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4.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codeName="ThisWorkbook" defaultThemeVersion="124226"/>
  <mc:AlternateContent xmlns:mc="http://schemas.openxmlformats.org/markup-compatibility/2006">
    <mc:Choice Requires="x15">
      <x15ac:absPath xmlns:x15ac="http://schemas.microsoft.com/office/spreadsheetml/2010/11/ac" url="H:\Reach &amp; Risk\2016-17\"/>
    </mc:Choice>
  </mc:AlternateContent>
  <xr:revisionPtr revIDLastSave="0" documentId="8_{1FB2B4A5-37AB-4F1D-BAEE-CA12E6F51B5B}" xr6:coauthVersionLast="34" xr6:coauthVersionMax="34" xr10:uidLastSave="{00000000-0000-0000-0000-000000000000}"/>
  <bookViews>
    <workbookView xWindow="-75" yWindow="6120" windowWidth="25215" windowHeight="6000" tabRatio="626" xr2:uid="{00000000-000D-0000-FFFF-FFFF00000000}"/>
  </bookViews>
  <sheets>
    <sheet name="Table of Contents" sheetId="9" r:id="rId1"/>
    <sheet name="1" sheetId="39" r:id="rId2"/>
    <sheet name="2" sheetId="8" r:id="rId3"/>
    <sheet name="3" sheetId="32" r:id="rId4"/>
    <sheet name="4" sheetId="34" r:id="rId5"/>
    <sheet name="5" sheetId="1" r:id="rId6"/>
    <sheet name="6" sheetId="26" r:id="rId7"/>
    <sheet name="7" sheetId="25" r:id="rId8"/>
    <sheet name="8" sheetId="43" r:id="rId9"/>
    <sheet name="9" sheetId="44" r:id="rId10"/>
    <sheet name="10" sheetId="4" r:id="rId11"/>
    <sheet name="11" sheetId="29" r:id="rId12"/>
    <sheet name="12" sheetId="30" r:id="rId13"/>
    <sheet name="13" sheetId="28" r:id="rId14"/>
    <sheet name="14" sheetId="3" r:id="rId15"/>
    <sheet name="15" sheetId="22" r:id="rId16"/>
    <sheet name="16" sheetId="6" r:id="rId17"/>
    <sheet name="17" sheetId="24" r:id="rId18"/>
    <sheet name="18" sheetId="12" r:id="rId19"/>
    <sheet name="19" sheetId="14" r:id="rId20"/>
    <sheet name="20" sheetId="35" r:id="rId21"/>
  </sheets>
  <definedNames>
    <definedName name="_xlnm._FilterDatabase" localSheetId="1" hidden="1">'1'!$A$1:$AA$70</definedName>
    <definedName name="_xlnm._FilterDatabase" localSheetId="10" hidden="1">'10'!$A$3:$AB$80</definedName>
    <definedName name="_xlnm._FilterDatabase" localSheetId="11" hidden="1">'11'!$A$3:$M$77</definedName>
    <definedName name="_xlnm._FilterDatabase" localSheetId="12" hidden="1">'12'!$A$3:$N$74</definedName>
    <definedName name="_xlnm._FilterDatabase" localSheetId="13" hidden="1">'13'!$A$3:$S$75</definedName>
    <definedName name="_xlnm._FilterDatabase" localSheetId="14" hidden="1">'14'!$A$3:$AB$3</definedName>
    <definedName name="_xlnm._FilterDatabase" localSheetId="16" hidden="1">'16'!$A$3:$T$76</definedName>
    <definedName name="_xlnm._FilterDatabase" localSheetId="17" hidden="1">'17'!$A$3:$C$71</definedName>
    <definedName name="_xlnm._FilterDatabase" localSheetId="18" hidden="1">'18'!$A$2:$AF$78</definedName>
    <definedName name="_xlnm._FilterDatabase" localSheetId="19" hidden="1">'19'!$A$2:$AJ$73</definedName>
    <definedName name="_xlnm._FilterDatabase" localSheetId="2" hidden="1">'2'!$D$1:$D$83</definedName>
    <definedName name="_xlnm._FilterDatabase" localSheetId="20" hidden="1">'20'!$A$2:$J$69</definedName>
    <definedName name="_xlnm._FilterDatabase" localSheetId="3" hidden="1">'3'!$A$3:$Z$3</definedName>
    <definedName name="_xlnm._FilterDatabase" localSheetId="4" hidden="1">'4'!$A$3:$Q$3</definedName>
    <definedName name="_xlnm._FilterDatabase" localSheetId="5" hidden="1">'5'!$A$3:$AD$74</definedName>
    <definedName name="_xlnm._FilterDatabase" localSheetId="6" hidden="1">'6'!$A$3:$L$76</definedName>
    <definedName name="_xlnm._FilterDatabase" localSheetId="7" hidden="1">'7'!$A$3:$O$76</definedName>
    <definedName name="_xlnm._FilterDatabase" localSheetId="8" hidden="1">'8'!$A$3:$L$74</definedName>
    <definedName name="_xlnm._FilterDatabase" localSheetId="9" hidden="1">'9'!$A$3:$P$73</definedName>
    <definedName name="_xlnm.Print_Area" localSheetId="10">'10'!$A$1:$T$71</definedName>
    <definedName name="_xlnm.Print_Area" localSheetId="12">'12'!$A$1:$J$73</definedName>
    <definedName name="_xlnm.Print_Area" localSheetId="0">'Table of Contents'!$A$1:$K$30</definedName>
    <definedName name="_xlnm.Print_Titles" localSheetId="1">'1'!$A:$B,'1'!$1:$2</definedName>
    <definedName name="_xlnm.Print_Titles" localSheetId="10">'10'!$A:$A,'10'!$1:$3</definedName>
    <definedName name="_xlnm.Print_Titles" localSheetId="11">'11'!$A:$A,'11'!$1:$3</definedName>
    <definedName name="_xlnm.Print_Titles" localSheetId="12">'12'!$A:$A,'12'!$1:$3</definedName>
    <definedName name="_xlnm.Print_Titles" localSheetId="13">'13'!$A:$A,'13'!$1:$3</definedName>
    <definedName name="_xlnm.Print_Titles" localSheetId="14">'14'!$A:$A,'14'!$1:$3</definedName>
    <definedName name="_xlnm.Print_Titles" localSheetId="15">'15'!$A:$A,'15'!$1:$3</definedName>
    <definedName name="_xlnm.Print_Titles" localSheetId="16">'16'!$A:$A,'16'!$1:$3</definedName>
    <definedName name="_xlnm.Print_Titles" localSheetId="18">'18'!$2:$3</definedName>
    <definedName name="_xlnm.Print_Titles" localSheetId="19">'19'!$2:$2</definedName>
    <definedName name="_xlnm.Print_Titles" localSheetId="2">'2'!$1:$2</definedName>
    <definedName name="_xlnm.Print_Titles" localSheetId="3">'3'!$1:$3</definedName>
    <definedName name="_xlnm.Print_Titles" localSheetId="4">'4'!$A:$A,'4'!$1:$3</definedName>
    <definedName name="_xlnm.Print_Titles" localSheetId="5">'5'!$A:$A,'5'!$1:$3</definedName>
    <definedName name="_xlnm.Print_Titles" localSheetId="6">'6'!$A:$A,'6'!$1:$3</definedName>
    <definedName name="_xlnm.Print_Titles" localSheetId="7">'7'!$A:$A,'7'!$1:$3</definedName>
    <definedName name="_xlnm.Print_Titles" localSheetId="8">'8'!$A:$A,'8'!$1:$3</definedName>
    <definedName name="_xlnm.Print_Titles" localSheetId="9">'9'!$A:$A,'9'!$1:$3</definedName>
    <definedName name="XLDS11129266" localSheetId="1" hidden="1">'1'!$A$1:$AA$70</definedName>
    <definedName name="XLDS11129266" localSheetId="8" hidden="1">#REF!</definedName>
    <definedName name="XLDS11129266" localSheetId="9" hidden="1">#REF!</definedName>
    <definedName name="XLDS11129266" hidden="1">#REF!</definedName>
    <definedName name="XLDS726243269" localSheetId="1" hidden="1">'1'!$C$2:$P$38</definedName>
    <definedName name="XLDS726243269" localSheetId="8" hidden="1">#REF!</definedName>
    <definedName name="XLDS726243269" localSheetId="9" hidden="1">#REF!</definedName>
    <definedName name="XLDS726243269" hidden="1">#REF!</definedName>
    <definedName name="XLDS757807722" hidden="1">'19'!$A$1:$AJ$73</definedName>
  </definedNames>
  <calcPr calcId="17902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66" i="44" l="1"/>
  <c r="M5" i="44"/>
  <c r="M7" i="44"/>
  <c r="M12" i="44"/>
  <c r="M14" i="44"/>
  <c r="M15" i="44"/>
  <c r="M17" i="44"/>
  <c r="M21" i="44"/>
  <c r="M23" i="44"/>
  <c r="M28" i="44"/>
  <c r="M30" i="44"/>
  <c r="M31" i="44"/>
  <c r="M33" i="44"/>
  <c r="M38" i="44"/>
  <c r="M39" i="44"/>
  <c r="M41" i="44"/>
  <c r="M45" i="44"/>
  <c r="M47" i="44"/>
  <c r="M52" i="44"/>
  <c r="M53" i="44"/>
  <c r="M55" i="44"/>
  <c r="M63" i="44"/>
  <c r="M67" i="44"/>
  <c r="M6" i="44"/>
  <c r="M22" i="44"/>
  <c r="M36" i="44"/>
  <c r="M46" i="44"/>
  <c r="M54" i="44"/>
  <c r="M70" i="44"/>
  <c r="M24" i="44"/>
  <c r="M48" i="44"/>
  <c r="M58" i="44"/>
  <c r="L4" i="44"/>
  <c r="M11" i="44"/>
  <c r="M19" i="44"/>
  <c r="M27" i="44"/>
  <c r="M35" i="44"/>
  <c r="M43" i="44"/>
  <c r="M51" i="44"/>
  <c r="M59" i="44"/>
  <c r="M65" i="44"/>
  <c r="M69" i="44"/>
  <c r="M9" i="44"/>
  <c r="M13" i="44"/>
  <c r="M20" i="44"/>
  <c r="M25" i="44"/>
  <c r="M29" i="44"/>
  <c r="M37" i="44"/>
  <c r="M44" i="44"/>
  <c r="M49" i="44"/>
  <c r="M57" i="44"/>
  <c r="M60" i="44"/>
  <c r="M61" i="44"/>
  <c r="M62" i="44"/>
  <c r="M68" i="44" l="1"/>
  <c r="M64" i="44"/>
  <c r="M56" i="44"/>
  <c r="M40" i="44"/>
  <c r="M32" i="44"/>
  <c r="M16" i="44"/>
  <c r="M8" i="44"/>
  <c r="M50" i="44"/>
  <c r="M42" i="44"/>
  <c r="M34" i="44"/>
  <c r="M26" i="44"/>
  <c r="M18" i="44"/>
  <c r="M10" i="44"/>
  <c r="L34" i="44"/>
  <c r="N71" i="4" l="1"/>
  <c r="M71" i="4"/>
  <c r="J71" i="4"/>
  <c r="I71" i="4"/>
  <c r="H71" i="4"/>
  <c r="D68" i="4" l="1"/>
  <c r="C68" i="4"/>
  <c r="D54" i="4"/>
  <c r="C54" i="4"/>
  <c r="D49" i="4"/>
  <c r="C49" i="4"/>
  <c r="D29" i="4"/>
  <c r="C29" i="4"/>
  <c r="D7" i="4"/>
  <c r="D5" i="4"/>
  <c r="C7" i="4"/>
  <c r="C5" i="4"/>
  <c r="V71" i="4" l="1"/>
  <c r="A72" i="6" l="1"/>
  <c r="A72" i="29"/>
  <c r="A72" i="4"/>
  <c r="E5" i="12"/>
  <c r="E5" i="4" s="1"/>
  <c r="E6" i="12"/>
  <c r="E7" i="12"/>
  <c r="E7" i="4" s="1"/>
  <c r="E8" i="12"/>
  <c r="E9" i="12"/>
  <c r="E10" i="12"/>
  <c r="E11" i="12"/>
  <c r="E12" i="12"/>
  <c r="E13" i="12"/>
  <c r="E14" i="12"/>
  <c r="E15" i="12"/>
  <c r="E16" i="12"/>
  <c r="E17" i="12"/>
  <c r="E18" i="12"/>
  <c r="E19" i="12"/>
  <c r="E20" i="12"/>
  <c r="E21" i="12"/>
  <c r="E22" i="12"/>
  <c r="E23" i="12"/>
  <c r="E24" i="12"/>
  <c r="E25" i="12"/>
  <c r="E26" i="12"/>
  <c r="E27" i="12"/>
  <c r="E28" i="12"/>
  <c r="E29" i="12"/>
  <c r="E29" i="4" s="1"/>
  <c r="E30" i="12"/>
  <c r="E31" i="12"/>
  <c r="E32" i="12"/>
  <c r="E33" i="12"/>
  <c r="E34" i="12"/>
  <c r="E35" i="12"/>
  <c r="E36" i="12"/>
  <c r="E37" i="12"/>
  <c r="E38" i="12"/>
  <c r="E39" i="12"/>
  <c r="E40" i="12"/>
  <c r="E41" i="12"/>
  <c r="E42" i="12"/>
  <c r="E43" i="12"/>
  <c r="E44" i="12"/>
  <c r="E45" i="12"/>
  <c r="E46" i="12"/>
  <c r="E47" i="12"/>
  <c r="E48" i="12"/>
  <c r="E49" i="12"/>
  <c r="E49" i="4" s="1"/>
  <c r="E50" i="12"/>
  <c r="E51" i="12"/>
  <c r="E52" i="12"/>
  <c r="E53" i="12"/>
  <c r="E54" i="12"/>
  <c r="E54" i="4" s="1"/>
  <c r="E55" i="12"/>
  <c r="E56" i="12"/>
  <c r="E57" i="12"/>
  <c r="E58" i="12"/>
  <c r="E59" i="12"/>
  <c r="E60" i="12"/>
  <c r="E61" i="12"/>
  <c r="E62" i="12"/>
  <c r="E63" i="12"/>
  <c r="E64" i="12"/>
  <c r="E65" i="12"/>
  <c r="E66" i="12"/>
  <c r="E67" i="12"/>
  <c r="E68" i="12"/>
  <c r="E68" i="4" s="1"/>
  <c r="E69" i="12"/>
  <c r="E70" i="12"/>
  <c r="E4" i="12"/>
  <c r="L71" i="29" l="1"/>
  <c r="H71" i="30" l="1"/>
  <c r="G71" i="30"/>
  <c r="L28" i="44" l="1"/>
  <c r="I71" i="22" l="1"/>
  <c r="H71" i="22"/>
  <c r="S5" i="4" l="1"/>
  <c r="S7" i="4"/>
  <c r="S29" i="4"/>
  <c r="S49" i="4"/>
  <c r="S54" i="4"/>
  <c r="S68" i="4"/>
  <c r="R5" i="4"/>
  <c r="R7" i="4"/>
  <c r="R29" i="4"/>
  <c r="R49" i="4"/>
  <c r="R54" i="4"/>
  <c r="R68" i="4"/>
  <c r="P5" i="4"/>
  <c r="T5" i="4" s="1"/>
  <c r="P6" i="4"/>
  <c r="P7" i="4"/>
  <c r="T7" i="4" s="1"/>
  <c r="P8" i="4"/>
  <c r="P9" i="4"/>
  <c r="P10" i="4"/>
  <c r="P11" i="4"/>
  <c r="P12" i="4"/>
  <c r="P13" i="4"/>
  <c r="P14" i="4"/>
  <c r="P15" i="4"/>
  <c r="P16" i="4"/>
  <c r="P17" i="4"/>
  <c r="P18" i="4"/>
  <c r="P19" i="4"/>
  <c r="P20" i="4"/>
  <c r="P21" i="4"/>
  <c r="P22" i="4"/>
  <c r="P23" i="4"/>
  <c r="P24" i="4"/>
  <c r="P25" i="4"/>
  <c r="P26" i="4"/>
  <c r="P27" i="4"/>
  <c r="P28" i="4"/>
  <c r="P29" i="4"/>
  <c r="T29" i="4" s="1"/>
  <c r="P30" i="4"/>
  <c r="P31" i="4"/>
  <c r="P32" i="4"/>
  <c r="P33" i="4"/>
  <c r="P34" i="4"/>
  <c r="P35" i="4"/>
  <c r="P36" i="4"/>
  <c r="P37" i="4"/>
  <c r="P38" i="4"/>
  <c r="P39" i="4"/>
  <c r="P40" i="4"/>
  <c r="P41" i="4"/>
  <c r="P42" i="4"/>
  <c r="P43" i="4"/>
  <c r="P44" i="4"/>
  <c r="P45" i="4"/>
  <c r="P46" i="4"/>
  <c r="P47" i="4"/>
  <c r="P48" i="4"/>
  <c r="P49" i="4"/>
  <c r="T49" i="4" s="1"/>
  <c r="P50" i="4"/>
  <c r="P51" i="4"/>
  <c r="P52" i="4"/>
  <c r="P53" i="4"/>
  <c r="P54" i="4"/>
  <c r="T54" i="4" s="1"/>
  <c r="P55" i="4"/>
  <c r="P56" i="4"/>
  <c r="P57" i="4"/>
  <c r="P58" i="4"/>
  <c r="P59" i="4"/>
  <c r="P60" i="4"/>
  <c r="P61" i="4"/>
  <c r="P62" i="4"/>
  <c r="P63" i="4"/>
  <c r="P64" i="4"/>
  <c r="P65" i="4"/>
  <c r="P66" i="4"/>
  <c r="P67" i="4"/>
  <c r="P68" i="4"/>
  <c r="T68" i="4" s="1"/>
  <c r="P69" i="4"/>
  <c r="P70" i="4"/>
  <c r="P4" i="4"/>
  <c r="AA71" i="3" l="1"/>
  <c r="M71" i="28" l="1"/>
  <c r="L64" i="44" l="1"/>
  <c r="L5" i="44"/>
  <c r="L6" i="44"/>
  <c r="L7" i="44"/>
  <c r="L8" i="44"/>
  <c r="L9" i="44"/>
  <c r="L10" i="44"/>
  <c r="L11" i="44"/>
  <c r="L12" i="44"/>
  <c r="L13" i="44"/>
  <c r="L14" i="44"/>
  <c r="L15" i="44"/>
  <c r="L16" i="44"/>
  <c r="L17" i="44"/>
  <c r="L18" i="44"/>
  <c r="L19" i="44"/>
  <c r="L20" i="44"/>
  <c r="L21" i="44"/>
  <c r="L22" i="44"/>
  <c r="L23" i="44"/>
  <c r="L24" i="44"/>
  <c r="L25" i="44"/>
  <c r="L26" i="44"/>
  <c r="L27" i="44"/>
  <c r="L29" i="44"/>
  <c r="L30" i="44"/>
  <c r="L31" i="44"/>
  <c r="L32" i="44"/>
  <c r="L33" i="44"/>
  <c r="L35" i="44"/>
  <c r="L36" i="44"/>
  <c r="L37" i="44"/>
  <c r="L38" i="44"/>
  <c r="L39" i="44"/>
  <c r="L40" i="44"/>
  <c r="L41" i="44"/>
  <c r="L42" i="44"/>
  <c r="L43" i="44"/>
  <c r="L44" i="44"/>
  <c r="L45" i="44"/>
  <c r="L46" i="44"/>
  <c r="L47" i="44"/>
  <c r="L48" i="44"/>
  <c r="L49" i="44"/>
  <c r="L50" i="44"/>
  <c r="L51" i="44"/>
  <c r="L52" i="44"/>
  <c r="L53" i="44"/>
  <c r="L54" i="44"/>
  <c r="L55" i="44"/>
  <c r="L56" i="44"/>
  <c r="L57" i="44"/>
  <c r="L58" i="44"/>
  <c r="L59" i="44"/>
  <c r="L60" i="44"/>
  <c r="L61" i="44"/>
  <c r="L62" i="44"/>
  <c r="L63" i="44"/>
  <c r="L65" i="44"/>
  <c r="L66" i="44"/>
  <c r="L67" i="44"/>
  <c r="L68" i="44"/>
  <c r="L69" i="44"/>
  <c r="L70" i="44"/>
  <c r="N4" i="22" l="1"/>
  <c r="N5" i="22"/>
  <c r="N6" i="22"/>
  <c r="N7" i="22"/>
  <c r="N8" i="22"/>
  <c r="N9" i="22"/>
  <c r="N10" i="22"/>
  <c r="N11" i="22"/>
  <c r="N12" i="22"/>
  <c r="N13" i="22"/>
  <c r="N14" i="22"/>
  <c r="N15" i="22"/>
  <c r="N16" i="22"/>
  <c r="N17" i="22"/>
  <c r="N18" i="22"/>
  <c r="N19" i="22"/>
  <c r="N20" i="22"/>
  <c r="N21" i="22"/>
  <c r="N22" i="22"/>
  <c r="N23" i="22"/>
  <c r="N24" i="22"/>
  <c r="N25" i="22"/>
  <c r="N26" i="22"/>
  <c r="N27" i="22"/>
  <c r="N28" i="22"/>
  <c r="N29" i="22"/>
  <c r="N30" i="22"/>
  <c r="N31" i="22"/>
  <c r="N32" i="22"/>
  <c r="N33" i="22"/>
  <c r="N34" i="22"/>
  <c r="N35" i="22"/>
  <c r="N36" i="22"/>
  <c r="N37" i="22"/>
  <c r="N38" i="22"/>
  <c r="N39" i="22"/>
  <c r="N40" i="22"/>
  <c r="N41" i="22"/>
  <c r="N42" i="22"/>
  <c r="N43" i="22"/>
  <c r="N44" i="22"/>
  <c r="N45" i="22"/>
  <c r="N46" i="22"/>
  <c r="N47" i="22"/>
  <c r="N48" i="22"/>
  <c r="N49" i="22"/>
  <c r="N50" i="22"/>
  <c r="N51" i="22"/>
  <c r="N52" i="22"/>
  <c r="N53" i="22"/>
  <c r="N54" i="22"/>
  <c r="N55" i="22"/>
  <c r="N56" i="22"/>
  <c r="N57" i="22"/>
  <c r="N58" i="22"/>
  <c r="N59" i="22"/>
  <c r="N60" i="22"/>
  <c r="N61" i="22"/>
  <c r="N62" i="22"/>
  <c r="N63" i="22"/>
  <c r="N64" i="22"/>
  <c r="N65" i="22"/>
  <c r="N66" i="22"/>
  <c r="N67" i="22"/>
  <c r="N68" i="22"/>
  <c r="N69" i="22"/>
  <c r="N70" i="22"/>
  <c r="K71" i="28" l="1"/>
  <c r="L71" i="28"/>
  <c r="H71" i="44" l="1"/>
  <c r="I71" i="44"/>
  <c r="J71" i="44"/>
  <c r="K71" i="44"/>
  <c r="L71" i="44" l="1"/>
  <c r="O69" i="22"/>
  <c r="O70" i="22"/>
  <c r="O41" i="22"/>
  <c r="O42" i="22"/>
  <c r="O43" i="22"/>
  <c r="O44" i="22"/>
  <c r="O45" i="22"/>
  <c r="O46" i="22"/>
  <c r="O47" i="22"/>
  <c r="O48" i="22"/>
  <c r="O49" i="22"/>
  <c r="O50" i="22"/>
  <c r="O51" i="22"/>
  <c r="O52" i="22"/>
  <c r="O53" i="22"/>
  <c r="O54" i="22"/>
  <c r="O55" i="22"/>
  <c r="O56" i="22"/>
  <c r="O57" i="22"/>
  <c r="O58" i="22"/>
  <c r="O59" i="22"/>
  <c r="O60" i="22"/>
  <c r="O61" i="22"/>
  <c r="O62" i="22"/>
  <c r="O63" i="22"/>
  <c r="O64" i="22"/>
  <c r="O65" i="22"/>
  <c r="O66" i="22"/>
  <c r="O67" i="22"/>
  <c r="O68" i="22"/>
  <c r="O5" i="22"/>
  <c r="O6" i="22"/>
  <c r="O7" i="22"/>
  <c r="O8" i="22"/>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O37" i="22"/>
  <c r="O38" i="22"/>
  <c r="O39" i="22"/>
  <c r="O40" i="22"/>
  <c r="O4"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5" i="22"/>
  <c r="J6" i="22"/>
  <c r="J7" i="22"/>
  <c r="J8" i="22"/>
  <c r="J9" i="22"/>
  <c r="J10" i="22"/>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 i="22"/>
  <c r="J5" i="29"/>
  <c r="M5" i="29" s="1"/>
  <c r="J6" i="29"/>
  <c r="M6" i="29" s="1"/>
  <c r="J7" i="29"/>
  <c r="M7" i="29" s="1"/>
  <c r="J8" i="29"/>
  <c r="M8" i="29" s="1"/>
  <c r="J9" i="29"/>
  <c r="M9" i="29" s="1"/>
  <c r="J10" i="29"/>
  <c r="M10" i="29" s="1"/>
  <c r="J11" i="29"/>
  <c r="M11" i="29" s="1"/>
  <c r="J12" i="29"/>
  <c r="M12" i="29" s="1"/>
  <c r="J13" i="29"/>
  <c r="M13" i="29" s="1"/>
  <c r="J14" i="29"/>
  <c r="M14" i="29" s="1"/>
  <c r="J15" i="29"/>
  <c r="M15" i="29" s="1"/>
  <c r="J16" i="29"/>
  <c r="M16" i="29" s="1"/>
  <c r="J17" i="29"/>
  <c r="M17" i="29" s="1"/>
  <c r="J18" i="29"/>
  <c r="M18" i="29" s="1"/>
  <c r="J19" i="29"/>
  <c r="M19" i="29" s="1"/>
  <c r="J20" i="29"/>
  <c r="M20" i="29" s="1"/>
  <c r="J21" i="29"/>
  <c r="M21" i="29" s="1"/>
  <c r="J22" i="29"/>
  <c r="M22" i="29" s="1"/>
  <c r="J23" i="29"/>
  <c r="M23" i="29" s="1"/>
  <c r="J24" i="29"/>
  <c r="M24" i="29" s="1"/>
  <c r="J25" i="29"/>
  <c r="M25" i="29" s="1"/>
  <c r="J26" i="29"/>
  <c r="M26" i="29" s="1"/>
  <c r="J27" i="29"/>
  <c r="M27" i="29" s="1"/>
  <c r="J28" i="29"/>
  <c r="M28" i="29" s="1"/>
  <c r="J29" i="29"/>
  <c r="M29" i="29" s="1"/>
  <c r="J30" i="29"/>
  <c r="M30" i="29" s="1"/>
  <c r="J31" i="29"/>
  <c r="M31" i="29" s="1"/>
  <c r="J32" i="29"/>
  <c r="M32" i="29" s="1"/>
  <c r="J33" i="29"/>
  <c r="M33" i="29" s="1"/>
  <c r="J34" i="29"/>
  <c r="M34" i="29" s="1"/>
  <c r="J35" i="29"/>
  <c r="M35" i="29" s="1"/>
  <c r="J36" i="29"/>
  <c r="M36" i="29" s="1"/>
  <c r="J37" i="29"/>
  <c r="M37" i="29" s="1"/>
  <c r="J38" i="29"/>
  <c r="M38" i="29" s="1"/>
  <c r="J39" i="29"/>
  <c r="M39" i="29" s="1"/>
  <c r="J40" i="29"/>
  <c r="M40" i="29" s="1"/>
  <c r="J41" i="29"/>
  <c r="M41" i="29" s="1"/>
  <c r="J42" i="29"/>
  <c r="M42" i="29" s="1"/>
  <c r="J43" i="29"/>
  <c r="M43" i="29" s="1"/>
  <c r="J44" i="29"/>
  <c r="M44" i="29" s="1"/>
  <c r="J45" i="29"/>
  <c r="M45" i="29" s="1"/>
  <c r="J46" i="29"/>
  <c r="M46" i="29" s="1"/>
  <c r="J47" i="29"/>
  <c r="M47" i="29" s="1"/>
  <c r="J48" i="29"/>
  <c r="M48" i="29" s="1"/>
  <c r="J49" i="29"/>
  <c r="M49" i="29" s="1"/>
  <c r="J50" i="29"/>
  <c r="M50" i="29" s="1"/>
  <c r="J51" i="29"/>
  <c r="M51" i="29" s="1"/>
  <c r="J52" i="29"/>
  <c r="M52" i="29" s="1"/>
  <c r="J53" i="29"/>
  <c r="M53" i="29" s="1"/>
  <c r="J54" i="29"/>
  <c r="M54" i="29" s="1"/>
  <c r="J55" i="29"/>
  <c r="M55" i="29" s="1"/>
  <c r="J56" i="29"/>
  <c r="M56" i="29" s="1"/>
  <c r="J57" i="29"/>
  <c r="M57" i="29" s="1"/>
  <c r="J58" i="29"/>
  <c r="M58" i="29" s="1"/>
  <c r="J59" i="29"/>
  <c r="M59" i="29" s="1"/>
  <c r="J60" i="29"/>
  <c r="M60" i="29" s="1"/>
  <c r="J61" i="29"/>
  <c r="M61" i="29" s="1"/>
  <c r="J62" i="29"/>
  <c r="M62" i="29" s="1"/>
  <c r="J63" i="29"/>
  <c r="M63" i="29" s="1"/>
  <c r="J64" i="29"/>
  <c r="M64" i="29" s="1"/>
  <c r="J65" i="29"/>
  <c r="M65" i="29" s="1"/>
  <c r="J66" i="29"/>
  <c r="M66" i="29" s="1"/>
  <c r="J67" i="29"/>
  <c r="M67" i="29" s="1"/>
  <c r="J68" i="29"/>
  <c r="M68" i="29" s="1"/>
  <c r="J69" i="29"/>
  <c r="M69" i="29" s="1"/>
  <c r="J70" i="29"/>
  <c r="M70" i="29" s="1"/>
  <c r="J4" i="29"/>
  <c r="M4" i="29" s="1"/>
  <c r="P71" i="4"/>
  <c r="K68" i="4"/>
  <c r="K69" i="4"/>
  <c r="K70" i="4"/>
  <c r="K45" i="4"/>
  <c r="K46" i="4"/>
  <c r="K47" i="4"/>
  <c r="K48" i="4"/>
  <c r="K49" i="4"/>
  <c r="K50" i="4"/>
  <c r="K51" i="4"/>
  <c r="K52" i="4"/>
  <c r="K53" i="4"/>
  <c r="K54" i="4"/>
  <c r="K55" i="4"/>
  <c r="K56" i="4"/>
  <c r="K57" i="4"/>
  <c r="K58" i="4"/>
  <c r="K59" i="4"/>
  <c r="K60" i="4"/>
  <c r="K61" i="4"/>
  <c r="K62" i="4"/>
  <c r="K63" i="4"/>
  <c r="K64" i="4"/>
  <c r="K65" i="4"/>
  <c r="K66" i="4"/>
  <c r="K67" i="4"/>
  <c r="K26" i="4"/>
  <c r="K27" i="4"/>
  <c r="K28" i="4"/>
  <c r="K29" i="4"/>
  <c r="K30" i="4"/>
  <c r="K31" i="4"/>
  <c r="K32" i="4"/>
  <c r="K33" i="4"/>
  <c r="K34" i="4"/>
  <c r="K35" i="4"/>
  <c r="K36" i="4"/>
  <c r="K37" i="4"/>
  <c r="K38" i="4"/>
  <c r="K39" i="4"/>
  <c r="K40" i="4"/>
  <c r="K41" i="4"/>
  <c r="K42" i="4"/>
  <c r="K43" i="4"/>
  <c r="K44" i="4"/>
  <c r="K5" i="4"/>
  <c r="K6" i="4"/>
  <c r="K7" i="4"/>
  <c r="K8" i="4"/>
  <c r="K9" i="4"/>
  <c r="K10" i="4"/>
  <c r="K11" i="4"/>
  <c r="K12" i="4"/>
  <c r="K13" i="4"/>
  <c r="K14" i="4"/>
  <c r="K15" i="4"/>
  <c r="K16" i="4"/>
  <c r="K17" i="4"/>
  <c r="K18" i="4"/>
  <c r="K19" i="4"/>
  <c r="K20" i="4"/>
  <c r="K21" i="4"/>
  <c r="K22" i="4"/>
  <c r="K23" i="4"/>
  <c r="K24" i="4"/>
  <c r="K25" i="4"/>
  <c r="K4" i="4"/>
  <c r="I70" i="30" l="1"/>
  <c r="I69" i="30"/>
  <c r="I68" i="30"/>
  <c r="I67" i="30"/>
  <c r="I66" i="30"/>
  <c r="I65" i="30"/>
  <c r="I64" i="30"/>
  <c r="I63" i="30"/>
  <c r="I62" i="30"/>
  <c r="I61" i="30"/>
  <c r="I60" i="30"/>
  <c r="I59" i="30"/>
  <c r="I58" i="30"/>
  <c r="I57" i="30"/>
  <c r="I56" i="30"/>
  <c r="I55" i="30"/>
  <c r="I54" i="30"/>
  <c r="I53" i="30"/>
  <c r="I52" i="30"/>
  <c r="I51" i="30"/>
  <c r="I50" i="30"/>
  <c r="I49" i="30"/>
  <c r="I48" i="30"/>
  <c r="I47" i="30"/>
  <c r="I46" i="30"/>
  <c r="I45" i="30"/>
  <c r="I44" i="30"/>
  <c r="I43" i="30"/>
  <c r="I42" i="30"/>
  <c r="I41" i="30"/>
  <c r="I40" i="30"/>
  <c r="I39" i="30"/>
  <c r="I38" i="30"/>
  <c r="I37" i="30"/>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I6" i="30"/>
  <c r="I5" i="30"/>
  <c r="I4" i="30"/>
  <c r="I71" i="29"/>
  <c r="I71" i="43"/>
  <c r="J70" i="43"/>
  <c r="J69" i="43"/>
  <c r="J68" i="43"/>
  <c r="J67" i="43"/>
  <c r="J66" i="43"/>
  <c r="J65" i="43"/>
  <c r="J64" i="43"/>
  <c r="J63" i="43"/>
  <c r="J62" i="43"/>
  <c r="J61" i="43"/>
  <c r="J60" i="43"/>
  <c r="J59" i="43"/>
  <c r="J58" i="43"/>
  <c r="J57" i="43"/>
  <c r="J56" i="43"/>
  <c r="J55" i="43"/>
  <c r="J54" i="43"/>
  <c r="J53" i="43"/>
  <c r="J52" i="43"/>
  <c r="J51" i="43"/>
  <c r="J50" i="43"/>
  <c r="J49" i="43"/>
  <c r="J48" i="43"/>
  <c r="J47" i="43"/>
  <c r="J46" i="43"/>
  <c r="J45" i="43"/>
  <c r="J44" i="43"/>
  <c r="J43" i="43"/>
  <c r="J42" i="43"/>
  <c r="J41" i="43"/>
  <c r="J40" i="43"/>
  <c r="J39" i="43"/>
  <c r="J38" i="43"/>
  <c r="J37" i="43"/>
  <c r="J36" i="43"/>
  <c r="J35" i="43"/>
  <c r="J34" i="43"/>
  <c r="J33" i="43"/>
  <c r="J32" i="43"/>
  <c r="J31" i="43"/>
  <c r="J30" i="43"/>
  <c r="J29" i="43"/>
  <c r="J28" i="43"/>
  <c r="J5" i="43"/>
  <c r="J6" i="43"/>
  <c r="J7" i="43"/>
  <c r="J8" i="43"/>
  <c r="J9" i="43"/>
  <c r="J10" i="43"/>
  <c r="J11" i="43"/>
  <c r="J12" i="43"/>
  <c r="J13" i="43"/>
  <c r="J14" i="43"/>
  <c r="J15" i="43"/>
  <c r="J16" i="43"/>
  <c r="J17" i="43"/>
  <c r="J18" i="43"/>
  <c r="J19" i="43"/>
  <c r="J20" i="43"/>
  <c r="J21" i="43"/>
  <c r="J22" i="43"/>
  <c r="J23" i="43"/>
  <c r="J24" i="43"/>
  <c r="J25" i="43"/>
  <c r="J26" i="43"/>
  <c r="J27" i="43"/>
  <c r="J4" i="43"/>
  <c r="K70" i="25"/>
  <c r="K69" i="25"/>
  <c r="K68" i="25"/>
  <c r="K67" i="25"/>
  <c r="K66" i="25"/>
  <c r="K65" i="25"/>
  <c r="K64" i="25"/>
  <c r="K63" i="25"/>
  <c r="K62" i="25"/>
  <c r="K61" i="25"/>
  <c r="K60" i="25"/>
  <c r="K59" i="25"/>
  <c r="K58" i="25"/>
  <c r="K57" i="25"/>
  <c r="K56" i="25"/>
  <c r="K55" i="25"/>
  <c r="K54" i="25"/>
  <c r="K53" i="25"/>
  <c r="K52" i="25"/>
  <c r="K51" i="25"/>
  <c r="K50" i="25"/>
  <c r="K49" i="25"/>
  <c r="K48" i="25"/>
  <c r="K47" i="25"/>
  <c r="K46" i="25"/>
  <c r="K45" i="25"/>
  <c r="K44" i="25"/>
  <c r="K43" i="25"/>
  <c r="K42" i="25"/>
  <c r="K41" i="25"/>
  <c r="K40" i="25"/>
  <c r="K39" i="25"/>
  <c r="K38" i="25"/>
  <c r="K37" i="25"/>
  <c r="K36" i="25"/>
  <c r="K35" i="25"/>
  <c r="K34" i="25"/>
  <c r="K33" i="25"/>
  <c r="K32" i="25"/>
  <c r="K31" i="25"/>
  <c r="K30" i="25"/>
  <c r="K29" i="25"/>
  <c r="K28" i="25"/>
  <c r="K27" i="25"/>
  <c r="K26" i="25"/>
  <c r="K25" i="25"/>
  <c r="K24" i="25"/>
  <c r="K23" i="25"/>
  <c r="K22" i="25"/>
  <c r="K21" i="25"/>
  <c r="K20" i="25"/>
  <c r="K19" i="25"/>
  <c r="K18" i="25"/>
  <c r="K17" i="25"/>
  <c r="K16" i="25"/>
  <c r="K15" i="25"/>
  <c r="K14" i="25"/>
  <c r="K13" i="25"/>
  <c r="K12" i="25"/>
  <c r="K11" i="25"/>
  <c r="K10" i="25"/>
  <c r="K9" i="25"/>
  <c r="K8" i="25"/>
  <c r="K7" i="25"/>
  <c r="K5" i="25"/>
  <c r="K4" i="25"/>
  <c r="J5" i="26"/>
  <c r="J6" i="26"/>
  <c r="J7" i="26"/>
  <c r="J8" i="26"/>
  <c r="J9" i="26"/>
  <c r="J10" i="26"/>
  <c r="J11" i="26"/>
  <c r="J12" i="26"/>
  <c r="J13" i="26"/>
  <c r="J14" i="26"/>
  <c r="J15" i="26"/>
  <c r="J16" i="26"/>
  <c r="J17" i="26"/>
  <c r="J18" i="26"/>
  <c r="J19" i="26"/>
  <c r="J20" i="26"/>
  <c r="J21" i="26"/>
  <c r="J22" i="26"/>
  <c r="J23" i="26"/>
  <c r="J24" i="26"/>
  <c r="J25" i="26"/>
  <c r="J26" i="26"/>
  <c r="J27" i="26"/>
  <c r="J28" i="26"/>
  <c r="J29" i="26"/>
  <c r="J30" i="26"/>
  <c r="J31" i="26"/>
  <c r="J32" i="26"/>
  <c r="J33" i="26"/>
  <c r="J34" i="26"/>
  <c r="J35" i="26"/>
  <c r="J36" i="26"/>
  <c r="J37" i="26"/>
  <c r="J38" i="26"/>
  <c r="J39" i="26"/>
  <c r="J40" i="26"/>
  <c r="J41" i="26"/>
  <c r="J42" i="26"/>
  <c r="J43" i="26"/>
  <c r="J44" i="26"/>
  <c r="J45" i="26"/>
  <c r="J46" i="26"/>
  <c r="J47" i="26"/>
  <c r="J48" i="26"/>
  <c r="J49" i="26"/>
  <c r="J50" i="26"/>
  <c r="J51" i="26"/>
  <c r="J52" i="26"/>
  <c r="J53" i="26"/>
  <c r="J54" i="26"/>
  <c r="J55" i="26"/>
  <c r="J56" i="26"/>
  <c r="J57" i="26"/>
  <c r="J58" i="26"/>
  <c r="J59" i="26"/>
  <c r="J60" i="26"/>
  <c r="J61" i="26"/>
  <c r="J62" i="26"/>
  <c r="J63" i="26"/>
  <c r="J64" i="26"/>
  <c r="J65" i="26"/>
  <c r="J66" i="26"/>
  <c r="J67" i="26"/>
  <c r="J68" i="26"/>
  <c r="J69" i="26"/>
  <c r="J70" i="26"/>
  <c r="J4" i="26"/>
  <c r="I71" i="26"/>
  <c r="J71" i="26" s="1"/>
  <c r="O5" i="4"/>
  <c r="Q5" i="4" s="1"/>
  <c r="O6" i="4"/>
  <c r="O7" i="4"/>
  <c r="Q7" i="4" s="1"/>
  <c r="O8" i="4"/>
  <c r="O9" i="4"/>
  <c r="Q9" i="4" s="1"/>
  <c r="O10" i="4"/>
  <c r="O11" i="4"/>
  <c r="Q11" i="4" s="1"/>
  <c r="O12" i="4"/>
  <c r="O13" i="4"/>
  <c r="Q13" i="4" s="1"/>
  <c r="O14" i="4"/>
  <c r="O15" i="4"/>
  <c r="Q15" i="4" s="1"/>
  <c r="O16" i="4"/>
  <c r="O17" i="4"/>
  <c r="Q17" i="4" s="1"/>
  <c r="O18" i="4"/>
  <c r="O19" i="4"/>
  <c r="Q19" i="4" s="1"/>
  <c r="O20" i="4"/>
  <c r="O21" i="4"/>
  <c r="Q21" i="4" s="1"/>
  <c r="O22" i="4"/>
  <c r="O23" i="4"/>
  <c r="Q23" i="4" s="1"/>
  <c r="O24" i="4"/>
  <c r="O25" i="4"/>
  <c r="Q25" i="4" s="1"/>
  <c r="O26" i="4"/>
  <c r="O27" i="4"/>
  <c r="Q27" i="4" s="1"/>
  <c r="O28" i="4"/>
  <c r="O29" i="4"/>
  <c r="Q29" i="4" s="1"/>
  <c r="O30" i="4"/>
  <c r="O31" i="4"/>
  <c r="Q31" i="4" s="1"/>
  <c r="O32" i="4"/>
  <c r="O33" i="4"/>
  <c r="Q33" i="4" s="1"/>
  <c r="O34" i="4"/>
  <c r="O35" i="4"/>
  <c r="Q35" i="4" s="1"/>
  <c r="O36" i="4"/>
  <c r="O37" i="4"/>
  <c r="Q37" i="4" s="1"/>
  <c r="O38" i="4"/>
  <c r="O39" i="4"/>
  <c r="Q39" i="4" s="1"/>
  <c r="O40" i="4"/>
  <c r="O41" i="4"/>
  <c r="Q41" i="4" s="1"/>
  <c r="O42" i="4"/>
  <c r="O43" i="4"/>
  <c r="Q43" i="4" s="1"/>
  <c r="O44" i="4"/>
  <c r="O45" i="4"/>
  <c r="Q45" i="4" s="1"/>
  <c r="O46" i="4"/>
  <c r="O47" i="4"/>
  <c r="Q47" i="4" s="1"/>
  <c r="O48" i="4"/>
  <c r="O49" i="4"/>
  <c r="Q49" i="4" s="1"/>
  <c r="O50" i="4"/>
  <c r="O51" i="4"/>
  <c r="Q51" i="4" s="1"/>
  <c r="O52" i="4"/>
  <c r="O53" i="4"/>
  <c r="Q53" i="4" s="1"/>
  <c r="O54" i="4"/>
  <c r="O55" i="4"/>
  <c r="Q55" i="4" s="1"/>
  <c r="O56" i="4"/>
  <c r="O57" i="4"/>
  <c r="Q57" i="4" s="1"/>
  <c r="O58" i="4"/>
  <c r="O59" i="4"/>
  <c r="Q59" i="4" s="1"/>
  <c r="O60" i="4"/>
  <c r="O61" i="4"/>
  <c r="Q61" i="4" s="1"/>
  <c r="O62" i="4"/>
  <c r="O63" i="4"/>
  <c r="Q63" i="4" s="1"/>
  <c r="O64" i="4"/>
  <c r="O65" i="4"/>
  <c r="Q65" i="4" s="1"/>
  <c r="O66" i="4"/>
  <c r="O67" i="4"/>
  <c r="Q67" i="4" s="1"/>
  <c r="O68" i="4"/>
  <c r="O69" i="4"/>
  <c r="Q69" i="4" s="1"/>
  <c r="O70" i="4"/>
  <c r="O4" i="4"/>
  <c r="M4" i="44"/>
  <c r="P5" i="39" l="1"/>
  <c r="W13" i="4"/>
  <c r="W65" i="4"/>
  <c r="W61" i="4"/>
  <c r="W53" i="4"/>
  <c r="U49" i="4"/>
  <c r="P6" i="39"/>
  <c r="W49" i="4"/>
  <c r="P60" i="39"/>
  <c r="W45" i="4"/>
  <c r="W41" i="4"/>
  <c r="P29" i="39"/>
  <c r="W37" i="4"/>
  <c r="U29" i="4"/>
  <c r="W29" i="4"/>
  <c r="W25" i="4"/>
  <c r="P37" i="39"/>
  <c r="W21" i="4"/>
  <c r="W17" i="4"/>
  <c r="P53" i="39"/>
  <c r="W9" i="4"/>
  <c r="U5" i="4"/>
  <c r="W5" i="4"/>
  <c r="P27" i="39"/>
  <c r="W69" i="4"/>
  <c r="P48" i="39"/>
  <c r="W57" i="4"/>
  <c r="W33" i="4"/>
  <c r="P12" i="39"/>
  <c r="W67" i="4"/>
  <c r="P11" i="39"/>
  <c r="W63" i="4"/>
  <c r="W59" i="4"/>
  <c r="P10" i="39"/>
  <c r="W55" i="4"/>
  <c r="P17" i="39"/>
  <c r="W51" i="4"/>
  <c r="P52" i="39"/>
  <c r="W47" i="4"/>
  <c r="W43" i="4"/>
  <c r="P25" i="39"/>
  <c r="W39" i="4"/>
  <c r="P38" i="39"/>
  <c r="W35" i="4"/>
  <c r="P24" i="39"/>
  <c r="W31" i="4"/>
  <c r="P32" i="39"/>
  <c r="W27" i="4"/>
  <c r="P46" i="39"/>
  <c r="W23" i="4"/>
  <c r="P28" i="39"/>
  <c r="W19" i="4"/>
  <c r="P50" i="39"/>
  <c r="W15" i="4"/>
  <c r="P63" i="39"/>
  <c r="W11" i="4"/>
  <c r="U7" i="4"/>
  <c r="W7" i="4"/>
  <c r="Q8" i="4"/>
  <c r="Q12" i="4"/>
  <c r="Q16" i="4"/>
  <c r="Q20" i="4"/>
  <c r="Q24" i="4"/>
  <c r="Q28" i="4"/>
  <c r="P66" i="39" s="1"/>
  <c r="Q36" i="4"/>
  <c r="Q44" i="4"/>
  <c r="Q48" i="4"/>
  <c r="P40" i="39" s="1"/>
  <c r="Q56" i="4"/>
  <c r="Q60" i="4"/>
  <c r="Q68" i="4"/>
  <c r="Q32" i="4"/>
  <c r="Q40" i="4"/>
  <c r="P44" i="39" s="1"/>
  <c r="Q52" i="4"/>
  <c r="Q64" i="4"/>
  <c r="Q6" i="4"/>
  <c r="Q10" i="4"/>
  <c r="Q14" i="4"/>
  <c r="Q18" i="4"/>
  <c r="P7" i="39" s="1"/>
  <c r="Q22" i="4"/>
  <c r="P19" i="39" s="1"/>
  <c r="Q26" i="4"/>
  <c r="Q30" i="4"/>
  <c r="Q34" i="4"/>
  <c r="P39" i="39" s="1"/>
  <c r="Q38" i="4"/>
  <c r="Q42" i="4"/>
  <c r="P49" i="39" s="1"/>
  <c r="Q46" i="4"/>
  <c r="P64" i="39" s="1"/>
  <c r="Q50" i="4"/>
  <c r="P13" i="39" s="1"/>
  <c r="Q54" i="4"/>
  <c r="P69" i="39" s="1"/>
  <c r="Q58" i="4"/>
  <c r="P23" i="39" s="1"/>
  <c r="Q62" i="4"/>
  <c r="P61" i="39" s="1"/>
  <c r="Q66" i="4"/>
  <c r="Q70" i="4"/>
  <c r="O71" i="4"/>
  <c r="Q4" i="4"/>
  <c r="L71" i="4"/>
  <c r="J71" i="29"/>
  <c r="M71" i="29" s="1"/>
  <c r="C3" i="43"/>
  <c r="P45" i="39" l="1"/>
  <c r="W58" i="4"/>
  <c r="P57" i="39"/>
  <c r="W10" i="4"/>
  <c r="P65" i="39"/>
  <c r="W56" i="4"/>
  <c r="P3" i="39"/>
  <c r="W12" i="4"/>
  <c r="P18" i="39"/>
  <c r="W70" i="4"/>
  <c r="U54" i="4"/>
  <c r="P68" i="39"/>
  <c r="W54" i="4"/>
  <c r="P58" i="39"/>
  <c r="W38" i="4"/>
  <c r="P16" i="39"/>
  <c r="W22" i="4"/>
  <c r="P42" i="39"/>
  <c r="W6" i="4"/>
  <c r="P31" i="39"/>
  <c r="W32" i="4"/>
  <c r="P34" i="39"/>
  <c r="W48" i="4"/>
  <c r="P8" i="39"/>
  <c r="W24" i="4"/>
  <c r="P30" i="39"/>
  <c r="W8" i="4"/>
  <c r="P47" i="39"/>
  <c r="W42" i="4"/>
  <c r="P21" i="39"/>
  <c r="W50" i="4"/>
  <c r="P59" i="39"/>
  <c r="W64" i="4"/>
  <c r="P55" i="39"/>
  <c r="W44" i="4"/>
  <c r="P15" i="39"/>
  <c r="W26" i="4"/>
  <c r="P41" i="39"/>
  <c r="W40" i="4"/>
  <c r="P62" i="39"/>
  <c r="W28" i="4"/>
  <c r="P9" i="39"/>
  <c r="W66" i="4"/>
  <c r="P54" i="39"/>
  <c r="W34" i="4"/>
  <c r="P4" i="39"/>
  <c r="W18" i="4"/>
  <c r="U68" i="4"/>
  <c r="P14" i="39"/>
  <c r="W68" i="4"/>
  <c r="P36" i="39"/>
  <c r="W20" i="4"/>
  <c r="P20" i="39"/>
  <c r="W4" i="4"/>
  <c r="P26" i="39"/>
  <c r="W62" i="4"/>
  <c r="P56" i="39"/>
  <c r="W46" i="4"/>
  <c r="P22" i="39"/>
  <c r="W30" i="4"/>
  <c r="P51" i="39"/>
  <c r="W14" i="4"/>
  <c r="P67" i="39"/>
  <c r="W52" i="4"/>
  <c r="P33" i="39"/>
  <c r="W60" i="4"/>
  <c r="P43" i="39"/>
  <c r="W36" i="4"/>
  <c r="P35" i="39"/>
  <c r="W16" i="4"/>
  <c r="Q71" i="4"/>
  <c r="W71" i="4" s="1"/>
  <c r="L8" i="1"/>
  <c r="L12" i="1"/>
  <c r="L16" i="1"/>
  <c r="L20" i="1"/>
  <c r="L31" i="1"/>
  <c r="L36" i="1"/>
  <c r="L40" i="1"/>
  <c r="L44" i="1"/>
  <c r="L48" i="1"/>
  <c r="L52" i="1"/>
  <c r="L57" i="1"/>
  <c r="L61" i="1"/>
  <c r="L65" i="1"/>
  <c r="L69" i="1"/>
  <c r="L5" i="1"/>
  <c r="L7" i="1"/>
  <c r="L9" i="1"/>
  <c r="L10" i="1"/>
  <c r="L11" i="1"/>
  <c r="L13" i="1"/>
  <c r="L14" i="1"/>
  <c r="L15" i="1"/>
  <c r="L17" i="1"/>
  <c r="L18" i="1"/>
  <c r="L19" i="1"/>
  <c r="L21" i="1"/>
  <c r="L22" i="1"/>
  <c r="L23" i="1"/>
  <c r="L24" i="1"/>
  <c r="L25" i="1"/>
  <c r="L26" i="1"/>
  <c r="L27" i="1"/>
  <c r="L28" i="1"/>
  <c r="L29" i="1"/>
  <c r="L30" i="1"/>
  <c r="L32" i="1"/>
  <c r="L33" i="1"/>
  <c r="L34" i="1"/>
  <c r="L35" i="1"/>
  <c r="L37" i="1"/>
  <c r="L38" i="1"/>
  <c r="L39" i="1"/>
  <c r="L41" i="1"/>
  <c r="L42" i="1"/>
  <c r="L43" i="1"/>
  <c r="L45" i="1"/>
  <c r="L46" i="1"/>
  <c r="L47" i="1"/>
  <c r="L49" i="1"/>
  <c r="L50" i="1"/>
  <c r="L51" i="1"/>
  <c r="L53" i="1"/>
  <c r="L54" i="1"/>
  <c r="L55" i="1"/>
  <c r="L56" i="1"/>
  <c r="L58" i="1"/>
  <c r="L59" i="1"/>
  <c r="L60" i="1"/>
  <c r="L62" i="1"/>
  <c r="L63" i="1"/>
  <c r="L64" i="1"/>
  <c r="L66" i="1"/>
  <c r="L67" i="1"/>
  <c r="L68" i="1"/>
  <c r="L70" i="1"/>
  <c r="L4" i="1"/>
  <c r="M71" i="44" l="1"/>
  <c r="L6" i="1"/>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4" i="3"/>
  <c r="L71" i="1" l="1"/>
  <c r="A2" i="24"/>
  <c r="A2" i="44"/>
  <c r="A2" i="43"/>
  <c r="A2" i="26"/>
  <c r="A2" i="1"/>
  <c r="K70" i="28" l="1"/>
  <c r="S70" i="1" s="1"/>
  <c r="K69" i="28"/>
  <c r="S69" i="1" s="1"/>
  <c r="K68" i="28"/>
  <c r="S68" i="1" s="1"/>
  <c r="K67" i="28"/>
  <c r="S67" i="1" s="1"/>
  <c r="K66" i="28"/>
  <c r="S66" i="1" s="1"/>
  <c r="K65" i="28"/>
  <c r="S65" i="1" s="1"/>
  <c r="K64" i="28"/>
  <c r="S64" i="1" s="1"/>
  <c r="K63" i="28"/>
  <c r="S63" i="1" s="1"/>
  <c r="K62" i="28"/>
  <c r="S62" i="1" s="1"/>
  <c r="K61" i="28"/>
  <c r="S61" i="1" s="1"/>
  <c r="K60" i="28"/>
  <c r="S60" i="1" s="1"/>
  <c r="K59" i="28"/>
  <c r="S59" i="1" s="1"/>
  <c r="K58" i="28"/>
  <c r="S58" i="1" s="1"/>
  <c r="K57" i="28"/>
  <c r="S57" i="1" s="1"/>
  <c r="K56" i="28"/>
  <c r="S56" i="1" s="1"/>
  <c r="K55" i="28"/>
  <c r="S55" i="1" s="1"/>
  <c r="K54" i="28"/>
  <c r="S54" i="1" s="1"/>
  <c r="K53" i="28"/>
  <c r="S53" i="1" s="1"/>
  <c r="K52" i="28"/>
  <c r="S52" i="1" s="1"/>
  <c r="K51" i="28"/>
  <c r="S51" i="1" s="1"/>
  <c r="K50" i="28"/>
  <c r="S50" i="1" s="1"/>
  <c r="K49" i="28"/>
  <c r="S49" i="1" s="1"/>
  <c r="K48" i="28"/>
  <c r="S48" i="1" s="1"/>
  <c r="K47" i="28"/>
  <c r="S47" i="1" s="1"/>
  <c r="K46" i="28"/>
  <c r="S46" i="1" s="1"/>
  <c r="K45" i="28"/>
  <c r="S45" i="1" s="1"/>
  <c r="K44" i="28"/>
  <c r="S44" i="1" s="1"/>
  <c r="K43" i="28"/>
  <c r="S43" i="1" s="1"/>
  <c r="K42" i="28"/>
  <c r="S42" i="1" s="1"/>
  <c r="K41" i="28"/>
  <c r="S41" i="1" s="1"/>
  <c r="K40" i="28"/>
  <c r="S40" i="1" s="1"/>
  <c r="K39" i="28"/>
  <c r="S39" i="1" s="1"/>
  <c r="K38" i="28"/>
  <c r="S38" i="1" s="1"/>
  <c r="K37" i="28"/>
  <c r="S37" i="1" s="1"/>
  <c r="K36" i="28"/>
  <c r="S36" i="1" s="1"/>
  <c r="K35" i="28"/>
  <c r="S35" i="1" s="1"/>
  <c r="K34" i="28"/>
  <c r="S34" i="1" s="1"/>
  <c r="K33" i="28"/>
  <c r="S33" i="1" s="1"/>
  <c r="K32" i="28"/>
  <c r="S32" i="1" s="1"/>
  <c r="K31" i="28"/>
  <c r="S31" i="1" s="1"/>
  <c r="K30" i="28"/>
  <c r="S30" i="1" s="1"/>
  <c r="K29" i="28"/>
  <c r="S29" i="1" s="1"/>
  <c r="K28" i="28"/>
  <c r="S28" i="1" s="1"/>
  <c r="K27" i="28"/>
  <c r="S27" i="1" s="1"/>
  <c r="K26" i="28"/>
  <c r="S26" i="1" s="1"/>
  <c r="K25" i="28"/>
  <c r="S25" i="1" s="1"/>
  <c r="K24" i="28"/>
  <c r="S24" i="1" s="1"/>
  <c r="K23" i="28"/>
  <c r="S23" i="1" s="1"/>
  <c r="K22" i="28"/>
  <c r="S22" i="1" s="1"/>
  <c r="K21" i="28"/>
  <c r="S21" i="1" s="1"/>
  <c r="K20" i="28"/>
  <c r="S20" i="1" s="1"/>
  <c r="K19" i="28"/>
  <c r="S19" i="1" s="1"/>
  <c r="K18" i="28"/>
  <c r="S18" i="1" s="1"/>
  <c r="K17" i="28"/>
  <c r="S17" i="1" s="1"/>
  <c r="K16" i="28"/>
  <c r="S16" i="1" s="1"/>
  <c r="K15" i="28"/>
  <c r="S15" i="1" s="1"/>
  <c r="K14" i="28"/>
  <c r="S14" i="1" s="1"/>
  <c r="K13" i="28"/>
  <c r="S13" i="1" s="1"/>
  <c r="K12" i="28"/>
  <c r="S12" i="1" s="1"/>
  <c r="K11" i="28"/>
  <c r="S11" i="1" s="1"/>
  <c r="K10" i="28"/>
  <c r="S10" i="1" s="1"/>
  <c r="K9" i="28"/>
  <c r="S9" i="1" s="1"/>
  <c r="K8" i="28"/>
  <c r="S8" i="1" s="1"/>
  <c r="K7" i="28"/>
  <c r="S7" i="1" s="1"/>
  <c r="K6" i="28"/>
  <c r="S6" i="1" s="1"/>
  <c r="K5" i="28"/>
  <c r="S5" i="1" s="1"/>
  <c r="K4" i="28"/>
  <c r="S4" i="1" s="1"/>
  <c r="S71" i="1" l="1"/>
  <c r="V69" i="39" l="1"/>
  <c r="V68" i="39"/>
  <c r="V67" i="39"/>
  <c r="V66" i="39"/>
  <c r="V65" i="39"/>
  <c r="V64" i="39"/>
  <c r="V63" i="39"/>
  <c r="V62" i="39"/>
  <c r="V61" i="39"/>
  <c r="V60" i="39"/>
  <c r="V59" i="39"/>
  <c r="V58" i="39"/>
  <c r="V57" i="39"/>
  <c r="V56" i="39"/>
  <c r="V55" i="39"/>
  <c r="V54" i="39"/>
  <c r="V53" i="39"/>
  <c r="V52" i="39"/>
  <c r="V51" i="39"/>
  <c r="V50" i="39"/>
  <c r="V49" i="39"/>
  <c r="V48" i="39"/>
  <c r="V47" i="39"/>
  <c r="V46" i="39"/>
  <c r="V45" i="39"/>
  <c r="V44" i="39"/>
  <c r="V43" i="39"/>
  <c r="V42" i="39"/>
  <c r="V41" i="39"/>
  <c r="V40" i="39"/>
  <c r="V39" i="39"/>
  <c r="V38" i="39"/>
  <c r="V37" i="39"/>
  <c r="V36" i="39"/>
  <c r="V35" i="39"/>
  <c r="V34" i="39"/>
  <c r="V33" i="39"/>
  <c r="V32" i="39"/>
  <c r="V31" i="39"/>
  <c r="V30" i="39"/>
  <c r="V29" i="39"/>
  <c r="V28" i="39"/>
  <c r="V27" i="39"/>
  <c r="V26" i="39"/>
  <c r="V25" i="39"/>
  <c r="V24" i="39"/>
  <c r="V23" i="39"/>
  <c r="V22" i="39"/>
  <c r="V21" i="39"/>
  <c r="V20" i="39"/>
  <c r="V19" i="39"/>
  <c r="V18" i="39"/>
  <c r="V17" i="39"/>
  <c r="V16" i="39"/>
  <c r="V15" i="39"/>
  <c r="V14" i="39"/>
  <c r="V13" i="39"/>
  <c r="V12" i="39"/>
  <c r="V11" i="39"/>
  <c r="V10" i="39"/>
  <c r="V9" i="39"/>
  <c r="V8" i="39"/>
  <c r="V7" i="39"/>
  <c r="V6" i="39"/>
  <c r="V5" i="39"/>
  <c r="V4" i="39"/>
  <c r="V3" i="39"/>
  <c r="T69" i="39"/>
  <c r="T68" i="39"/>
  <c r="T67" i="39"/>
  <c r="T66" i="39"/>
  <c r="T65" i="39"/>
  <c r="T64" i="39"/>
  <c r="T63" i="39"/>
  <c r="T62" i="39"/>
  <c r="T61" i="39"/>
  <c r="T60" i="39"/>
  <c r="T59" i="39"/>
  <c r="T58" i="39"/>
  <c r="T57" i="39"/>
  <c r="T56" i="39"/>
  <c r="T55" i="39"/>
  <c r="T54" i="39"/>
  <c r="T53" i="39"/>
  <c r="T52" i="39"/>
  <c r="T51" i="39"/>
  <c r="T50" i="39"/>
  <c r="T49" i="39"/>
  <c r="T48" i="39"/>
  <c r="T47" i="39"/>
  <c r="T46" i="39"/>
  <c r="T45" i="39"/>
  <c r="T44" i="39"/>
  <c r="T43" i="39"/>
  <c r="T42" i="39"/>
  <c r="T41" i="39"/>
  <c r="T40" i="39"/>
  <c r="T39" i="39"/>
  <c r="T38" i="39"/>
  <c r="T37" i="39"/>
  <c r="T36" i="39"/>
  <c r="T35" i="39"/>
  <c r="T34" i="39"/>
  <c r="T33" i="39"/>
  <c r="T32" i="39"/>
  <c r="T31" i="39"/>
  <c r="T30" i="39"/>
  <c r="T29" i="39"/>
  <c r="T28" i="39"/>
  <c r="T27" i="39"/>
  <c r="T26" i="39"/>
  <c r="T25" i="39"/>
  <c r="T24" i="39"/>
  <c r="T23" i="39"/>
  <c r="T22" i="39"/>
  <c r="T21" i="39"/>
  <c r="T20" i="39"/>
  <c r="T19" i="39"/>
  <c r="T18" i="39"/>
  <c r="T17" i="39"/>
  <c r="T16" i="39"/>
  <c r="T15" i="39"/>
  <c r="T14" i="39"/>
  <c r="T13" i="39"/>
  <c r="T12" i="39"/>
  <c r="T11" i="39"/>
  <c r="T10" i="39"/>
  <c r="T9" i="39"/>
  <c r="T8" i="39"/>
  <c r="T7" i="39"/>
  <c r="T6" i="39"/>
  <c r="T5" i="39"/>
  <c r="T4" i="39"/>
  <c r="T3" i="39"/>
  <c r="R69" i="39"/>
  <c r="R68" i="39"/>
  <c r="R67" i="39"/>
  <c r="R66" i="39"/>
  <c r="R65" i="39"/>
  <c r="R64" i="39"/>
  <c r="R63" i="39"/>
  <c r="R62" i="39"/>
  <c r="R61" i="39"/>
  <c r="R60" i="39"/>
  <c r="R59" i="39"/>
  <c r="R58" i="39"/>
  <c r="R57" i="39"/>
  <c r="R56" i="39"/>
  <c r="R55" i="39"/>
  <c r="R54" i="39"/>
  <c r="R53" i="39"/>
  <c r="R52" i="39"/>
  <c r="R51" i="39"/>
  <c r="R50" i="39"/>
  <c r="R49" i="39"/>
  <c r="R48" i="39"/>
  <c r="R47" i="39"/>
  <c r="R46" i="39"/>
  <c r="R45" i="39"/>
  <c r="R44" i="39"/>
  <c r="R43" i="39"/>
  <c r="R42" i="39"/>
  <c r="R41" i="39"/>
  <c r="R40" i="39"/>
  <c r="R39" i="39"/>
  <c r="R38" i="39"/>
  <c r="R37" i="39"/>
  <c r="R36" i="39"/>
  <c r="R35" i="39"/>
  <c r="R34" i="39"/>
  <c r="R33" i="39"/>
  <c r="R32" i="39"/>
  <c r="R31" i="39"/>
  <c r="R30" i="39"/>
  <c r="R29" i="39"/>
  <c r="R28" i="39"/>
  <c r="R27" i="39"/>
  <c r="R26" i="39"/>
  <c r="R25" i="39"/>
  <c r="R24" i="39"/>
  <c r="R23" i="39"/>
  <c r="R22" i="39"/>
  <c r="R21" i="39"/>
  <c r="R20" i="39"/>
  <c r="R19" i="39"/>
  <c r="R18" i="39"/>
  <c r="R17" i="39"/>
  <c r="R16" i="39"/>
  <c r="R15" i="39"/>
  <c r="R14" i="39"/>
  <c r="R13" i="39"/>
  <c r="R12" i="39"/>
  <c r="R11" i="39"/>
  <c r="R10" i="39"/>
  <c r="R9" i="39"/>
  <c r="R8" i="39"/>
  <c r="R7" i="39"/>
  <c r="R6" i="39"/>
  <c r="R5" i="39"/>
  <c r="R4" i="39"/>
  <c r="R3" i="39"/>
  <c r="G70" i="34" l="1"/>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G4" i="34"/>
  <c r="H70" i="32" l="1"/>
  <c r="H69" i="32"/>
  <c r="H68" i="32"/>
  <c r="H67" i="32"/>
  <c r="H66" i="32"/>
  <c r="H65" i="32"/>
  <c r="H64" i="32"/>
  <c r="H63" i="32"/>
  <c r="H62" i="32"/>
  <c r="H61" i="32"/>
  <c r="H60" i="32"/>
  <c r="H59" i="32"/>
  <c r="H58" i="32"/>
  <c r="H57" i="32"/>
  <c r="H56" i="32"/>
  <c r="H55" i="32"/>
  <c r="H54" i="32"/>
  <c r="H53" i="32"/>
  <c r="H52" i="32"/>
  <c r="H51" i="32"/>
  <c r="H50" i="32"/>
  <c r="H49" i="32"/>
  <c r="H48" i="32"/>
  <c r="H47" i="32"/>
  <c r="H46" i="32"/>
  <c r="H45" i="32"/>
  <c r="H44" i="32"/>
  <c r="H43" i="32"/>
  <c r="H42"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8" i="32"/>
  <c r="H7" i="32"/>
  <c r="H6" i="32"/>
  <c r="H5" i="32"/>
  <c r="H4" i="32"/>
  <c r="J71" i="43"/>
  <c r="H71" i="32" s="1"/>
  <c r="A1" i="22" l="1"/>
  <c r="A1" i="3"/>
  <c r="A1" i="28"/>
  <c r="A1" i="30"/>
  <c r="A1" i="29"/>
  <c r="A1" i="4"/>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J47" i="1"/>
  <c r="J28" i="1"/>
  <c r="M3" i="1"/>
  <c r="L3" i="1"/>
  <c r="I70" i="32"/>
  <c r="I69" i="32"/>
  <c r="I68" i="32"/>
  <c r="I67" i="32"/>
  <c r="I66" i="32"/>
  <c r="I65" i="32"/>
  <c r="I64" i="32"/>
  <c r="I63" i="32"/>
  <c r="I62" i="32"/>
  <c r="I61" i="32"/>
  <c r="I60" i="32"/>
  <c r="I59" i="32"/>
  <c r="I58" i="32"/>
  <c r="I57" i="32"/>
  <c r="I56" i="32"/>
  <c r="I55" i="32"/>
  <c r="I54" i="32"/>
  <c r="I53" i="32"/>
  <c r="I52" i="32"/>
  <c r="I51" i="32"/>
  <c r="I50" i="32"/>
  <c r="I49" i="32"/>
  <c r="I48" i="32"/>
  <c r="I47" i="32"/>
  <c r="I46" i="32"/>
  <c r="I45" i="32"/>
  <c r="I44" i="32"/>
  <c r="I43" i="32"/>
  <c r="I42" i="32"/>
  <c r="I41" i="32"/>
  <c r="I40" i="32"/>
  <c r="I39" i="32"/>
  <c r="I38" i="32"/>
  <c r="I37" i="32"/>
  <c r="I36" i="32"/>
  <c r="I35" i="32"/>
  <c r="I34" i="32"/>
  <c r="I33" i="32"/>
  <c r="I32" i="32"/>
  <c r="I31" i="32"/>
  <c r="I30" i="32"/>
  <c r="I29" i="32"/>
  <c r="I28" i="32"/>
  <c r="I27" i="32"/>
  <c r="I26" i="32"/>
  <c r="I25" i="32"/>
  <c r="I24" i="32"/>
  <c r="I23" i="32"/>
  <c r="I22" i="32"/>
  <c r="I21" i="32"/>
  <c r="I20" i="32"/>
  <c r="I19" i="32"/>
  <c r="I18" i="32"/>
  <c r="I17" i="32"/>
  <c r="I16" i="32"/>
  <c r="I15" i="32"/>
  <c r="I14" i="32"/>
  <c r="I13" i="32"/>
  <c r="I12" i="32"/>
  <c r="I11" i="32"/>
  <c r="I10" i="32"/>
  <c r="I9" i="32"/>
  <c r="I8" i="32"/>
  <c r="I7" i="32"/>
  <c r="I6" i="32"/>
  <c r="I5" i="32"/>
  <c r="I4" i="32"/>
  <c r="G71" i="34" l="1"/>
  <c r="J70" i="1"/>
  <c r="J69" i="1"/>
  <c r="J68" i="1"/>
  <c r="J67" i="1"/>
  <c r="J66" i="1"/>
  <c r="J65" i="1"/>
  <c r="J64" i="1"/>
  <c r="J63" i="1"/>
  <c r="J62" i="1"/>
  <c r="J61" i="1"/>
  <c r="J60" i="1"/>
  <c r="J59" i="1"/>
  <c r="J58" i="1"/>
  <c r="J57" i="1"/>
  <c r="J56" i="1"/>
  <c r="J55" i="1"/>
  <c r="J54" i="1"/>
  <c r="J53" i="1"/>
  <c r="J52" i="1"/>
  <c r="J51" i="1"/>
  <c r="J50" i="1"/>
  <c r="J49" i="1"/>
  <c r="J48" i="1"/>
  <c r="J46" i="1"/>
  <c r="J45" i="1"/>
  <c r="J44" i="1"/>
  <c r="J43" i="1"/>
  <c r="J42" i="1"/>
  <c r="J41" i="1"/>
  <c r="J40" i="1"/>
  <c r="J39" i="1"/>
  <c r="J38" i="1"/>
  <c r="J37" i="1"/>
  <c r="J36" i="1"/>
  <c r="J35" i="1"/>
  <c r="J34" i="1"/>
  <c r="J33" i="1"/>
  <c r="J32" i="1"/>
  <c r="J31" i="1"/>
  <c r="J30" i="1"/>
  <c r="J29" i="1"/>
  <c r="J27" i="1"/>
  <c r="J26" i="1"/>
  <c r="J25" i="1"/>
  <c r="J24" i="1"/>
  <c r="J23" i="1"/>
  <c r="J22" i="1"/>
  <c r="J21" i="1"/>
  <c r="J20" i="1"/>
  <c r="J19" i="1"/>
  <c r="J18" i="1"/>
  <c r="J17" i="1"/>
  <c r="J16" i="1"/>
  <c r="J15" i="1"/>
  <c r="J14" i="1"/>
  <c r="J13" i="1"/>
  <c r="J12" i="1"/>
  <c r="J11" i="1"/>
  <c r="J10" i="1"/>
  <c r="J9" i="1"/>
  <c r="J8" i="1"/>
  <c r="J7" i="1"/>
  <c r="J6" i="1"/>
  <c r="J5" i="1"/>
  <c r="J4" i="1"/>
  <c r="A1" i="44" l="1"/>
  <c r="A1" i="43"/>
  <c r="A72" i="44"/>
  <c r="I71" i="32"/>
  <c r="M71" i="1"/>
  <c r="A71" i="44"/>
  <c r="E70" i="44"/>
  <c r="P70" i="44" s="1"/>
  <c r="D70" i="44"/>
  <c r="O70" i="44" s="1"/>
  <c r="C70" i="44"/>
  <c r="N70" i="44" s="1"/>
  <c r="E69" i="44"/>
  <c r="P69" i="44" s="1"/>
  <c r="D69" i="44"/>
  <c r="O69" i="44" s="1"/>
  <c r="C69" i="44"/>
  <c r="N69" i="44" s="1"/>
  <c r="E68" i="44"/>
  <c r="P68" i="44" s="1"/>
  <c r="D68" i="44"/>
  <c r="O68" i="44" s="1"/>
  <c r="C68" i="44"/>
  <c r="N68" i="44" s="1"/>
  <c r="E67" i="44"/>
  <c r="P67" i="44" s="1"/>
  <c r="D67" i="44"/>
  <c r="O67" i="44" s="1"/>
  <c r="C67" i="44"/>
  <c r="N67" i="44" s="1"/>
  <c r="E66" i="44"/>
  <c r="P66" i="44" s="1"/>
  <c r="D66" i="44"/>
  <c r="O66" i="44" s="1"/>
  <c r="C66" i="44"/>
  <c r="N66" i="44" s="1"/>
  <c r="E65" i="44"/>
  <c r="P65" i="44" s="1"/>
  <c r="D65" i="44"/>
  <c r="O65" i="44" s="1"/>
  <c r="C65" i="44"/>
  <c r="N65" i="44" s="1"/>
  <c r="E64" i="44"/>
  <c r="P64" i="44" s="1"/>
  <c r="D64" i="44"/>
  <c r="O64" i="44" s="1"/>
  <c r="C64" i="44"/>
  <c r="N64" i="44" s="1"/>
  <c r="E63" i="44"/>
  <c r="P63" i="44" s="1"/>
  <c r="D63" i="44"/>
  <c r="O63" i="44" s="1"/>
  <c r="C63" i="44"/>
  <c r="N63" i="44" s="1"/>
  <c r="E62" i="44"/>
  <c r="P62" i="44" s="1"/>
  <c r="D62" i="44"/>
  <c r="O62" i="44" s="1"/>
  <c r="C62" i="44"/>
  <c r="N62" i="44" s="1"/>
  <c r="E61" i="44"/>
  <c r="P61" i="44" s="1"/>
  <c r="D61" i="44"/>
  <c r="O61" i="44" s="1"/>
  <c r="C61" i="44"/>
  <c r="N61" i="44" s="1"/>
  <c r="E60" i="44"/>
  <c r="P60" i="44" s="1"/>
  <c r="D60" i="44"/>
  <c r="O60" i="44" s="1"/>
  <c r="C60" i="44"/>
  <c r="N60" i="44" s="1"/>
  <c r="E59" i="44"/>
  <c r="P59" i="44" s="1"/>
  <c r="D59" i="44"/>
  <c r="O59" i="44" s="1"/>
  <c r="C59" i="44"/>
  <c r="N59" i="44" s="1"/>
  <c r="E58" i="44"/>
  <c r="P58" i="44" s="1"/>
  <c r="D58" i="44"/>
  <c r="O58" i="44" s="1"/>
  <c r="C58" i="44"/>
  <c r="N58" i="44" s="1"/>
  <c r="E57" i="44"/>
  <c r="P57" i="44" s="1"/>
  <c r="D57" i="44"/>
  <c r="O57" i="44" s="1"/>
  <c r="C57" i="44"/>
  <c r="N57" i="44" s="1"/>
  <c r="E56" i="44"/>
  <c r="P56" i="44" s="1"/>
  <c r="D56" i="44"/>
  <c r="O56" i="44" s="1"/>
  <c r="C56" i="44"/>
  <c r="N56" i="44" s="1"/>
  <c r="E55" i="44"/>
  <c r="P55" i="44" s="1"/>
  <c r="D55" i="44"/>
  <c r="O55" i="44" s="1"/>
  <c r="C55" i="44"/>
  <c r="N55" i="44" s="1"/>
  <c r="E54" i="44"/>
  <c r="P54" i="44" s="1"/>
  <c r="D54" i="44"/>
  <c r="O54" i="44" s="1"/>
  <c r="C54" i="44"/>
  <c r="N54" i="44" s="1"/>
  <c r="E53" i="44"/>
  <c r="P53" i="44" s="1"/>
  <c r="D53" i="44"/>
  <c r="O53" i="44" s="1"/>
  <c r="C53" i="44"/>
  <c r="N53" i="44" s="1"/>
  <c r="E52" i="44"/>
  <c r="P52" i="44" s="1"/>
  <c r="D52" i="44"/>
  <c r="O52" i="44" s="1"/>
  <c r="C52" i="44"/>
  <c r="N52" i="44" s="1"/>
  <c r="E51" i="44"/>
  <c r="P51" i="44" s="1"/>
  <c r="D51" i="44"/>
  <c r="O51" i="44" s="1"/>
  <c r="C51" i="44"/>
  <c r="N51" i="44" s="1"/>
  <c r="E50" i="44"/>
  <c r="P50" i="44" s="1"/>
  <c r="D50" i="44"/>
  <c r="O50" i="44" s="1"/>
  <c r="C50" i="44"/>
  <c r="N50" i="44" s="1"/>
  <c r="E49" i="44"/>
  <c r="P49" i="44" s="1"/>
  <c r="D49" i="44"/>
  <c r="O49" i="44" s="1"/>
  <c r="C49" i="44"/>
  <c r="N49" i="44" s="1"/>
  <c r="E48" i="44"/>
  <c r="P48" i="44" s="1"/>
  <c r="D48" i="44"/>
  <c r="O48" i="44" s="1"/>
  <c r="C48" i="44"/>
  <c r="N48" i="44" s="1"/>
  <c r="E47" i="44"/>
  <c r="P47" i="44" s="1"/>
  <c r="D47" i="44"/>
  <c r="O47" i="44" s="1"/>
  <c r="C47" i="44"/>
  <c r="N47" i="44" s="1"/>
  <c r="E46" i="44"/>
  <c r="P46" i="44" s="1"/>
  <c r="D46" i="44"/>
  <c r="O46" i="44" s="1"/>
  <c r="C46" i="44"/>
  <c r="N46" i="44" s="1"/>
  <c r="E45" i="44"/>
  <c r="P45" i="44" s="1"/>
  <c r="D45" i="44"/>
  <c r="O45" i="44" s="1"/>
  <c r="C45" i="44"/>
  <c r="N45" i="44" s="1"/>
  <c r="E44" i="44"/>
  <c r="P44" i="44" s="1"/>
  <c r="D44" i="44"/>
  <c r="O44" i="44" s="1"/>
  <c r="C44" i="44"/>
  <c r="N44" i="44" s="1"/>
  <c r="E43" i="44"/>
  <c r="P43" i="44" s="1"/>
  <c r="D43" i="44"/>
  <c r="O43" i="44" s="1"/>
  <c r="C43" i="44"/>
  <c r="N43" i="44" s="1"/>
  <c r="E42" i="44"/>
  <c r="P42" i="44" s="1"/>
  <c r="D42" i="44"/>
  <c r="O42" i="44" s="1"/>
  <c r="C42" i="44"/>
  <c r="N42" i="44" s="1"/>
  <c r="E41" i="44"/>
  <c r="P41" i="44" s="1"/>
  <c r="D41" i="44"/>
  <c r="O41" i="44" s="1"/>
  <c r="C41" i="44"/>
  <c r="N41" i="44" s="1"/>
  <c r="E40" i="44"/>
  <c r="P40" i="44" s="1"/>
  <c r="D40" i="44"/>
  <c r="O40" i="44" s="1"/>
  <c r="C40" i="44"/>
  <c r="N40" i="44" s="1"/>
  <c r="E39" i="44"/>
  <c r="P39" i="44" s="1"/>
  <c r="D39" i="44"/>
  <c r="O39" i="44" s="1"/>
  <c r="C39" i="44"/>
  <c r="N39" i="44" s="1"/>
  <c r="E38" i="44"/>
  <c r="P38" i="44" s="1"/>
  <c r="D38" i="44"/>
  <c r="O38" i="44" s="1"/>
  <c r="C38" i="44"/>
  <c r="N38" i="44" s="1"/>
  <c r="E37" i="44"/>
  <c r="P37" i="44" s="1"/>
  <c r="D37" i="44"/>
  <c r="O37" i="44" s="1"/>
  <c r="C37" i="44"/>
  <c r="N37" i="44" s="1"/>
  <c r="E36" i="44"/>
  <c r="P36" i="44" s="1"/>
  <c r="D36" i="44"/>
  <c r="O36" i="44" s="1"/>
  <c r="C36" i="44"/>
  <c r="N36" i="44" s="1"/>
  <c r="E35" i="44"/>
  <c r="P35" i="44" s="1"/>
  <c r="D35" i="44"/>
  <c r="O35" i="44" s="1"/>
  <c r="C35" i="44"/>
  <c r="N35" i="44" s="1"/>
  <c r="E34" i="44"/>
  <c r="P34" i="44" s="1"/>
  <c r="D34" i="44"/>
  <c r="O34" i="44" s="1"/>
  <c r="C34" i="44"/>
  <c r="N34" i="44" s="1"/>
  <c r="E33" i="44"/>
  <c r="P33" i="44" s="1"/>
  <c r="D33" i="44"/>
  <c r="O33" i="44" s="1"/>
  <c r="C33" i="44"/>
  <c r="N33" i="44" s="1"/>
  <c r="E32" i="44"/>
  <c r="P32" i="44" s="1"/>
  <c r="D32" i="44"/>
  <c r="O32" i="44" s="1"/>
  <c r="C32" i="44"/>
  <c r="N32" i="44" s="1"/>
  <c r="E31" i="44"/>
  <c r="P31" i="44" s="1"/>
  <c r="D31" i="44"/>
  <c r="O31" i="44" s="1"/>
  <c r="C31" i="44"/>
  <c r="N31" i="44" s="1"/>
  <c r="E30" i="44"/>
  <c r="P30" i="44" s="1"/>
  <c r="D30" i="44"/>
  <c r="O30" i="44" s="1"/>
  <c r="C30" i="44"/>
  <c r="N30" i="44" s="1"/>
  <c r="E29" i="44"/>
  <c r="P29" i="44" s="1"/>
  <c r="D29" i="44"/>
  <c r="O29" i="44" s="1"/>
  <c r="C29" i="44"/>
  <c r="N29" i="44" s="1"/>
  <c r="E28" i="44"/>
  <c r="P28" i="44" s="1"/>
  <c r="D28" i="44"/>
  <c r="O28" i="44" s="1"/>
  <c r="C28" i="44"/>
  <c r="N28" i="44" s="1"/>
  <c r="E27" i="44"/>
  <c r="P27" i="44" s="1"/>
  <c r="D27" i="44"/>
  <c r="O27" i="44" s="1"/>
  <c r="C27" i="44"/>
  <c r="N27" i="44" s="1"/>
  <c r="E26" i="44"/>
  <c r="P26" i="44" s="1"/>
  <c r="D26" i="44"/>
  <c r="O26" i="44" s="1"/>
  <c r="C26" i="44"/>
  <c r="N26" i="44" s="1"/>
  <c r="E25" i="44"/>
  <c r="P25" i="44" s="1"/>
  <c r="D25" i="44"/>
  <c r="O25" i="44" s="1"/>
  <c r="C25" i="44"/>
  <c r="N25" i="44" s="1"/>
  <c r="E24" i="44"/>
  <c r="P24" i="44" s="1"/>
  <c r="D24" i="44"/>
  <c r="O24" i="44" s="1"/>
  <c r="C24" i="44"/>
  <c r="N24" i="44" s="1"/>
  <c r="E23" i="44"/>
  <c r="P23" i="44" s="1"/>
  <c r="D23" i="44"/>
  <c r="O23" i="44" s="1"/>
  <c r="C23" i="44"/>
  <c r="N23" i="44" s="1"/>
  <c r="E22" i="44"/>
  <c r="P22" i="44" s="1"/>
  <c r="D22" i="44"/>
  <c r="O22" i="44" s="1"/>
  <c r="C22" i="44"/>
  <c r="N22" i="44" s="1"/>
  <c r="E21" i="44"/>
  <c r="P21" i="44" s="1"/>
  <c r="D21" i="44"/>
  <c r="O21" i="44" s="1"/>
  <c r="C21" i="44"/>
  <c r="N21" i="44" s="1"/>
  <c r="E20" i="44"/>
  <c r="P20" i="44" s="1"/>
  <c r="D20" i="44"/>
  <c r="O20" i="44" s="1"/>
  <c r="C20" i="44"/>
  <c r="N20" i="44" s="1"/>
  <c r="E19" i="44"/>
  <c r="P19" i="44" s="1"/>
  <c r="D19" i="44"/>
  <c r="O19" i="44" s="1"/>
  <c r="C19" i="44"/>
  <c r="N19" i="44" s="1"/>
  <c r="E18" i="44"/>
  <c r="P18" i="44" s="1"/>
  <c r="D18" i="44"/>
  <c r="O18" i="44" s="1"/>
  <c r="C18" i="44"/>
  <c r="N18" i="44" s="1"/>
  <c r="E17" i="44"/>
  <c r="P17" i="44" s="1"/>
  <c r="D17" i="44"/>
  <c r="O17" i="44" s="1"/>
  <c r="C17" i="44"/>
  <c r="N17" i="44" s="1"/>
  <c r="E16" i="44"/>
  <c r="P16" i="44" s="1"/>
  <c r="D16" i="44"/>
  <c r="O16" i="44" s="1"/>
  <c r="C16" i="44"/>
  <c r="N16" i="44" s="1"/>
  <c r="E15" i="44"/>
  <c r="P15" i="44" s="1"/>
  <c r="D15" i="44"/>
  <c r="O15" i="44" s="1"/>
  <c r="C15" i="44"/>
  <c r="N15" i="44" s="1"/>
  <c r="E14" i="44"/>
  <c r="P14" i="44" s="1"/>
  <c r="D14" i="44"/>
  <c r="O14" i="44" s="1"/>
  <c r="C14" i="44"/>
  <c r="N14" i="44" s="1"/>
  <c r="E13" i="44"/>
  <c r="P13" i="44" s="1"/>
  <c r="D13" i="44"/>
  <c r="O13" i="44" s="1"/>
  <c r="C13" i="44"/>
  <c r="N13" i="44" s="1"/>
  <c r="E12" i="44"/>
  <c r="P12" i="44" s="1"/>
  <c r="D12" i="44"/>
  <c r="O12" i="44" s="1"/>
  <c r="C12" i="44"/>
  <c r="N12" i="44" s="1"/>
  <c r="E11" i="44"/>
  <c r="P11" i="44" s="1"/>
  <c r="D11" i="44"/>
  <c r="O11" i="44" s="1"/>
  <c r="C11" i="44"/>
  <c r="N11" i="44" s="1"/>
  <c r="E10" i="44"/>
  <c r="P10" i="44" s="1"/>
  <c r="D10" i="44"/>
  <c r="O10" i="44" s="1"/>
  <c r="C10" i="44"/>
  <c r="N10" i="44" s="1"/>
  <c r="E9" i="44"/>
  <c r="P9" i="44" s="1"/>
  <c r="D9" i="44"/>
  <c r="O9" i="44" s="1"/>
  <c r="C9" i="44"/>
  <c r="N9" i="44" s="1"/>
  <c r="E8" i="44"/>
  <c r="P8" i="44" s="1"/>
  <c r="D8" i="44"/>
  <c r="O8" i="44" s="1"/>
  <c r="C8" i="44"/>
  <c r="N8" i="44" s="1"/>
  <c r="E7" i="44"/>
  <c r="P7" i="44" s="1"/>
  <c r="D7" i="44"/>
  <c r="O7" i="44" s="1"/>
  <c r="C7" i="44"/>
  <c r="N7" i="44" s="1"/>
  <c r="E6" i="44"/>
  <c r="P6" i="44" s="1"/>
  <c r="D6" i="44"/>
  <c r="O6" i="44" s="1"/>
  <c r="C6" i="44"/>
  <c r="N6" i="44" s="1"/>
  <c r="E5" i="44"/>
  <c r="P5" i="44" s="1"/>
  <c r="D5" i="44"/>
  <c r="O5" i="44" s="1"/>
  <c r="C5" i="44"/>
  <c r="N5" i="44" s="1"/>
  <c r="E4" i="44"/>
  <c r="P4" i="44" s="1"/>
  <c r="D4" i="44"/>
  <c r="O4" i="44" s="1"/>
  <c r="C4" i="44"/>
  <c r="N4" i="44" s="1"/>
  <c r="E3" i="44"/>
  <c r="D3" i="44"/>
  <c r="C3" i="44"/>
  <c r="B3" i="44"/>
  <c r="A3" i="44"/>
  <c r="A72" i="43"/>
  <c r="H71" i="43"/>
  <c r="K71" i="1" s="1"/>
  <c r="A71" i="43"/>
  <c r="E70" i="43"/>
  <c r="D70" i="43"/>
  <c r="C70" i="43"/>
  <c r="K70" i="43" s="1"/>
  <c r="E69" i="43"/>
  <c r="D69" i="43"/>
  <c r="C69" i="43"/>
  <c r="K69" i="43" s="1"/>
  <c r="E68" i="43"/>
  <c r="D68" i="43"/>
  <c r="C68" i="43"/>
  <c r="K68" i="43" s="1"/>
  <c r="E67" i="43"/>
  <c r="D67" i="43"/>
  <c r="C67" i="43"/>
  <c r="K67" i="43" s="1"/>
  <c r="E66" i="43"/>
  <c r="D66" i="43"/>
  <c r="C66" i="43"/>
  <c r="K66" i="43" s="1"/>
  <c r="E65" i="43"/>
  <c r="D65" i="43"/>
  <c r="C65" i="43"/>
  <c r="K65" i="43" s="1"/>
  <c r="E64" i="43"/>
  <c r="D64" i="43"/>
  <c r="C64" i="43"/>
  <c r="K64" i="43" s="1"/>
  <c r="E63" i="43"/>
  <c r="D63" i="43"/>
  <c r="C63" i="43"/>
  <c r="K63" i="43" s="1"/>
  <c r="E62" i="43"/>
  <c r="D62" i="43"/>
  <c r="C62" i="43"/>
  <c r="K62" i="43" s="1"/>
  <c r="E61" i="43"/>
  <c r="D61" i="43"/>
  <c r="C61" i="43"/>
  <c r="K61" i="43" s="1"/>
  <c r="E60" i="43"/>
  <c r="D60" i="43"/>
  <c r="C60" i="43"/>
  <c r="K60" i="43" s="1"/>
  <c r="E59" i="43"/>
  <c r="D59" i="43"/>
  <c r="C59" i="43"/>
  <c r="K59" i="43" s="1"/>
  <c r="E58" i="43"/>
  <c r="D58" i="43"/>
  <c r="C58" i="43"/>
  <c r="K58" i="43" s="1"/>
  <c r="E57" i="43"/>
  <c r="D57" i="43"/>
  <c r="C57" i="43"/>
  <c r="K57" i="43" s="1"/>
  <c r="E56" i="43"/>
  <c r="D56" i="43"/>
  <c r="C56" i="43"/>
  <c r="K56" i="43" s="1"/>
  <c r="E55" i="43"/>
  <c r="D55" i="43"/>
  <c r="C55" i="43"/>
  <c r="K55" i="43" s="1"/>
  <c r="E54" i="43"/>
  <c r="D54" i="43"/>
  <c r="C54" i="43"/>
  <c r="K54" i="43" s="1"/>
  <c r="E53" i="43"/>
  <c r="D53" i="43"/>
  <c r="C53" i="43"/>
  <c r="K53" i="43" s="1"/>
  <c r="E52" i="43"/>
  <c r="D52" i="43"/>
  <c r="C52" i="43"/>
  <c r="K52" i="43" s="1"/>
  <c r="E51" i="43"/>
  <c r="D51" i="43"/>
  <c r="C51" i="43"/>
  <c r="K51" i="43" s="1"/>
  <c r="E50" i="43"/>
  <c r="D50" i="43"/>
  <c r="C50" i="43"/>
  <c r="K50" i="43" s="1"/>
  <c r="E49" i="43"/>
  <c r="D49" i="43"/>
  <c r="C49" i="43"/>
  <c r="K49" i="43" s="1"/>
  <c r="E48" i="43"/>
  <c r="D48" i="43"/>
  <c r="C48" i="43"/>
  <c r="K48" i="43" s="1"/>
  <c r="E47" i="43"/>
  <c r="D47" i="43"/>
  <c r="C47" i="43"/>
  <c r="K47" i="43" s="1"/>
  <c r="E46" i="43"/>
  <c r="D46" i="43"/>
  <c r="C46" i="43"/>
  <c r="K46" i="43" s="1"/>
  <c r="E45" i="43"/>
  <c r="D45" i="43"/>
  <c r="C45" i="43"/>
  <c r="K45" i="43" s="1"/>
  <c r="E44" i="43"/>
  <c r="D44" i="43"/>
  <c r="C44" i="43"/>
  <c r="K44" i="43" s="1"/>
  <c r="E43" i="43"/>
  <c r="D43" i="43"/>
  <c r="C43" i="43"/>
  <c r="K43" i="43" s="1"/>
  <c r="E42" i="43"/>
  <c r="D42" i="43"/>
  <c r="C42" i="43"/>
  <c r="K42" i="43" s="1"/>
  <c r="E41" i="43"/>
  <c r="D41" i="43"/>
  <c r="C41" i="43"/>
  <c r="K41" i="43" s="1"/>
  <c r="E40" i="43"/>
  <c r="D40" i="43"/>
  <c r="C40" i="43"/>
  <c r="K40" i="43" s="1"/>
  <c r="E39" i="43"/>
  <c r="D39" i="43"/>
  <c r="C39" i="43"/>
  <c r="K39" i="43" s="1"/>
  <c r="E38" i="43"/>
  <c r="D38" i="43"/>
  <c r="C38" i="43"/>
  <c r="K38" i="43" s="1"/>
  <c r="E37" i="43"/>
  <c r="D37" i="43"/>
  <c r="C37" i="43"/>
  <c r="K37" i="43" s="1"/>
  <c r="E36" i="43"/>
  <c r="D36" i="43"/>
  <c r="C36" i="43"/>
  <c r="K36" i="43" s="1"/>
  <c r="E35" i="43"/>
  <c r="D35" i="43"/>
  <c r="C35" i="43"/>
  <c r="K35" i="43" s="1"/>
  <c r="E34" i="43"/>
  <c r="D34" i="43"/>
  <c r="C34" i="43"/>
  <c r="K34" i="43" s="1"/>
  <c r="E33" i="43"/>
  <c r="D33" i="43"/>
  <c r="C33" i="43"/>
  <c r="K33" i="43" s="1"/>
  <c r="E32" i="43"/>
  <c r="D32" i="43"/>
  <c r="C32" i="43"/>
  <c r="K32" i="43" s="1"/>
  <c r="E31" i="43"/>
  <c r="D31" i="43"/>
  <c r="C31" i="43"/>
  <c r="K31" i="43" s="1"/>
  <c r="E30" i="43"/>
  <c r="D30" i="43"/>
  <c r="C30" i="43"/>
  <c r="K30" i="43" s="1"/>
  <c r="E29" i="43"/>
  <c r="D29" i="43"/>
  <c r="C29" i="43"/>
  <c r="K29" i="43" s="1"/>
  <c r="E28" i="43"/>
  <c r="D28" i="43"/>
  <c r="C28" i="43"/>
  <c r="K28" i="43" s="1"/>
  <c r="E27" i="43"/>
  <c r="D27" i="43"/>
  <c r="C27" i="43"/>
  <c r="K27" i="43" s="1"/>
  <c r="E26" i="43"/>
  <c r="D26" i="43"/>
  <c r="C26" i="43"/>
  <c r="K26" i="43" s="1"/>
  <c r="E25" i="43"/>
  <c r="D25" i="43"/>
  <c r="C25" i="43"/>
  <c r="K25" i="43" s="1"/>
  <c r="E24" i="43"/>
  <c r="D24" i="43"/>
  <c r="C24" i="43"/>
  <c r="K24" i="43" s="1"/>
  <c r="E23" i="43"/>
  <c r="D23" i="43"/>
  <c r="C23" i="43"/>
  <c r="K23" i="43" s="1"/>
  <c r="E22" i="43"/>
  <c r="D22" i="43"/>
  <c r="C22" i="43"/>
  <c r="K22" i="43" s="1"/>
  <c r="E21" i="43"/>
  <c r="D21" i="43"/>
  <c r="C21" i="43"/>
  <c r="K21" i="43" s="1"/>
  <c r="E20" i="43"/>
  <c r="D20" i="43"/>
  <c r="C20" i="43"/>
  <c r="K20" i="43" s="1"/>
  <c r="E19" i="43"/>
  <c r="D19" i="43"/>
  <c r="C19" i="43"/>
  <c r="K19" i="43" s="1"/>
  <c r="E18" i="43"/>
  <c r="D18" i="43"/>
  <c r="C18" i="43"/>
  <c r="K18" i="43" s="1"/>
  <c r="E17" i="43"/>
  <c r="D17" i="43"/>
  <c r="C17" i="43"/>
  <c r="K17" i="43" s="1"/>
  <c r="E16" i="43"/>
  <c r="D16" i="43"/>
  <c r="C16" i="43"/>
  <c r="K16" i="43" s="1"/>
  <c r="E15" i="43"/>
  <c r="D15" i="43"/>
  <c r="C15" i="43"/>
  <c r="K15" i="43" s="1"/>
  <c r="E14" i="43"/>
  <c r="D14" i="43"/>
  <c r="C14" i="43"/>
  <c r="K14" i="43" s="1"/>
  <c r="E13" i="43"/>
  <c r="D13" i="43"/>
  <c r="C13" i="43"/>
  <c r="K13" i="43" s="1"/>
  <c r="E12" i="43"/>
  <c r="D12" i="43"/>
  <c r="C12" i="43"/>
  <c r="K12" i="43" s="1"/>
  <c r="E11" i="43"/>
  <c r="D11" i="43"/>
  <c r="C11" i="43"/>
  <c r="K11" i="43" s="1"/>
  <c r="E10" i="43"/>
  <c r="D10" i="43"/>
  <c r="C10" i="43"/>
  <c r="K10" i="43" s="1"/>
  <c r="E9" i="43"/>
  <c r="D9" i="43"/>
  <c r="C9" i="43"/>
  <c r="K9" i="43" s="1"/>
  <c r="E8" i="43"/>
  <c r="D8" i="43"/>
  <c r="C8" i="43"/>
  <c r="K8" i="43" s="1"/>
  <c r="E7" i="43"/>
  <c r="D7" i="43"/>
  <c r="C7" i="43"/>
  <c r="K7" i="43" s="1"/>
  <c r="E6" i="43"/>
  <c r="D6" i="43"/>
  <c r="C6" i="43"/>
  <c r="K6" i="43" s="1"/>
  <c r="E5" i="43"/>
  <c r="D5" i="43"/>
  <c r="C5" i="43"/>
  <c r="K5" i="43" s="1"/>
  <c r="E4" i="43"/>
  <c r="D4" i="43"/>
  <c r="C4" i="43"/>
  <c r="K4" i="43" s="1"/>
  <c r="E3" i="43"/>
  <c r="D3" i="43"/>
  <c r="B3" i="43"/>
  <c r="A3" i="43"/>
  <c r="N12" i="39" l="1"/>
  <c r="N4" i="39"/>
  <c r="N65" i="39"/>
  <c r="N42" i="39"/>
  <c r="N33" i="39"/>
  <c r="N48" i="39"/>
  <c r="N54" i="39"/>
  <c r="N30" i="39"/>
  <c r="N9" i="39"/>
  <c r="N60" i="39"/>
  <c r="N8" i="39"/>
  <c r="N53" i="39"/>
  <c r="N64" i="39"/>
  <c r="N43" i="39"/>
  <c r="N18" i="39"/>
  <c r="N39" i="39"/>
  <c r="N49" i="39"/>
  <c r="N45" i="39"/>
  <c r="N19" i="39"/>
  <c r="N28" i="39"/>
  <c r="N63" i="39"/>
  <c r="N35" i="39"/>
  <c r="N3" i="39"/>
  <c r="N50" i="39"/>
  <c r="N24" i="39"/>
  <c r="N14" i="39"/>
  <c r="N11" i="39"/>
  <c r="N62" i="39"/>
  <c r="N34" i="39"/>
  <c r="N17" i="39"/>
  <c r="N67" i="39"/>
  <c r="N36" i="39"/>
  <c r="N44" i="39"/>
  <c r="N15" i="39"/>
  <c r="N23" i="39"/>
  <c r="N26" i="39"/>
  <c r="N27" i="39"/>
  <c r="N40" i="39"/>
  <c r="N68" i="39"/>
  <c r="N69" i="39"/>
  <c r="N16" i="39"/>
  <c r="N56" i="39"/>
  <c r="N51" i="39"/>
  <c r="N6" i="39"/>
  <c r="N46" i="39"/>
  <c r="N61" i="39"/>
  <c r="N20" i="39"/>
  <c r="N29" i="39"/>
  <c r="N57" i="39"/>
  <c r="N47" i="39"/>
  <c r="N32" i="39"/>
  <c r="N31" i="39"/>
  <c r="N10" i="39"/>
  <c r="N21" i="39"/>
  <c r="N58" i="39"/>
  <c r="N22" i="39"/>
  <c r="N55" i="39"/>
  <c r="N37" i="39"/>
  <c r="N13" i="39"/>
  <c r="N38" i="39"/>
  <c r="N66" i="39"/>
  <c r="N41" i="39"/>
  <c r="N25" i="39"/>
  <c r="N5" i="39"/>
  <c r="N59" i="39"/>
  <c r="N7" i="39"/>
  <c r="N52" i="39"/>
  <c r="L69" i="39"/>
  <c r="L65" i="39"/>
  <c r="L61" i="39"/>
  <c r="L57" i="39"/>
  <c r="L53" i="39"/>
  <c r="L49" i="39"/>
  <c r="L45" i="39"/>
  <c r="L41" i="39"/>
  <c r="L37" i="39"/>
  <c r="L33" i="39"/>
  <c r="L29" i="39"/>
  <c r="L25" i="39"/>
  <c r="L21" i="39"/>
  <c r="L17" i="39"/>
  <c r="L13" i="39"/>
  <c r="L9" i="39"/>
  <c r="L5" i="39"/>
  <c r="L68" i="39"/>
  <c r="L64" i="39"/>
  <c r="L60" i="39"/>
  <c r="L56" i="39"/>
  <c r="L52" i="39"/>
  <c r="L48" i="39"/>
  <c r="L44" i="39"/>
  <c r="L40" i="39"/>
  <c r="L36" i="39"/>
  <c r="L32" i="39"/>
  <c r="L28" i="39"/>
  <c r="L24" i="39"/>
  <c r="L20" i="39"/>
  <c r="L16" i="39"/>
  <c r="L12" i="39"/>
  <c r="L8" i="39"/>
  <c r="L4" i="39"/>
  <c r="L67" i="39"/>
  <c r="L63" i="39"/>
  <c r="L59" i="39"/>
  <c r="L55" i="39"/>
  <c r="L51" i="39"/>
  <c r="L47" i="39"/>
  <c r="L43" i="39"/>
  <c r="L39" i="39"/>
  <c r="L35" i="39"/>
  <c r="L31" i="39"/>
  <c r="L27" i="39"/>
  <c r="L23" i="39"/>
  <c r="L19" i="39"/>
  <c r="L15" i="39"/>
  <c r="L11" i="39"/>
  <c r="L7" i="39"/>
  <c r="L3" i="39"/>
  <c r="L66" i="39"/>
  <c r="L62" i="39"/>
  <c r="L58" i="39"/>
  <c r="L54" i="39"/>
  <c r="L50" i="39"/>
  <c r="L46" i="39"/>
  <c r="L42" i="39"/>
  <c r="L38" i="39"/>
  <c r="L34" i="39"/>
  <c r="L30" i="39"/>
  <c r="L26" i="39"/>
  <c r="L22" i="39"/>
  <c r="L18" i="39"/>
  <c r="L14" i="39"/>
  <c r="L10" i="39"/>
  <c r="L6" i="39"/>
  <c r="J71" i="1"/>
  <c r="L70" i="28"/>
  <c r="L69" i="28"/>
  <c r="L68" i="28"/>
  <c r="L67" i="28"/>
  <c r="L66" i="28"/>
  <c r="L65" i="28"/>
  <c r="L64" i="28"/>
  <c r="L63" i="28"/>
  <c r="L62" i="28"/>
  <c r="L61" i="28"/>
  <c r="L60" i="28"/>
  <c r="L59" i="28"/>
  <c r="L58" i="28"/>
  <c r="L57" i="28"/>
  <c r="L56" i="28"/>
  <c r="L55" i="28"/>
  <c r="L54" i="28"/>
  <c r="L53" i="28"/>
  <c r="L52" i="28"/>
  <c r="L51" i="28"/>
  <c r="L50" i="28"/>
  <c r="L49" i="28"/>
  <c r="L48" i="28"/>
  <c r="L47" i="28"/>
  <c r="L46" i="28"/>
  <c r="L45" i="28"/>
  <c r="L44" i="28"/>
  <c r="L43" i="28"/>
  <c r="L42" i="28"/>
  <c r="L41" i="28"/>
  <c r="L40" i="28"/>
  <c r="L39" i="28"/>
  <c r="L38" i="28"/>
  <c r="L37" i="28"/>
  <c r="L36" i="28"/>
  <c r="L35" i="28"/>
  <c r="L34" i="28"/>
  <c r="L33" i="28"/>
  <c r="L32" i="28"/>
  <c r="L31" i="28"/>
  <c r="L30" i="28"/>
  <c r="L29" i="28"/>
  <c r="L28" i="28"/>
  <c r="L27" i="28"/>
  <c r="L26" i="28"/>
  <c r="L25" i="28"/>
  <c r="L24" i="28"/>
  <c r="L23" i="28"/>
  <c r="L22" i="28"/>
  <c r="L21" i="28"/>
  <c r="L20" i="28"/>
  <c r="L19" i="28"/>
  <c r="L18" i="28"/>
  <c r="L17" i="28"/>
  <c r="L16" i="28"/>
  <c r="L15" i="28"/>
  <c r="L14" i="28"/>
  <c r="L13" i="28"/>
  <c r="L12" i="28"/>
  <c r="L11" i="28"/>
  <c r="L10" i="28"/>
  <c r="L9" i="28"/>
  <c r="L8" i="28"/>
  <c r="L7" i="28"/>
  <c r="L6" i="28"/>
  <c r="L5" i="28"/>
  <c r="L4" i="28"/>
  <c r="N75" i="39" l="1"/>
  <c r="N72" i="39"/>
  <c r="N70" i="39"/>
  <c r="N74" i="39"/>
  <c r="N73" i="39"/>
  <c r="L70" i="39"/>
  <c r="L75" i="39"/>
  <c r="L72" i="39"/>
  <c r="L73" i="39"/>
  <c r="L74" i="39"/>
  <c r="C60" i="28"/>
  <c r="Q70" i="14" l="1"/>
  <c r="Q69" i="14"/>
  <c r="Q68" i="14"/>
  <c r="Q67" i="14"/>
  <c r="Q66" i="14"/>
  <c r="Q65" i="14"/>
  <c r="Q64" i="14"/>
  <c r="Q63" i="14"/>
  <c r="Q62" i="14"/>
  <c r="Q61" i="14"/>
  <c r="Q60" i="14"/>
  <c r="Q59" i="14"/>
  <c r="Q58" i="14"/>
  <c r="Q57" i="14"/>
  <c r="Q56" i="14"/>
  <c r="Q55" i="14"/>
  <c r="Q54" i="14"/>
  <c r="Q53" i="14"/>
  <c r="Q52" i="14"/>
  <c r="Q51" i="14"/>
  <c r="Q50" i="14"/>
  <c r="Q49" i="14"/>
  <c r="Q48" i="14"/>
  <c r="Q47" i="14"/>
  <c r="Q46" i="14"/>
  <c r="Q45" i="14"/>
  <c r="Q44" i="14"/>
  <c r="Q43" i="14"/>
  <c r="Q42" i="14"/>
  <c r="Q41" i="14"/>
  <c r="Q40" i="14"/>
  <c r="Q39" i="14"/>
  <c r="Q38" i="14"/>
  <c r="Q37" i="14"/>
  <c r="Q36" i="14"/>
  <c r="Q35" i="14"/>
  <c r="Q34" i="14"/>
  <c r="Q33" i="14"/>
  <c r="Q32" i="14"/>
  <c r="Q31" i="14"/>
  <c r="Q30" i="14"/>
  <c r="Q29" i="14"/>
  <c r="Q28" i="14"/>
  <c r="Q27" i="14"/>
  <c r="Q26" i="14"/>
  <c r="Q25" i="14"/>
  <c r="Q24" i="14"/>
  <c r="Q23" i="14"/>
  <c r="Q22" i="14"/>
  <c r="Q21" i="14"/>
  <c r="Q20" i="14"/>
  <c r="Q19" i="14"/>
  <c r="Q18" i="14"/>
  <c r="Q17" i="14"/>
  <c r="Q16" i="14"/>
  <c r="Q15" i="14"/>
  <c r="Q14" i="14"/>
  <c r="Q13" i="14"/>
  <c r="Q12" i="14"/>
  <c r="Q11" i="14"/>
  <c r="Q10" i="14"/>
  <c r="Q9" i="14"/>
  <c r="Q8" i="14"/>
  <c r="Q7" i="14"/>
  <c r="Q6" i="14"/>
  <c r="Q5" i="14"/>
  <c r="Q4" i="14"/>
  <c r="Q3" i="14"/>
  <c r="W4" i="3"/>
  <c r="W5" i="3"/>
  <c r="W6" i="3"/>
  <c r="W7" i="3"/>
  <c r="W8" i="3"/>
  <c r="W9" i="3"/>
  <c r="W10" i="3"/>
  <c r="W11" i="3"/>
  <c r="W12" i="3"/>
  <c r="W13" i="3"/>
  <c r="W14" i="3"/>
  <c r="W15" i="3"/>
  <c r="W16" i="3"/>
  <c r="W17" i="3"/>
  <c r="W18" i="3"/>
  <c r="W19" i="3"/>
  <c r="W20" i="3"/>
  <c r="W21" i="3"/>
  <c r="W22" i="3"/>
  <c r="W23" i="3"/>
  <c r="W24" i="3"/>
  <c r="W25" i="3"/>
  <c r="W26" i="3"/>
  <c r="W27" i="3"/>
  <c r="W28" i="3"/>
  <c r="W29"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1" i="3"/>
  <c r="W62" i="3"/>
  <c r="W63" i="3"/>
  <c r="W64" i="3"/>
  <c r="W65" i="3"/>
  <c r="W66" i="3"/>
  <c r="W67" i="3"/>
  <c r="W68" i="3"/>
  <c r="W69" i="3"/>
  <c r="W70" i="3"/>
  <c r="H71" i="26" l="1"/>
  <c r="O5" i="1"/>
  <c r="O49" i="1"/>
  <c r="O54" i="1"/>
  <c r="B83" i="8"/>
  <c r="F74" i="35"/>
  <c r="F73" i="35"/>
  <c r="F72" i="35"/>
  <c r="F71" i="35"/>
  <c r="J13" i="39"/>
  <c r="H63" i="1"/>
  <c r="J41" i="39"/>
  <c r="J18" i="39"/>
  <c r="H55" i="1"/>
  <c r="J68" i="39"/>
  <c r="J63" i="39"/>
  <c r="J25" i="39"/>
  <c r="J36" i="39"/>
  <c r="H47" i="1"/>
  <c r="J52" i="39"/>
  <c r="J43" i="39"/>
  <c r="H43" i="1"/>
  <c r="J47" i="39"/>
  <c r="H39" i="1"/>
  <c r="J35" i="39"/>
  <c r="J31" i="39"/>
  <c r="H32" i="1"/>
  <c r="H31" i="1"/>
  <c r="H28" i="1"/>
  <c r="J27" i="39"/>
  <c r="J8" i="39"/>
  <c r="J66" i="39"/>
  <c r="J23" i="39"/>
  <c r="J62" i="39"/>
  <c r="H16" i="1"/>
  <c r="J21" i="39"/>
  <c r="J60" i="39"/>
  <c r="J49" i="39"/>
  <c r="D2" i="8"/>
  <c r="A71" i="12"/>
  <c r="A71" i="24"/>
  <c r="A71" i="6"/>
  <c r="A71" i="22"/>
  <c r="A71" i="3"/>
  <c r="A71" i="28"/>
  <c r="A71" i="30"/>
  <c r="A71" i="29"/>
  <c r="A71" i="4"/>
  <c r="A71" i="25"/>
  <c r="A71" i="26"/>
  <c r="A71" i="32"/>
  <c r="A70" i="8"/>
  <c r="A71" i="1" s="1"/>
  <c r="B2" i="35"/>
  <c r="B2" i="14"/>
  <c r="B2" i="12"/>
  <c r="B3" i="24"/>
  <c r="B3" i="6"/>
  <c r="B3" i="22"/>
  <c r="B3" i="3"/>
  <c r="B3" i="28"/>
  <c r="B3" i="30"/>
  <c r="B3" i="1"/>
  <c r="B3" i="29"/>
  <c r="B3" i="4"/>
  <c r="B3" i="25"/>
  <c r="B3" i="26"/>
  <c r="B3" i="34"/>
  <c r="B3" i="32"/>
  <c r="C2" i="8"/>
  <c r="A2" i="35"/>
  <c r="A2" i="14"/>
  <c r="A2" i="12"/>
  <c r="A3" i="24"/>
  <c r="A3" i="6"/>
  <c r="A3" i="22"/>
  <c r="A3" i="3"/>
  <c r="A3" i="28"/>
  <c r="A3" i="30"/>
  <c r="A3" i="29"/>
  <c r="A3" i="4"/>
  <c r="A3" i="25"/>
  <c r="A3" i="26"/>
  <c r="A3" i="1"/>
  <c r="A3" i="34"/>
  <c r="A3" i="32"/>
  <c r="A2" i="8"/>
  <c r="A83" i="39"/>
  <c r="H69" i="39"/>
  <c r="G69" i="39"/>
  <c r="F69" i="39"/>
  <c r="E69" i="39"/>
  <c r="H68" i="39"/>
  <c r="G68" i="39"/>
  <c r="F68" i="39"/>
  <c r="E68" i="39"/>
  <c r="H67" i="39"/>
  <c r="G67" i="39"/>
  <c r="F67" i="39"/>
  <c r="E67" i="39"/>
  <c r="H66" i="39"/>
  <c r="G66" i="39"/>
  <c r="F66" i="39"/>
  <c r="E66" i="39"/>
  <c r="J65" i="39"/>
  <c r="H65" i="39"/>
  <c r="G65" i="39"/>
  <c r="F65" i="39"/>
  <c r="E65" i="39"/>
  <c r="J64" i="39"/>
  <c r="H64" i="39"/>
  <c r="G64" i="39"/>
  <c r="F64" i="39"/>
  <c r="E64" i="39"/>
  <c r="H63" i="39"/>
  <c r="G63" i="39"/>
  <c r="F63" i="39"/>
  <c r="E63" i="39"/>
  <c r="H62" i="39"/>
  <c r="G62" i="39"/>
  <c r="F62" i="39"/>
  <c r="E62" i="39"/>
  <c r="H61" i="39"/>
  <c r="G61" i="39"/>
  <c r="F61" i="39"/>
  <c r="E61" i="39"/>
  <c r="H60" i="39"/>
  <c r="G60" i="39"/>
  <c r="F60" i="39"/>
  <c r="E60" i="39"/>
  <c r="J59" i="39"/>
  <c r="H59" i="39"/>
  <c r="G59" i="39"/>
  <c r="F59" i="39"/>
  <c r="E59" i="39"/>
  <c r="J58" i="39"/>
  <c r="H58" i="39"/>
  <c r="G58" i="39"/>
  <c r="F58" i="39"/>
  <c r="E58" i="39"/>
  <c r="H57" i="39"/>
  <c r="G57" i="39"/>
  <c r="F57" i="39"/>
  <c r="E57" i="39"/>
  <c r="H56" i="39"/>
  <c r="G56" i="39"/>
  <c r="F56" i="39"/>
  <c r="E56" i="39"/>
  <c r="J55" i="39"/>
  <c r="H55" i="39"/>
  <c r="G55" i="39"/>
  <c r="F55" i="39"/>
  <c r="E55" i="39"/>
  <c r="J54" i="39"/>
  <c r="H54" i="39"/>
  <c r="G54" i="39"/>
  <c r="F54" i="39"/>
  <c r="E54" i="39"/>
  <c r="J53" i="39"/>
  <c r="H53" i="39"/>
  <c r="G53" i="39"/>
  <c r="F53" i="39"/>
  <c r="E53" i="39"/>
  <c r="H52" i="39"/>
  <c r="G52" i="39"/>
  <c r="F52" i="39"/>
  <c r="E52" i="39"/>
  <c r="J51" i="39"/>
  <c r="H51" i="39"/>
  <c r="G51" i="39"/>
  <c r="F51" i="39"/>
  <c r="E51" i="39"/>
  <c r="H50" i="39"/>
  <c r="G50" i="39"/>
  <c r="F50" i="39"/>
  <c r="E50" i="39"/>
  <c r="H49" i="39"/>
  <c r="G49" i="39"/>
  <c r="F49" i="39"/>
  <c r="E49" i="39"/>
  <c r="J48" i="39"/>
  <c r="H48" i="39"/>
  <c r="G48" i="39"/>
  <c r="F48" i="39"/>
  <c r="E48" i="39"/>
  <c r="H47" i="39"/>
  <c r="G47" i="39"/>
  <c r="F47" i="39"/>
  <c r="E47" i="39"/>
  <c r="J46" i="39"/>
  <c r="H46" i="39"/>
  <c r="G46" i="39"/>
  <c r="F46" i="39"/>
  <c r="E46" i="39"/>
  <c r="H45" i="39"/>
  <c r="G45" i="39"/>
  <c r="F45" i="39"/>
  <c r="E45" i="39"/>
  <c r="J44" i="39"/>
  <c r="H44" i="39"/>
  <c r="G44" i="39"/>
  <c r="F44" i="39"/>
  <c r="E44" i="39"/>
  <c r="H43" i="39"/>
  <c r="G43" i="39"/>
  <c r="F43" i="39"/>
  <c r="E43" i="39"/>
  <c r="H42" i="39"/>
  <c r="G42" i="39"/>
  <c r="F42" i="39"/>
  <c r="E42" i="39"/>
  <c r="H41" i="39"/>
  <c r="G41" i="39"/>
  <c r="W41" i="39" s="1"/>
  <c r="F41" i="39"/>
  <c r="E41" i="39"/>
  <c r="J40" i="39"/>
  <c r="H40" i="39"/>
  <c r="G40" i="39"/>
  <c r="F40" i="39"/>
  <c r="E40" i="39"/>
  <c r="H39" i="39"/>
  <c r="G39" i="39"/>
  <c r="F39" i="39"/>
  <c r="E39" i="39"/>
  <c r="J38" i="39"/>
  <c r="H38" i="39"/>
  <c r="G38" i="39"/>
  <c r="F38" i="39"/>
  <c r="E38" i="39"/>
  <c r="H37" i="39"/>
  <c r="G37" i="39"/>
  <c r="F37" i="39"/>
  <c r="E37" i="39"/>
  <c r="H36" i="39"/>
  <c r="G36" i="39"/>
  <c r="F36" i="39"/>
  <c r="E36" i="39"/>
  <c r="H35" i="39"/>
  <c r="G35" i="39"/>
  <c r="F35" i="39"/>
  <c r="E35" i="39"/>
  <c r="H34" i="39"/>
  <c r="G34" i="39"/>
  <c r="F34" i="39"/>
  <c r="E34" i="39"/>
  <c r="H33" i="39"/>
  <c r="G33" i="39"/>
  <c r="F33" i="39"/>
  <c r="E33" i="39"/>
  <c r="H32" i="39"/>
  <c r="G32" i="39"/>
  <c r="F32" i="39"/>
  <c r="E32" i="39"/>
  <c r="H31" i="39"/>
  <c r="G31" i="39"/>
  <c r="F31" i="39"/>
  <c r="E31" i="39"/>
  <c r="H30" i="39"/>
  <c r="G30" i="39"/>
  <c r="F30" i="39"/>
  <c r="E30" i="39"/>
  <c r="H29" i="39"/>
  <c r="G29" i="39"/>
  <c r="S29" i="39" s="1"/>
  <c r="F29" i="39"/>
  <c r="E29" i="39"/>
  <c r="H28" i="39"/>
  <c r="G28" i="39"/>
  <c r="F28" i="39"/>
  <c r="E28" i="39"/>
  <c r="H27" i="39"/>
  <c r="G27" i="39"/>
  <c r="F27" i="39"/>
  <c r="E27" i="39"/>
  <c r="H26" i="39"/>
  <c r="G26" i="39"/>
  <c r="F26" i="39"/>
  <c r="E26" i="39"/>
  <c r="H25" i="39"/>
  <c r="G25" i="39"/>
  <c r="F25" i="39"/>
  <c r="E25" i="39"/>
  <c r="H24" i="39"/>
  <c r="G24" i="39"/>
  <c r="F24" i="39"/>
  <c r="E24" i="39"/>
  <c r="H23" i="39"/>
  <c r="G23" i="39"/>
  <c r="F23" i="39"/>
  <c r="E23" i="39"/>
  <c r="H22" i="39"/>
  <c r="G22" i="39"/>
  <c r="F22" i="39"/>
  <c r="E22" i="39"/>
  <c r="H21" i="39"/>
  <c r="G21" i="39"/>
  <c r="F21" i="39"/>
  <c r="E21" i="39"/>
  <c r="H20" i="39"/>
  <c r="G20" i="39"/>
  <c r="F20" i="39"/>
  <c r="E20" i="39"/>
  <c r="H19" i="39"/>
  <c r="G19" i="39"/>
  <c r="F19" i="39"/>
  <c r="E19" i="39"/>
  <c r="H18" i="39"/>
  <c r="G18" i="39"/>
  <c r="F18" i="39"/>
  <c r="E18" i="39"/>
  <c r="J17" i="39"/>
  <c r="H17" i="39"/>
  <c r="G17" i="39"/>
  <c r="F17" i="39"/>
  <c r="E17" i="39"/>
  <c r="J16" i="39"/>
  <c r="H16" i="39"/>
  <c r="G16" i="39"/>
  <c r="F16" i="39"/>
  <c r="E16" i="39"/>
  <c r="J15" i="39"/>
  <c r="H15" i="39"/>
  <c r="G15" i="39"/>
  <c r="F15" i="39"/>
  <c r="E15" i="39"/>
  <c r="H14" i="39"/>
  <c r="G14" i="39"/>
  <c r="F14" i="39"/>
  <c r="E14" i="39"/>
  <c r="H13" i="39"/>
  <c r="G13" i="39"/>
  <c r="F13" i="39"/>
  <c r="E13" i="39"/>
  <c r="J12" i="39"/>
  <c r="H12" i="39"/>
  <c r="G12" i="39"/>
  <c r="F12" i="39"/>
  <c r="E12" i="39"/>
  <c r="H11" i="39"/>
  <c r="G11" i="39"/>
  <c r="F11" i="39"/>
  <c r="E11" i="39"/>
  <c r="H10" i="39"/>
  <c r="G10" i="39"/>
  <c r="F10" i="39"/>
  <c r="E10" i="39"/>
  <c r="H9" i="39"/>
  <c r="G9" i="39"/>
  <c r="F9" i="39"/>
  <c r="E9" i="39"/>
  <c r="H8" i="39"/>
  <c r="G8" i="39"/>
  <c r="F8" i="39"/>
  <c r="E8" i="39"/>
  <c r="J7" i="39"/>
  <c r="H7" i="39"/>
  <c r="G7" i="39"/>
  <c r="F7" i="39"/>
  <c r="E7" i="39"/>
  <c r="J6" i="39"/>
  <c r="H6" i="39"/>
  <c r="G6" i="39"/>
  <c r="F6" i="39"/>
  <c r="E6" i="39"/>
  <c r="J5" i="39"/>
  <c r="H5" i="39"/>
  <c r="G5" i="39"/>
  <c r="F5" i="39"/>
  <c r="E5" i="39"/>
  <c r="J4" i="39"/>
  <c r="H4" i="39"/>
  <c r="G4" i="39"/>
  <c r="F4" i="39"/>
  <c r="E4" i="39"/>
  <c r="J3" i="39"/>
  <c r="H3" i="39"/>
  <c r="G3" i="39"/>
  <c r="F3" i="39"/>
  <c r="E3" i="39"/>
  <c r="Z2" i="39"/>
  <c r="A1" i="39"/>
  <c r="Y70" i="14"/>
  <c r="A1" i="24"/>
  <c r="A1" i="6"/>
  <c r="A1" i="25"/>
  <c r="A1" i="26"/>
  <c r="O70" i="28"/>
  <c r="T70" i="1" s="1"/>
  <c r="O69" i="28"/>
  <c r="T69" i="1" s="1"/>
  <c r="O68" i="28"/>
  <c r="T68" i="1" s="1"/>
  <c r="O67" i="28"/>
  <c r="T67" i="1" s="1"/>
  <c r="O66" i="28"/>
  <c r="T66" i="1" s="1"/>
  <c r="O65" i="28"/>
  <c r="T65" i="1" s="1"/>
  <c r="O64" i="28"/>
  <c r="T64" i="1" s="1"/>
  <c r="O63" i="28"/>
  <c r="T63" i="1" s="1"/>
  <c r="O62" i="28"/>
  <c r="T62" i="1" s="1"/>
  <c r="O61" i="28"/>
  <c r="T61" i="1" s="1"/>
  <c r="O60" i="28"/>
  <c r="T60" i="1" s="1"/>
  <c r="O59" i="28"/>
  <c r="T59" i="1" s="1"/>
  <c r="O58" i="28"/>
  <c r="T58" i="1" s="1"/>
  <c r="O57" i="28"/>
  <c r="T57" i="1" s="1"/>
  <c r="O56" i="28"/>
  <c r="T56" i="1" s="1"/>
  <c r="O55" i="28"/>
  <c r="T55" i="1" s="1"/>
  <c r="O54" i="28"/>
  <c r="T54" i="1" s="1"/>
  <c r="O53" i="28"/>
  <c r="T53" i="1" s="1"/>
  <c r="O52" i="28"/>
  <c r="T52" i="1" s="1"/>
  <c r="O51" i="28"/>
  <c r="T51" i="1" s="1"/>
  <c r="O50" i="28"/>
  <c r="T50" i="1" s="1"/>
  <c r="O49" i="28"/>
  <c r="T49" i="1" s="1"/>
  <c r="O48" i="28"/>
  <c r="T48" i="1" s="1"/>
  <c r="O47" i="28"/>
  <c r="T47" i="1" s="1"/>
  <c r="O46" i="28"/>
  <c r="T46" i="1" s="1"/>
  <c r="O45" i="28"/>
  <c r="T45" i="1" s="1"/>
  <c r="O44" i="28"/>
  <c r="T44" i="1" s="1"/>
  <c r="O43" i="28"/>
  <c r="T43" i="1" s="1"/>
  <c r="O42" i="28"/>
  <c r="T42" i="1" s="1"/>
  <c r="O41" i="28"/>
  <c r="T41" i="1" s="1"/>
  <c r="O40" i="28"/>
  <c r="T40" i="1" s="1"/>
  <c r="O39" i="28"/>
  <c r="T39" i="1" s="1"/>
  <c r="O38" i="28"/>
  <c r="T38" i="1" s="1"/>
  <c r="O37" i="28"/>
  <c r="T37" i="1" s="1"/>
  <c r="O36" i="28"/>
  <c r="T36" i="1" s="1"/>
  <c r="O35" i="28"/>
  <c r="T35" i="1" s="1"/>
  <c r="O34" i="28"/>
  <c r="T34" i="1" s="1"/>
  <c r="O33" i="28"/>
  <c r="T33" i="1" s="1"/>
  <c r="O32" i="28"/>
  <c r="T32" i="1" s="1"/>
  <c r="O31" i="28"/>
  <c r="T31" i="1" s="1"/>
  <c r="O30" i="28"/>
  <c r="T30" i="1" s="1"/>
  <c r="O29" i="28"/>
  <c r="T29" i="1" s="1"/>
  <c r="O28" i="28"/>
  <c r="T28" i="1" s="1"/>
  <c r="O27" i="28"/>
  <c r="T27" i="1" s="1"/>
  <c r="O26" i="28"/>
  <c r="T26" i="1" s="1"/>
  <c r="O25" i="28"/>
  <c r="T25" i="1" s="1"/>
  <c r="O24" i="28"/>
  <c r="T24" i="1" s="1"/>
  <c r="O23" i="28"/>
  <c r="T23" i="1" s="1"/>
  <c r="O22" i="28"/>
  <c r="T22" i="1" s="1"/>
  <c r="O21" i="28"/>
  <c r="T21" i="1" s="1"/>
  <c r="O20" i="28"/>
  <c r="T20" i="1" s="1"/>
  <c r="O19" i="28"/>
  <c r="T19" i="1" s="1"/>
  <c r="O18" i="28"/>
  <c r="T18" i="1" s="1"/>
  <c r="O17" i="28"/>
  <c r="T17" i="1" s="1"/>
  <c r="O16" i="28"/>
  <c r="T16" i="1" s="1"/>
  <c r="O15" i="28"/>
  <c r="T15" i="1" s="1"/>
  <c r="O14" i="28"/>
  <c r="T14" i="1" s="1"/>
  <c r="O13" i="28"/>
  <c r="T13" i="1" s="1"/>
  <c r="O12" i="28"/>
  <c r="T12" i="1" s="1"/>
  <c r="O11" i="28"/>
  <c r="T11" i="1" s="1"/>
  <c r="O10" i="28"/>
  <c r="T10" i="1" s="1"/>
  <c r="O9" i="28"/>
  <c r="T9" i="1" s="1"/>
  <c r="O8" i="28"/>
  <c r="T8" i="1" s="1"/>
  <c r="O7" i="28"/>
  <c r="T7" i="1" s="1"/>
  <c r="O6" i="28"/>
  <c r="T6" i="1" s="1"/>
  <c r="O5" i="28"/>
  <c r="T5" i="1" s="1"/>
  <c r="O4" i="28"/>
  <c r="T4" i="1" s="1"/>
  <c r="N71" i="28"/>
  <c r="A2" i="25"/>
  <c r="A1" i="12"/>
  <c r="A1" i="14"/>
  <c r="A1" i="35"/>
  <c r="A2" i="28"/>
  <c r="A2" i="30"/>
  <c r="A2" i="29"/>
  <c r="A2" i="4"/>
  <c r="A2" i="34"/>
  <c r="G32" i="8"/>
  <c r="G13" i="8"/>
  <c r="G12" i="8"/>
  <c r="G41" i="8"/>
  <c r="G33" i="8"/>
  <c r="G17" i="8"/>
  <c r="G25" i="8"/>
  <c r="G16" i="8"/>
  <c r="G52" i="8"/>
  <c r="G61" i="8"/>
  <c r="G55" i="8"/>
  <c r="G24" i="8"/>
  <c r="G44" i="8"/>
  <c r="G28" i="8"/>
  <c r="G31" i="8"/>
  <c r="G40" i="8"/>
  <c r="G58" i="8"/>
  <c r="G30" i="8"/>
  <c r="G39" i="8"/>
  <c r="G63" i="8"/>
  <c r="G15" i="8"/>
  <c r="G66" i="8"/>
  <c r="G23" i="8"/>
  <c r="G22" i="8"/>
  <c r="G5" i="8"/>
  <c r="G21" i="8"/>
  <c r="G42" i="8"/>
  <c r="G60" i="8"/>
  <c r="G50" i="8"/>
  <c r="G29" i="8"/>
  <c r="H71" i="29"/>
  <c r="I71" i="34"/>
  <c r="AE70" i="14"/>
  <c r="AE69" i="14"/>
  <c r="AE68" i="14"/>
  <c r="AE67" i="14"/>
  <c r="AE66" i="14"/>
  <c r="AE65" i="14"/>
  <c r="AE64" i="14"/>
  <c r="AE63" i="14"/>
  <c r="AE62" i="14"/>
  <c r="AE61" i="14"/>
  <c r="AE60" i="14"/>
  <c r="AE59" i="14"/>
  <c r="AE58" i="14"/>
  <c r="AE57" i="14"/>
  <c r="AE56" i="14"/>
  <c r="AE55" i="14"/>
  <c r="AE54" i="14"/>
  <c r="AE53" i="14"/>
  <c r="AE52" i="14"/>
  <c r="AE51" i="14"/>
  <c r="AE50" i="14"/>
  <c r="AE49" i="14"/>
  <c r="AE48" i="14"/>
  <c r="AE47" i="14"/>
  <c r="AE46" i="14"/>
  <c r="AE45" i="14"/>
  <c r="AE44" i="14"/>
  <c r="AE43" i="14"/>
  <c r="AE42" i="14"/>
  <c r="AE41" i="14"/>
  <c r="AE40" i="14"/>
  <c r="AE39" i="14"/>
  <c r="AE38" i="14"/>
  <c r="AE37" i="14"/>
  <c r="AE36" i="14"/>
  <c r="AE35" i="14"/>
  <c r="AE34" i="14"/>
  <c r="AE33" i="14"/>
  <c r="AE32" i="14"/>
  <c r="AE31" i="14"/>
  <c r="AE30" i="14"/>
  <c r="AE29" i="14"/>
  <c r="AE28" i="14"/>
  <c r="AE27" i="14"/>
  <c r="AE26" i="14"/>
  <c r="AE25" i="14"/>
  <c r="AE24" i="14"/>
  <c r="AE23" i="14"/>
  <c r="AE22" i="14"/>
  <c r="AE21" i="14"/>
  <c r="AE20" i="14"/>
  <c r="AE19" i="14"/>
  <c r="AE18" i="14"/>
  <c r="AE17" i="14"/>
  <c r="AE16" i="14"/>
  <c r="AE15" i="14"/>
  <c r="AE14" i="14"/>
  <c r="AE13" i="14"/>
  <c r="AE12" i="14"/>
  <c r="AE11" i="14"/>
  <c r="AE10" i="14"/>
  <c r="AE9" i="14"/>
  <c r="AE8" i="14"/>
  <c r="AE7" i="14"/>
  <c r="AE6" i="14"/>
  <c r="AE5" i="14"/>
  <c r="AE4" i="14"/>
  <c r="AE3" i="14"/>
  <c r="AC70" i="14"/>
  <c r="AC69" i="14"/>
  <c r="AC68" i="14"/>
  <c r="AC67" i="14"/>
  <c r="AC66" i="14"/>
  <c r="AC65" i="14"/>
  <c r="AC64" i="14"/>
  <c r="AC63" i="14"/>
  <c r="AC62" i="14"/>
  <c r="AC61" i="14"/>
  <c r="AC60" i="14"/>
  <c r="AC59" i="14"/>
  <c r="AC58" i="14"/>
  <c r="AC57" i="14"/>
  <c r="AC56" i="14"/>
  <c r="AC55" i="14"/>
  <c r="AC54" i="14"/>
  <c r="AC53" i="14"/>
  <c r="AC52" i="14"/>
  <c r="AC51" i="14"/>
  <c r="AC50" i="14"/>
  <c r="AC49" i="14"/>
  <c r="AC48" i="14"/>
  <c r="AC47" i="14"/>
  <c r="AC46" i="14"/>
  <c r="AC45" i="14"/>
  <c r="AC44" i="14"/>
  <c r="AC43" i="14"/>
  <c r="AC42" i="14"/>
  <c r="AC41" i="14"/>
  <c r="AC40" i="14"/>
  <c r="AC39" i="14"/>
  <c r="AC38" i="14"/>
  <c r="AC37" i="14"/>
  <c r="AC36" i="14"/>
  <c r="AC35" i="14"/>
  <c r="AC34" i="14"/>
  <c r="AC33" i="14"/>
  <c r="AC32" i="14"/>
  <c r="AC31" i="14"/>
  <c r="AC30" i="14"/>
  <c r="AC29" i="14"/>
  <c r="AC28" i="14"/>
  <c r="AC27" i="14"/>
  <c r="AC26" i="14"/>
  <c r="AC25" i="14"/>
  <c r="AC24" i="14"/>
  <c r="AC23" i="14"/>
  <c r="AC22" i="14"/>
  <c r="AC21" i="14"/>
  <c r="AC20" i="14"/>
  <c r="AC19" i="14"/>
  <c r="AC18" i="14"/>
  <c r="AC17" i="14"/>
  <c r="AC16" i="14"/>
  <c r="AC15" i="14"/>
  <c r="AC14" i="14"/>
  <c r="AC13" i="14"/>
  <c r="AC12" i="14"/>
  <c r="AC11" i="14"/>
  <c r="AC10" i="14"/>
  <c r="AC9" i="14"/>
  <c r="AC8" i="14"/>
  <c r="AC7" i="14"/>
  <c r="AC6" i="14"/>
  <c r="AC5" i="14"/>
  <c r="AC4" i="14"/>
  <c r="AC3"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AA12" i="14"/>
  <c r="AA11" i="14"/>
  <c r="AA10" i="14"/>
  <c r="AA9" i="14"/>
  <c r="AA8" i="14"/>
  <c r="AA7" i="14"/>
  <c r="AA6" i="14"/>
  <c r="AA5" i="14"/>
  <c r="AA4" i="14"/>
  <c r="AA3" i="14"/>
  <c r="Y69" i="14"/>
  <c r="Y68" i="14"/>
  <c r="Y67" i="14"/>
  <c r="Y66" i="14"/>
  <c r="Y65" i="14"/>
  <c r="Y64" i="14"/>
  <c r="Y63" i="14"/>
  <c r="Y62" i="14"/>
  <c r="Y61" i="14"/>
  <c r="Y60" i="14"/>
  <c r="Y59" i="14"/>
  <c r="Y58" i="14"/>
  <c r="Y57" i="14"/>
  <c r="Y56" i="14"/>
  <c r="Y55" i="14"/>
  <c r="Y54" i="14"/>
  <c r="Y53" i="14"/>
  <c r="Y52" i="14"/>
  <c r="Y51" i="14"/>
  <c r="Y50" i="14"/>
  <c r="Y49" i="14"/>
  <c r="Y48" i="14"/>
  <c r="Y47" i="14"/>
  <c r="Y46" i="14"/>
  <c r="Y45" i="14"/>
  <c r="Y44" i="14"/>
  <c r="Y43" i="14"/>
  <c r="Y42" i="14"/>
  <c r="Y41" i="14"/>
  <c r="Y40" i="14"/>
  <c r="Y39" i="14"/>
  <c r="Y38" i="14"/>
  <c r="Y37" i="14"/>
  <c r="Y36" i="14"/>
  <c r="Y35" i="14"/>
  <c r="Y34" i="14"/>
  <c r="Y33" i="14"/>
  <c r="Y32" i="14"/>
  <c r="Y31" i="14"/>
  <c r="Y30" i="14"/>
  <c r="Y29" i="14"/>
  <c r="Y28" i="14"/>
  <c r="Y27" i="14"/>
  <c r="Y26" i="14"/>
  <c r="Y25" i="14"/>
  <c r="Y24" i="14"/>
  <c r="Y23" i="14"/>
  <c r="Y22" i="14"/>
  <c r="Y21" i="14"/>
  <c r="Y20" i="14"/>
  <c r="Y19" i="14"/>
  <c r="Y18" i="14"/>
  <c r="Y17" i="14"/>
  <c r="Y16" i="14"/>
  <c r="Y15" i="14"/>
  <c r="Y14" i="14"/>
  <c r="Y13" i="14"/>
  <c r="Y12" i="14"/>
  <c r="Y11" i="14"/>
  <c r="Y10" i="14"/>
  <c r="Y9" i="14"/>
  <c r="Y8" i="14"/>
  <c r="Y7" i="14"/>
  <c r="Y6" i="14"/>
  <c r="Y5" i="14"/>
  <c r="Y4" i="14"/>
  <c r="Y3" i="14"/>
  <c r="W70" i="14"/>
  <c r="W69" i="14"/>
  <c r="W68" i="14"/>
  <c r="W67" i="14"/>
  <c r="W66" i="14"/>
  <c r="W65" i="14"/>
  <c r="W64" i="14"/>
  <c r="W63" i="14"/>
  <c r="W62" i="14"/>
  <c r="W61" i="14"/>
  <c r="W60" i="14"/>
  <c r="W59" i="14"/>
  <c r="W58" i="14"/>
  <c r="W57" i="14"/>
  <c r="W56" i="14"/>
  <c r="W55" i="14"/>
  <c r="W54" i="14"/>
  <c r="W53" i="14"/>
  <c r="W52" i="14"/>
  <c r="W51" i="14"/>
  <c r="W50" i="14"/>
  <c r="W49" i="14"/>
  <c r="W48" i="14"/>
  <c r="W47" i="14"/>
  <c r="W46" i="14"/>
  <c r="W45" i="14"/>
  <c r="W44" i="14"/>
  <c r="W43" i="14"/>
  <c r="W42" i="14"/>
  <c r="W41" i="14"/>
  <c r="W40" i="14"/>
  <c r="W39" i="14"/>
  <c r="W38" i="14"/>
  <c r="W37" i="14"/>
  <c r="W36" i="14"/>
  <c r="W35" i="14"/>
  <c r="W34" i="14"/>
  <c r="W33" i="14"/>
  <c r="W32" i="14"/>
  <c r="W31" i="14"/>
  <c r="W30" i="14"/>
  <c r="W29" i="14"/>
  <c r="W28" i="14"/>
  <c r="W27" i="14"/>
  <c r="W26" i="14"/>
  <c r="W25" i="14"/>
  <c r="W24" i="14"/>
  <c r="W23" i="14"/>
  <c r="W22" i="14"/>
  <c r="W21" i="14"/>
  <c r="W20" i="14"/>
  <c r="W19" i="14"/>
  <c r="W18" i="14"/>
  <c r="W17" i="14"/>
  <c r="W16" i="14"/>
  <c r="W15" i="14"/>
  <c r="W14" i="14"/>
  <c r="W13" i="14"/>
  <c r="W12" i="14"/>
  <c r="W11" i="14"/>
  <c r="W10" i="14"/>
  <c r="W9" i="14"/>
  <c r="W8" i="14"/>
  <c r="W7" i="14"/>
  <c r="W6" i="14"/>
  <c r="W5" i="14"/>
  <c r="W4" i="14"/>
  <c r="W3" i="14"/>
  <c r="U70" i="14"/>
  <c r="U69" i="14"/>
  <c r="U68" i="14"/>
  <c r="U67" i="14"/>
  <c r="U66" i="14"/>
  <c r="U65" i="14"/>
  <c r="U64" i="14"/>
  <c r="U63" i="14"/>
  <c r="U62" i="14"/>
  <c r="U61" i="14"/>
  <c r="U60" i="14"/>
  <c r="U59" i="14"/>
  <c r="U58" i="14"/>
  <c r="U57" i="14"/>
  <c r="U56" i="14"/>
  <c r="U55" i="14"/>
  <c r="U54" i="14"/>
  <c r="U53" i="14"/>
  <c r="U52" i="14"/>
  <c r="U51" i="14"/>
  <c r="U50" i="14"/>
  <c r="U49" i="14"/>
  <c r="U48" i="14"/>
  <c r="U47" i="14"/>
  <c r="U46" i="14"/>
  <c r="U45" i="14"/>
  <c r="U44" i="14"/>
  <c r="U43" i="14"/>
  <c r="U42" i="14"/>
  <c r="U41" i="14"/>
  <c r="U40" i="14"/>
  <c r="U39" i="14"/>
  <c r="U38" i="14"/>
  <c r="U37" i="14"/>
  <c r="U36" i="14"/>
  <c r="U35" i="14"/>
  <c r="U34" i="14"/>
  <c r="U33" i="14"/>
  <c r="U32" i="14"/>
  <c r="U31" i="14"/>
  <c r="U30" i="14"/>
  <c r="U29" i="14"/>
  <c r="U28" i="14"/>
  <c r="U27" i="14"/>
  <c r="U26" i="14"/>
  <c r="U25" i="14"/>
  <c r="U24" i="14"/>
  <c r="U23" i="14"/>
  <c r="U22" i="14"/>
  <c r="U21" i="14"/>
  <c r="U20" i="14"/>
  <c r="U19" i="14"/>
  <c r="U18" i="14"/>
  <c r="U17" i="14"/>
  <c r="U16" i="14"/>
  <c r="U15" i="14"/>
  <c r="U14" i="14"/>
  <c r="U13" i="14"/>
  <c r="U12" i="14"/>
  <c r="U11" i="14"/>
  <c r="U10" i="14"/>
  <c r="U9" i="14"/>
  <c r="U8" i="14"/>
  <c r="U7" i="14"/>
  <c r="U6" i="14"/>
  <c r="U5" i="14"/>
  <c r="U4" i="14"/>
  <c r="U3" i="14"/>
  <c r="AC2" i="14"/>
  <c r="AA2" i="14"/>
  <c r="W2" i="14"/>
  <c r="Y2" i="14"/>
  <c r="U2"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S14" i="14"/>
  <c r="S13" i="14"/>
  <c r="S12" i="14"/>
  <c r="S11" i="14"/>
  <c r="S10" i="14"/>
  <c r="S9" i="14"/>
  <c r="S8" i="14"/>
  <c r="S7" i="14"/>
  <c r="S6" i="14"/>
  <c r="S5" i="14"/>
  <c r="S4" i="14"/>
  <c r="S3" i="14"/>
  <c r="O70" i="14"/>
  <c r="O69" i="14"/>
  <c r="O68" i="14"/>
  <c r="O67" i="14"/>
  <c r="O66" i="14"/>
  <c r="O65" i="14"/>
  <c r="O64" i="14"/>
  <c r="O63" i="14"/>
  <c r="O62" i="14"/>
  <c r="O61" i="14"/>
  <c r="O60" i="14"/>
  <c r="O59" i="14"/>
  <c r="O58" i="14"/>
  <c r="O57" i="1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7" i="14"/>
  <c r="O6" i="14"/>
  <c r="O5" i="14"/>
  <c r="O4" i="14"/>
  <c r="O3"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M12" i="14"/>
  <c r="M11" i="14"/>
  <c r="M10" i="14"/>
  <c r="M9" i="14"/>
  <c r="M8" i="14"/>
  <c r="M7" i="14"/>
  <c r="M6" i="14"/>
  <c r="M5" i="14"/>
  <c r="M4" i="14"/>
  <c r="M3" i="14"/>
  <c r="K70" i="14"/>
  <c r="K69" i="14"/>
  <c r="K68" i="14"/>
  <c r="K67" i="14"/>
  <c r="K66" i="14"/>
  <c r="K65" i="14"/>
  <c r="K64" i="14"/>
  <c r="K63" i="14"/>
  <c r="K62" i="14"/>
  <c r="K61" i="14"/>
  <c r="K60" i="14"/>
  <c r="K59" i="14"/>
  <c r="K58" i="14"/>
  <c r="K57" i="14"/>
  <c r="K56" i="14"/>
  <c r="K55" i="14"/>
  <c r="K54" i="14"/>
  <c r="K53" i="14"/>
  <c r="K52" i="14"/>
  <c r="K51" i="14"/>
  <c r="K50" i="14"/>
  <c r="K49" i="14"/>
  <c r="K48" i="14"/>
  <c r="K47" i="14"/>
  <c r="K46" i="14"/>
  <c r="K45" i="14"/>
  <c r="K44" i="14"/>
  <c r="K43" i="14"/>
  <c r="K42" i="14"/>
  <c r="K41" i="14"/>
  <c r="K40" i="14"/>
  <c r="K39" i="14"/>
  <c r="K38" i="14"/>
  <c r="K37" i="14"/>
  <c r="K36" i="14"/>
  <c r="K35" i="14"/>
  <c r="K34" i="14"/>
  <c r="K33" i="14"/>
  <c r="K32" i="14"/>
  <c r="K31" i="14"/>
  <c r="K30" i="14"/>
  <c r="K29" i="14"/>
  <c r="K28" i="14"/>
  <c r="K27" i="14"/>
  <c r="K26" i="14"/>
  <c r="K25" i="14"/>
  <c r="K24" i="14"/>
  <c r="K23" i="14"/>
  <c r="K22" i="14"/>
  <c r="K21" i="14"/>
  <c r="K20" i="14"/>
  <c r="K19" i="14"/>
  <c r="K18" i="14"/>
  <c r="K17" i="14"/>
  <c r="K16" i="14"/>
  <c r="K15" i="14"/>
  <c r="K14" i="14"/>
  <c r="K13" i="14"/>
  <c r="K12" i="14"/>
  <c r="K11" i="14"/>
  <c r="K10" i="14"/>
  <c r="K9" i="14"/>
  <c r="K8" i="14"/>
  <c r="K7" i="14"/>
  <c r="K6" i="14"/>
  <c r="K5" i="14"/>
  <c r="K4" i="14"/>
  <c r="K3" i="14"/>
  <c r="I70" i="14"/>
  <c r="I69" i="14"/>
  <c r="I68" i="14"/>
  <c r="I67" i="14"/>
  <c r="I66" i="14"/>
  <c r="I65" i="14"/>
  <c r="I64" i="14"/>
  <c r="I63" i="14"/>
  <c r="I62" i="14"/>
  <c r="I61" i="14"/>
  <c r="I60" i="14"/>
  <c r="I59" i="14"/>
  <c r="I58" i="14"/>
  <c r="I57" i="14"/>
  <c r="I56" i="14"/>
  <c r="I55" i="14"/>
  <c r="I54" i="14"/>
  <c r="I53" i="14"/>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I12" i="14"/>
  <c r="I11" i="14"/>
  <c r="I10" i="14"/>
  <c r="I9" i="14"/>
  <c r="I8" i="14"/>
  <c r="I7" i="14"/>
  <c r="I6" i="14"/>
  <c r="I5" i="14"/>
  <c r="I4" i="14"/>
  <c r="I3" i="14"/>
  <c r="S2" i="14"/>
  <c r="Q2" i="14"/>
  <c r="O2" i="14"/>
  <c r="M2" i="14"/>
  <c r="K2" i="14"/>
  <c r="I2" i="14"/>
  <c r="G70" i="14"/>
  <c r="G69" i="14"/>
  <c r="G68" i="14"/>
  <c r="G67" i="14"/>
  <c r="G66" i="14"/>
  <c r="G65" i="14"/>
  <c r="G64" i="14"/>
  <c r="G63" i="14"/>
  <c r="G62" i="14"/>
  <c r="G61" i="14"/>
  <c r="G60" i="14"/>
  <c r="G59" i="14"/>
  <c r="G58" i="14"/>
  <c r="G57" i="14"/>
  <c r="G56" i="14"/>
  <c r="G55" i="14"/>
  <c r="G54" i="14"/>
  <c r="G53" i="14"/>
  <c r="G52" i="14"/>
  <c r="G51" i="14"/>
  <c r="G50" i="14"/>
  <c r="G49" i="14"/>
  <c r="G48" i="14"/>
  <c r="G47" i="14"/>
  <c r="G46" i="14"/>
  <c r="G45" i="14"/>
  <c r="G44" i="14"/>
  <c r="G43" i="14"/>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6" i="14"/>
  <c r="G5" i="14"/>
  <c r="G4" i="14"/>
  <c r="G3" i="14"/>
  <c r="G2" i="14"/>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4" i="1"/>
  <c r="N6" i="1"/>
  <c r="N7" i="1"/>
  <c r="N10" i="1"/>
  <c r="N11" i="1"/>
  <c r="N13" i="1"/>
  <c r="N14" i="1"/>
  <c r="N15" i="1"/>
  <c r="N17" i="1"/>
  <c r="N18" i="1"/>
  <c r="N19" i="1"/>
  <c r="N21" i="1"/>
  <c r="N22" i="1"/>
  <c r="N23" i="1"/>
  <c r="N25" i="1"/>
  <c r="N26" i="1"/>
  <c r="N27" i="1"/>
  <c r="N30" i="1"/>
  <c r="N31" i="1"/>
  <c r="N32" i="1"/>
  <c r="N34" i="1"/>
  <c r="N35" i="1"/>
  <c r="N36" i="1"/>
  <c r="N38" i="1"/>
  <c r="N39" i="1"/>
  <c r="N40" i="1"/>
  <c r="N42" i="1"/>
  <c r="N43" i="1"/>
  <c r="N46" i="1"/>
  <c r="N47" i="1"/>
  <c r="N48" i="1"/>
  <c r="N51" i="1"/>
  <c r="N52" i="1"/>
  <c r="N55" i="1"/>
  <c r="N56" i="1"/>
  <c r="N59" i="1"/>
  <c r="N61" i="1"/>
  <c r="N62" i="1"/>
  <c r="N63" i="1"/>
  <c r="N64" i="1"/>
  <c r="N65" i="1"/>
  <c r="N66" i="1"/>
  <c r="N67" i="1"/>
  <c r="N70" i="1"/>
  <c r="N4" i="1"/>
  <c r="O69" i="1"/>
  <c r="O67" i="1"/>
  <c r="O66" i="1"/>
  <c r="O64" i="1"/>
  <c r="O63" i="1"/>
  <c r="O61" i="1"/>
  <c r="O60" i="1"/>
  <c r="O59" i="1"/>
  <c r="O57" i="1"/>
  <c r="O56" i="1"/>
  <c r="O55" i="1"/>
  <c r="O53" i="1"/>
  <c r="O51" i="1"/>
  <c r="O50" i="1"/>
  <c r="O47" i="1"/>
  <c r="O46" i="1"/>
  <c r="O45" i="1"/>
  <c r="O43" i="1"/>
  <c r="O42" i="1"/>
  <c r="O41" i="1"/>
  <c r="O40" i="1"/>
  <c r="O39" i="1"/>
  <c r="O38" i="1"/>
  <c r="O37" i="1"/>
  <c r="O36" i="1"/>
  <c r="O35" i="1"/>
  <c r="O34" i="1"/>
  <c r="O31" i="1"/>
  <c r="O30" i="1"/>
  <c r="O28" i="1"/>
  <c r="O27" i="1"/>
  <c r="O26" i="1"/>
  <c r="O25" i="1"/>
  <c r="O23" i="1"/>
  <c r="O22" i="1"/>
  <c r="O19" i="1"/>
  <c r="O18" i="1"/>
  <c r="O17" i="1"/>
  <c r="O16" i="1"/>
  <c r="O15" i="1"/>
  <c r="O14" i="1"/>
  <c r="O13" i="1"/>
  <c r="O12" i="1"/>
  <c r="O11" i="1"/>
  <c r="O10" i="1"/>
  <c r="O9" i="1"/>
  <c r="O6" i="1"/>
  <c r="O4" i="1"/>
  <c r="O8" i="1"/>
  <c r="O20" i="1"/>
  <c r="O21" i="1"/>
  <c r="O24" i="1"/>
  <c r="O29" i="1"/>
  <c r="O32" i="1"/>
  <c r="O33" i="1"/>
  <c r="O44" i="1"/>
  <c r="O48" i="1"/>
  <c r="O52" i="1"/>
  <c r="O58" i="1"/>
  <c r="O62" i="1"/>
  <c r="O65" i="1"/>
  <c r="O68" i="1"/>
  <c r="O70" i="1"/>
  <c r="J5" i="32"/>
  <c r="J6" i="32"/>
  <c r="J7" i="32"/>
  <c r="J8" i="32"/>
  <c r="J9" i="32"/>
  <c r="J10" i="32"/>
  <c r="J11" i="32"/>
  <c r="J12" i="32"/>
  <c r="J13" i="32"/>
  <c r="J14" i="32"/>
  <c r="J15" i="32"/>
  <c r="J16" i="32"/>
  <c r="J17" i="32"/>
  <c r="J18" i="32"/>
  <c r="J19" i="32"/>
  <c r="J20" i="32"/>
  <c r="J21" i="32"/>
  <c r="J22" i="32"/>
  <c r="J23" i="32"/>
  <c r="J24" i="32"/>
  <c r="J25" i="32"/>
  <c r="J26" i="32"/>
  <c r="J27" i="32"/>
  <c r="J28" i="32"/>
  <c r="J29" i="32"/>
  <c r="J30" i="32"/>
  <c r="J31" i="32"/>
  <c r="J32" i="32"/>
  <c r="J33" i="32"/>
  <c r="J34" i="32"/>
  <c r="J35" i="32"/>
  <c r="J36" i="32"/>
  <c r="J37" i="32"/>
  <c r="J38" i="32"/>
  <c r="J39" i="32"/>
  <c r="J40" i="32"/>
  <c r="J41" i="32"/>
  <c r="J42" i="32"/>
  <c r="J43" i="32"/>
  <c r="J44" i="32"/>
  <c r="J45" i="32"/>
  <c r="J46" i="32"/>
  <c r="J47" i="32"/>
  <c r="J48" i="32"/>
  <c r="J49" i="32"/>
  <c r="J50" i="32"/>
  <c r="J51" i="32"/>
  <c r="J52" i="32"/>
  <c r="J53" i="32"/>
  <c r="J54" i="32"/>
  <c r="J55" i="32"/>
  <c r="J56" i="32"/>
  <c r="J57" i="32"/>
  <c r="J58" i="32"/>
  <c r="J59" i="32"/>
  <c r="J60" i="32"/>
  <c r="J61" i="32"/>
  <c r="J62" i="32"/>
  <c r="J63" i="32"/>
  <c r="J64" i="32"/>
  <c r="J65" i="32"/>
  <c r="J66" i="32"/>
  <c r="J67" i="32"/>
  <c r="J68" i="32"/>
  <c r="J69" i="32"/>
  <c r="J70" i="32"/>
  <c r="J4" i="32"/>
  <c r="H5" i="34"/>
  <c r="H6" i="34"/>
  <c r="H7" i="34"/>
  <c r="H8" i="34"/>
  <c r="H9" i="34"/>
  <c r="H10" i="34"/>
  <c r="H11" i="34"/>
  <c r="H12" i="34"/>
  <c r="H13" i="34"/>
  <c r="H14" i="34"/>
  <c r="H15" i="34"/>
  <c r="H16" i="34"/>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4" i="34"/>
  <c r="N8" i="1"/>
  <c r="N9" i="1"/>
  <c r="N12" i="1"/>
  <c r="N16" i="1"/>
  <c r="N20" i="1"/>
  <c r="N24" i="1"/>
  <c r="N28" i="1"/>
  <c r="N33" i="1"/>
  <c r="N37" i="1"/>
  <c r="N41" i="1"/>
  <c r="N44" i="1"/>
  <c r="N45" i="1"/>
  <c r="N49" i="1"/>
  <c r="N50" i="1"/>
  <c r="N53" i="1"/>
  <c r="J71" i="32"/>
  <c r="H71" i="34"/>
  <c r="F9" i="8"/>
  <c r="F10" i="8"/>
  <c r="F11" i="8"/>
  <c r="F12" i="8"/>
  <c r="F13" i="8"/>
  <c r="F14" i="8"/>
  <c r="F15" i="8"/>
  <c r="F16" i="8"/>
  <c r="F17" i="8"/>
  <c r="F18" i="8"/>
  <c r="F19" i="8"/>
  <c r="F20" i="8"/>
  <c r="F21" i="8"/>
  <c r="F22" i="8"/>
  <c r="F23"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6" i="8"/>
  <c r="F57" i="8"/>
  <c r="F58" i="8"/>
  <c r="F59" i="8"/>
  <c r="F60" i="8"/>
  <c r="F61" i="8"/>
  <c r="F62" i="8"/>
  <c r="F63" i="8"/>
  <c r="F64" i="8"/>
  <c r="F65" i="8"/>
  <c r="F66" i="8"/>
  <c r="F67" i="8"/>
  <c r="F68" i="8"/>
  <c r="F69" i="8"/>
  <c r="F55" i="8"/>
  <c r="F24" i="8"/>
  <c r="F8" i="8"/>
  <c r="F7" i="8"/>
  <c r="F4" i="8"/>
  <c r="F5" i="8"/>
  <c r="F6" i="8"/>
  <c r="F3" i="8"/>
  <c r="H71" i="6"/>
  <c r="C71" i="24"/>
  <c r="P71" i="22"/>
  <c r="V71" i="1"/>
  <c r="P71" i="3"/>
  <c r="M71" i="22"/>
  <c r="L71" i="22"/>
  <c r="K71" i="22"/>
  <c r="J71" i="25"/>
  <c r="F71" i="34" s="1"/>
  <c r="I71" i="25"/>
  <c r="H71" i="25"/>
  <c r="I71" i="1" s="1"/>
  <c r="A72" i="30"/>
  <c r="E5" i="8"/>
  <c r="E6" i="8"/>
  <c r="E3" i="8"/>
  <c r="E4" i="8"/>
  <c r="AE2" i="14"/>
  <c r="C70" i="14"/>
  <c r="E70" i="14"/>
  <c r="D71" i="12"/>
  <c r="D71" i="26" s="1"/>
  <c r="C71" i="12"/>
  <c r="C71" i="30" s="1"/>
  <c r="E71" i="12"/>
  <c r="E71" i="6" s="1"/>
  <c r="F41" i="1"/>
  <c r="G71" i="6"/>
  <c r="A72" i="32"/>
  <c r="R50" i="1"/>
  <c r="D69" i="30"/>
  <c r="J69" i="30" s="1"/>
  <c r="D66" i="30"/>
  <c r="J66" i="30" s="1"/>
  <c r="D53" i="30"/>
  <c r="J53" i="30" s="1"/>
  <c r="D51" i="30"/>
  <c r="J51" i="30" s="1"/>
  <c r="D27" i="30"/>
  <c r="J27" i="30" s="1"/>
  <c r="D23" i="30"/>
  <c r="J23" i="30" s="1"/>
  <c r="D18" i="30"/>
  <c r="J18" i="30" s="1"/>
  <c r="D16" i="30"/>
  <c r="J16" i="30" s="1"/>
  <c r="D13" i="30"/>
  <c r="J13" i="30" s="1"/>
  <c r="A1" i="1"/>
  <c r="A1" i="34"/>
  <c r="A1" i="32"/>
  <c r="A72" i="22"/>
  <c r="A72" i="3"/>
  <c r="A72" i="28"/>
  <c r="A72" i="25"/>
  <c r="A72" i="26"/>
  <c r="A72" i="1"/>
  <c r="A72" i="34"/>
  <c r="Y71" i="3"/>
  <c r="V71" i="3"/>
  <c r="U71" i="3"/>
  <c r="T71" i="3"/>
  <c r="S71" i="3"/>
  <c r="R71" i="3"/>
  <c r="L71" i="34" s="1"/>
  <c r="Q71" i="3"/>
  <c r="K71" i="34"/>
  <c r="C3" i="14"/>
  <c r="C4" i="14"/>
  <c r="C5" i="14"/>
  <c r="C6" i="14"/>
  <c r="C7" i="14"/>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E11" i="14"/>
  <c r="E3" i="14"/>
  <c r="E4" i="14"/>
  <c r="E5" i="14"/>
  <c r="E6" i="14"/>
  <c r="E7" i="14"/>
  <c r="E8" i="14"/>
  <c r="E9" i="14"/>
  <c r="E10"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2" i="14"/>
  <c r="P71" i="1"/>
  <c r="I71" i="30"/>
  <c r="J71" i="34" s="1"/>
  <c r="P70" i="1"/>
  <c r="R70" i="1"/>
  <c r="V70" i="1"/>
  <c r="P69" i="1"/>
  <c r="R69" i="1"/>
  <c r="V69" i="1"/>
  <c r="P68" i="1"/>
  <c r="R68" i="1"/>
  <c r="V68" i="1"/>
  <c r="P67" i="1"/>
  <c r="R67" i="1"/>
  <c r="V67" i="1"/>
  <c r="P66" i="1"/>
  <c r="R66" i="1"/>
  <c r="V66" i="1"/>
  <c r="P65" i="1"/>
  <c r="R65" i="1"/>
  <c r="V65" i="1"/>
  <c r="P64" i="1"/>
  <c r="R64" i="1"/>
  <c r="V64" i="1"/>
  <c r="P63" i="1"/>
  <c r="R63" i="1"/>
  <c r="V63" i="1"/>
  <c r="P62" i="1"/>
  <c r="R62" i="1"/>
  <c r="V62" i="1"/>
  <c r="P61" i="1"/>
  <c r="R61" i="1"/>
  <c r="V61" i="1"/>
  <c r="P60" i="1"/>
  <c r="R60" i="1"/>
  <c r="V60" i="1"/>
  <c r="P59" i="1"/>
  <c r="R59" i="1"/>
  <c r="V59" i="1"/>
  <c r="P58" i="1"/>
  <c r="R58" i="1"/>
  <c r="V58" i="1"/>
  <c r="P57" i="1"/>
  <c r="R57" i="1"/>
  <c r="V57" i="1"/>
  <c r="P56" i="1"/>
  <c r="R56" i="1"/>
  <c r="V56" i="1"/>
  <c r="P55" i="1"/>
  <c r="R55" i="1"/>
  <c r="V55" i="1"/>
  <c r="P54" i="1"/>
  <c r="R54" i="1"/>
  <c r="V54" i="1"/>
  <c r="P53" i="1"/>
  <c r="R53" i="1"/>
  <c r="V53" i="1"/>
  <c r="P52" i="1"/>
  <c r="R52" i="1"/>
  <c r="V52" i="1"/>
  <c r="P51" i="1"/>
  <c r="R51" i="1"/>
  <c r="V51" i="1"/>
  <c r="P50" i="1"/>
  <c r="V50" i="1"/>
  <c r="P49" i="1"/>
  <c r="R49" i="1"/>
  <c r="V49" i="1"/>
  <c r="P48" i="1"/>
  <c r="R48" i="1"/>
  <c r="V48" i="1"/>
  <c r="P47" i="1"/>
  <c r="R47" i="1"/>
  <c r="V47" i="1"/>
  <c r="P46" i="1"/>
  <c r="R46" i="1"/>
  <c r="V46" i="1"/>
  <c r="P45" i="1"/>
  <c r="R45" i="1"/>
  <c r="V45" i="1"/>
  <c r="P44" i="1"/>
  <c r="R44" i="1"/>
  <c r="V44" i="1"/>
  <c r="P43" i="1"/>
  <c r="R43" i="1"/>
  <c r="V43" i="1"/>
  <c r="P42" i="1"/>
  <c r="R42" i="1"/>
  <c r="V42" i="1"/>
  <c r="P41" i="1"/>
  <c r="R41" i="1"/>
  <c r="V41" i="1"/>
  <c r="P40" i="1"/>
  <c r="R40" i="1"/>
  <c r="V40" i="1"/>
  <c r="P39" i="1"/>
  <c r="R39" i="1"/>
  <c r="V39" i="1"/>
  <c r="P38" i="1"/>
  <c r="R38" i="1"/>
  <c r="V38" i="1"/>
  <c r="P37" i="1"/>
  <c r="R37" i="1"/>
  <c r="V37" i="1"/>
  <c r="P36" i="1"/>
  <c r="R36" i="1"/>
  <c r="V36" i="1"/>
  <c r="P35" i="1"/>
  <c r="R35" i="1"/>
  <c r="V35" i="1"/>
  <c r="P34" i="1"/>
  <c r="R34" i="1"/>
  <c r="V34" i="1"/>
  <c r="P33" i="1"/>
  <c r="R33" i="1"/>
  <c r="V33" i="1"/>
  <c r="P32" i="1"/>
  <c r="R32" i="1"/>
  <c r="V32" i="1"/>
  <c r="P31" i="1"/>
  <c r="R31" i="1"/>
  <c r="V31" i="1"/>
  <c r="P30" i="1"/>
  <c r="R30" i="1"/>
  <c r="V30" i="1"/>
  <c r="P29" i="1"/>
  <c r="R29" i="1"/>
  <c r="V29" i="1"/>
  <c r="P28" i="1"/>
  <c r="R28" i="1"/>
  <c r="V28" i="1"/>
  <c r="P27" i="1"/>
  <c r="R27" i="1"/>
  <c r="V27" i="1"/>
  <c r="P26" i="1"/>
  <c r="R26" i="1"/>
  <c r="V26" i="1"/>
  <c r="P25" i="1"/>
  <c r="R25" i="1"/>
  <c r="V25" i="1"/>
  <c r="P24" i="1"/>
  <c r="R24" i="1"/>
  <c r="V24" i="1"/>
  <c r="P23" i="1"/>
  <c r="R23" i="1"/>
  <c r="V23" i="1"/>
  <c r="P22" i="1"/>
  <c r="R22" i="1"/>
  <c r="V22" i="1"/>
  <c r="P21" i="1"/>
  <c r="R21" i="1"/>
  <c r="V21" i="1"/>
  <c r="P20" i="1"/>
  <c r="R20" i="1"/>
  <c r="V20" i="1"/>
  <c r="P19" i="1"/>
  <c r="R19" i="1"/>
  <c r="V19" i="1"/>
  <c r="P18" i="1"/>
  <c r="R18" i="1"/>
  <c r="V18" i="1"/>
  <c r="P17" i="1"/>
  <c r="R17" i="1"/>
  <c r="V17" i="1"/>
  <c r="P16" i="1"/>
  <c r="R16" i="1"/>
  <c r="V16" i="1"/>
  <c r="P15" i="1"/>
  <c r="R15" i="1"/>
  <c r="V15" i="1"/>
  <c r="P14" i="1"/>
  <c r="R14" i="1"/>
  <c r="V14" i="1"/>
  <c r="P13" i="1"/>
  <c r="R13" i="1"/>
  <c r="V13" i="1"/>
  <c r="P12" i="1"/>
  <c r="R12" i="1"/>
  <c r="V12" i="1"/>
  <c r="P11" i="1"/>
  <c r="R11" i="1"/>
  <c r="V11" i="1"/>
  <c r="P10" i="1"/>
  <c r="R10" i="1"/>
  <c r="V10" i="1"/>
  <c r="P9" i="1"/>
  <c r="R9" i="1"/>
  <c r="V9" i="1"/>
  <c r="P8" i="1"/>
  <c r="R8" i="1"/>
  <c r="V8" i="1"/>
  <c r="P7" i="1"/>
  <c r="R7" i="1"/>
  <c r="V7" i="1"/>
  <c r="P6" i="1"/>
  <c r="R6" i="1"/>
  <c r="V6" i="1"/>
  <c r="P5" i="1"/>
  <c r="R5" i="1"/>
  <c r="V5" i="1"/>
  <c r="P4" i="1"/>
  <c r="R4" i="1"/>
  <c r="V4"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J71" i="3"/>
  <c r="I71" i="3"/>
  <c r="H71" i="3"/>
  <c r="G71" i="3"/>
  <c r="F71" i="3"/>
  <c r="L70" i="3"/>
  <c r="M69" i="3"/>
  <c r="N69" i="3" s="1"/>
  <c r="L69" i="3"/>
  <c r="M68" i="3"/>
  <c r="L68" i="3"/>
  <c r="M67" i="3"/>
  <c r="N67" i="3" s="1"/>
  <c r="L67" i="3"/>
  <c r="L66" i="3"/>
  <c r="M65" i="3"/>
  <c r="N65" i="3" s="1"/>
  <c r="L65" i="3"/>
  <c r="L64" i="3"/>
  <c r="M63" i="3"/>
  <c r="N63" i="3" s="1"/>
  <c r="L63" i="3"/>
  <c r="L62" i="3"/>
  <c r="M61" i="3"/>
  <c r="N61" i="3" s="1"/>
  <c r="L61" i="3"/>
  <c r="M60" i="3"/>
  <c r="N60" i="3" s="1"/>
  <c r="L60" i="3"/>
  <c r="M59" i="3"/>
  <c r="N59" i="3" s="1"/>
  <c r="L59" i="3"/>
  <c r="M58" i="3"/>
  <c r="N58" i="3" s="1"/>
  <c r="L58" i="3"/>
  <c r="M57" i="3"/>
  <c r="N57" i="3" s="1"/>
  <c r="L57" i="3"/>
  <c r="M56" i="3"/>
  <c r="N56" i="3" s="1"/>
  <c r="L56" i="3"/>
  <c r="M55" i="3"/>
  <c r="N55" i="3" s="1"/>
  <c r="L55" i="3"/>
  <c r="M54" i="3"/>
  <c r="N54" i="3" s="1"/>
  <c r="L54" i="3"/>
  <c r="M53" i="3"/>
  <c r="N53" i="3" s="1"/>
  <c r="L53" i="3"/>
  <c r="M52" i="3"/>
  <c r="N52" i="3" s="1"/>
  <c r="L52" i="3"/>
  <c r="M51" i="3"/>
  <c r="N51" i="3" s="1"/>
  <c r="L51" i="3"/>
  <c r="M50" i="3"/>
  <c r="N50" i="3" s="1"/>
  <c r="L50" i="3"/>
  <c r="M49" i="3"/>
  <c r="N49" i="3" s="1"/>
  <c r="L49" i="3"/>
  <c r="M48" i="3"/>
  <c r="N48" i="3" s="1"/>
  <c r="L48" i="3"/>
  <c r="M47" i="3"/>
  <c r="N47" i="3" s="1"/>
  <c r="L47" i="3"/>
  <c r="M46" i="3"/>
  <c r="N46" i="3" s="1"/>
  <c r="L46" i="3"/>
  <c r="M45" i="3"/>
  <c r="N45" i="3" s="1"/>
  <c r="L45" i="3"/>
  <c r="M44" i="3"/>
  <c r="N44" i="3" s="1"/>
  <c r="L44" i="3"/>
  <c r="M43" i="3"/>
  <c r="N43" i="3" s="1"/>
  <c r="L43" i="3"/>
  <c r="M42" i="3"/>
  <c r="N42" i="3" s="1"/>
  <c r="L42" i="3"/>
  <c r="M41" i="3"/>
  <c r="N41" i="3" s="1"/>
  <c r="L41" i="3"/>
  <c r="M40" i="3"/>
  <c r="N40" i="3" s="1"/>
  <c r="L40" i="3"/>
  <c r="M39" i="3"/>
  <c r="N39" i="3" s="1"/>
  <c r="L39" i="3"/>
  <c r="M38" i="3"/>
  <c r="N38" i="3" s="1"/>
  <c r="L38" i="3"/>
  <c r="M37" i="3"/>
  <c r="N37" i="3" s="1"/>
  <c r="L37" i="3"/>
  <c r="M36" i="3"/>
  <c r="N36" i="3" s="1"/>
  <c r="L36" i="3"/>
  <c r="M35" i="3"/>
  <c r="N35" i="3" s="1"/>
  <c r="L35" i="3"/>
  <c r="M34" i="3"/>
  <c r="N34" i="3" s="1"/>
  <c r="L34" i="3"/>
  <c r="M33" i="3"/>
  <c r="N33" i="3" s="1"/>
  <c r="L33" i="3"/>
  <c r="M32" i="3"/>
  <c r="N32" i="3" s="1"/>
  <c r="L32" i="3"/>
  <c r="M31" i="3"/>
  <c r="N31" i="3" s="1"/>
  <c r="L31" i="3"/>
  <c r="M30" i="3"/>
  <c r="N30" i="3" s="1"/>
  <c r="L30" i="3"/>
  <c r="M29" i="3"/>
  <c r="N29" i="3" s="1"/>
  <c r="L29" i="3"/>
  <c r="M28" i="3"/>
  <c r="N28" i="3" s="1"/>
  <c r="L28" i="3"/>
  <c r="M27" i="3"/>
  <c r="N27" i="3" s="1"/>
  <c r="L27" i="3"/>
  <c r="M26" i="3"/>
  <c r="N26" i="3" s="1"/>
  <c r="L26" i="3"/>
  <c r="M25" i="3"/>
  <c r="N25" i="3" s="1"/>
  <c r="L25" i="3"/>
  <c r="M24" i="3"/>
  <c r="L24" i="3"/>
  <c r="M23" i="3"/>
  <c r="N23" i="3" s="1"/>
  <c r="L23" i="3"/>
  <c r="M22" i="3"/>
  <c r="L22" i="3"/>
  <c r="M21" i="3"/>
  <c r="L21" i="3"/>
  <c r="M20" i="3"/>
  <c r="L20" i="3"/>
  <c r="M19" i="3"/>
  <c r="N19" i="3" s="1"/>
  <c r="L19" i="3"/>
  <c r="L18" i="3"/>
  <c r="M17" i="3"/>
  <c r="L17" i="3"/>
  <c r="M16" i="3"/>
  <c r="L16" i="3"/>
  <c r="M15" i="3"/>
  <c r="N15" i="3" s="1"/>
  <c r="L15" i="3"/>
  <c r="M14" i="3"/>
  <c r="L14" i="3"/>
  <c r="M13" i="3"/>
  <c r="L13" i="3"/>
  <c r="M12" i="3"/>
  <c r="L12" i="3"/>
  <c r="M11" i="3"/>
  <c r="N11" i="3" s="1"/>
  <c r="L11" i="3"/>
  <c r="M10" i="3"/>
  <c r="L10" i="3"/>
  <c r="M9" i="3"/>
  <c r="L9" i="3"/>
  <c r="M8" i="3"/>
  <c r="L8" i="3"/>
  <c r="M7" i="3"/>
  <c r="N7" i="3" s="1"/>
  <c r="L7" i="3"/>
  <c r="M6" i="3"/>
  <c r="L6" i="3"/>
  <c r="M5" i="3"/>
  <c r="L5" i="3"/>
  <c r="L4" i="3"/>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G8" i="8"/>
  <c r="G26" i="8"/>
  <c r="G4" i="8"/>
  <c r="G6" i="8"/>
  <c r="G10" i="8"/>
  <c r="G57" i="8"/>
  <c r="G59" i="8"/>
  <c r="G34" i="8"/>
  <c r="G35" i="8"/>
  <c r="G62" i="8"/>
  <c r="G36" i="8"/>
  <c r="G37" i="8"/>
  <c r="G38" i="8"/>
  <c r="G14" i="8"/>
  <c r="G64" i="8"/>
  <c r="G65" i="8"/>
  <c r="G43" i="8"/>
  <c r="G46" i="8"/>
  <c r="G67" i="8"/>
  <c r="G18" i="8"/>
  <c r="G47" i="8"/>
  <c r="G68" i="8"/>
  <c r="G48" i="8"/>
  <c r="G49" i="8"/>
  <c r="G20" i="8"/>
  <c r="G54" i="8"/>
  <c r="H3"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F12" i="1"/>
  <c r="F49" i="1"/>
  <c r="F13" i="1"/>
  <c r="F7" i="1"/>
  <c r="F17" i="1"/>
  <c r="F18" i="1"/>
  <c r="F15" i="1"/>
  <c r="F24" i="1"/>
  <c r="F55" i="1"/>
  <c r="F68" i="1"/>
  <c r="F27" i="1"/>
  <c r="F48" i="1"/>
  <c r="F58" i="1"/>
  <c r="F66" i="1"/>
  <c r="F63" i="1"/>
  <c r="F22" i="1"/>
  <c r="F67" i="1"/>
  <c r="F51" i="1"/>
  <c r="F4" i="1"/>
  <c r="F70" i="1"/>
  <c r="F5" i="1"/>
  <c r="F6" i="1"/>
  <c r="F26" i="1"/>
  <c r="F8" i="1"/>
  <c r="F50" i="1"/>
  <c r="F10" i="1"/>
  <c r="F32" i="1"/>
  <c r="F11" i="1"/>
  <c r="F39" i="1"/>
  <c r="F14" i="1"/>
  <c r="F53" i="1"/>
  <c r="F16" i="1"/>
  <c r="F19" i="1"/>
  <c r="F37" i="1"/>
  <c r="F38" i="1"/>
  <c r="F30" i="1"/>
  <c r="F57" i="1"/>
  <c r="F31" i="1"/>
  <c r="F60" i="1"/>
  <c r="F34" i="1"/>
  <c r="F35" i="1"/>
  <c r="F36" i="1"/>
  <c r="F69" i="1"/>
  <c r="F44" i="1"/>
  <c r="F42" i="1"/>
  <c r="F9" i="1"/>
  <c r="F43" i="1"/>
  <c r="F52" i="1"/>
  <c r="F59" i="1"/>
  <c r="F62" i="1"/>
  <c r="F56" i="1"/>
  <c r="F61" i="1"/>
  <c r="F65" i="1"/>
  <c r="F40" i="1"/>
  <c r="F47" i="1"/>
  <c r="F20" i="1"/>
  <c r="F28" i="1"/>
  <c r="F21" i="1"/>
  <c r="F46" i="1"/>
  <c r="F23" i="1"/>
  <c r="F25" i="1"/>
  <c r="F29" i="1"/>
  <c r="F33" i="1"/>
  <c r="F64" i="1"/>
  <c r="F45" i="1"/>
  <c r="F54" i="1"/>
  <c r="H12" i="1"/>
  <c r="H49" i="1"/>
  <c r="H13" i="1"/>
  <c r="H17" i="1"/>
  <c r="H18" i="1"/>
  <c r="H27" i="1"/>
  <c r="H48" i="1"/>
  <c r="H58" i="1"/>
  <c r="H4" i="1"/>
  <c r="J10" i="39"/>
  <c r="K6" i="25"/>
  <c r="J45" i="39" s="1"/>
  <c r="H26" i="1"/>
  <c r="H50" i="1"/>
  <c r="J32" i="39"/>
  <c r="H11" i="1"/>
  <c r="H53" i="1"/>
  <c r="H30" i="1"/>
  <c r="H57" i="1"/>
  <c r="H60" i="1"/>
  <c r="H36" i="1"/>
  <c r="H69" i="1"/>
  <c r="H41" i="1"/>
  <c r="H42" i="1"/>
  <c r="H62" i="1"/>
  <c r="H56" i="1"/>
  <c r="H61" i="1"/>
  <c r="H65" i="1"/>
  <c r="H46" i="1"/>
  <c r="H25" i="1"/>
  <c r="H29" i="1"/>
  <c r="H64" i="1"/>
  <c r="H45" i="1"/>
  <c r="H54" i="1"/>
  <c r="D12" i="1"/>
  <c r="D49" i="1"/>
  <c r="D13" i="1"/>
  <c r="D7" i="1"/>
  <c r="D17" i="1"/>
  <c r="D18" i="1"/>
  <c r="D15" i="1"/>
  <c r="D24" i="1"/>
  <c r="D55" i="1"/>
  <c r="D68" i="1"/>
  <c r="D27" i="1"/>
  <c r="D48" i="1"/>
  <c r="D58" i="1"/>
  <c r="D66" i="1"/>
  <c r="D63" i="1"/>
  <c r="D22" i="1"/>
  <c r="D67" i="1"/>
  <c r="D51" i="1"/>
  <c r="D4" i="1"/>
  <c r="D70" i="1"/>
  <c r="D5" i="1"/>
  <c r="D6" i="1"/>
  <c r="D26" i="1"/>
  <c r="D8" i="1"/>
  <c r="D50" i="1"/>
  <c r="D10" i="1"/>
  <c r="D32" i="1"/>
  <c r="D11" i="1"/>
  <c r="D39" i="1"/>
  <c r="D14" i="1"/>
  <c r="D53" i="1"/>
  <c r="D16" i="1"/>
  <c r="D19" i="1"/>
  <c r="D37" i="1"/>
  <c r="D38" i="1"/>
  <c r="D30" i="1"/>
  <c r="D57" i="1"/>
  <c r="D31" i="1"/>
  <c r="D60" i="1"/>
  <c r="D34" i="1"/>
  <c r="D35" i="1"/>
  <c r="D36" i="1"/>
  <c r="D69" i="1"/>
  <c r="D41" i="1"/>
  <c r="D44" i="1"/>
  <c r="D42" i="1"/>
  <c r="D9" i="1"/>
  <c r="D43" i="1"/>
  <c r="D52" i="1"/>
  <c r="D59" i="1"/>
  <c r="D62" i="1"/>
  <c r="D56" i="1"/>
  <c r="D61" i="1"/>
  <c r="D65" i="1"/>
  <c r="D40" i="1"/>
  <c r="D47" i="1"/>
  <c r="D20" i="1"/>
  <c r="D28" i="1"/>
  <c r="D21" i="1"/>
  <c r="D46" i="1"/>
  <c r="D23" i="1"/>
  <c r="D25" i="1"/>
  <c r="D29" i="1"/>
  <c r="D33" i="1"/>
  <c r="D64" i="1"/>
  <c r="D45" i="1"/>
  <c r="D54" i="1"/>
  <c r="C12" i="1"/>
  <c r="C49" i="1"/>
  <c r="C13" i="1"/>
  <c r="C7" i="1"/>
  <c r="C17" i="1"/>
  <c r="C18" i="1"/>
  <c r="C15" i="1"/>
  <c r="C24" i="1"/>
  <c r="C55" i="1"/>
  <c r="C68" i="1"/>
  <c r="C27" i="1"/>
  <c r="C48" i="1"/>
  <c r="C58" i="1"/>
  <c r="C66" i="1"/>
  <c r="C63" i="1"/>
  <c r="C22" i="1"/>
  <c r="C67" i="1"/>
  <c r="C51" i="1"/>
  <c r="C4" i="1"/>
  <c r="C70" i="1"/>
  <c r="C5" i="1"/>
  <c r="C6" i="1"/>
  <c r="C26" i="1"/>
  <c r="C8" i="1"/>
  <c r="C50" i="1"/>
  <c r="C10" i="1"/>
  <c r="C32" i="1"/>
  <c r="C11" i="1"/>
  <c r="C39" i="1"/>
  <c r="C14" i="1"/>
  <c r="C53" i="1"/>
  <c r="C16" i="1"/>
  <c r="C19" i="1"/>
  <c r="C37" i="1"/>
  <c r="C38" i="1"/>
  <c r="C30" i="1"/>
  <c r="C57" i="1"/>
  <c r="C31" i="1"/>
  <c r="C60" i="1"/>
  <c r="C34" i="1"/>
  <c r="C35" i="1"/>
  <c r="C36" i="1"/>
  <c r="C69" i="1"/>
  <c r="C41" i="1"/>
  <c r="C44" i="1"/>
  <c r="C42" i="1"/>
  <c r="C9" i="1"/>
  <c r="C43" i="1"/>
  <c r="C52" i="1"/>
  <c r="C59" i="1"/>
  <c r="C62" i="1"/>
  <c r="C56" i="1"/>
  <c r="C61" i="1"/>
  <c r="C65" i="1"/>
  <c r="C40" i="1"/>
  <c r="C47" i="1"/>
  <c r="C20" i="1"/>
  <c r="C28" i="1"/>
  <c r="C21" i="1"/>
  <c r="C46" i="1"/>
  <c r="C23" i="1"/>
  <c r="C25" i="1"/>
  <c r="C29" i="1"/>
  <c r="C33" i="1"/>
  <c r="C64" i="1"/>
  <c r="C45" i="1"/>
  <c r="C54" i="1"/>
  <c r="C2" i="14"/>
  <c r="C70" i="22"/>
  <c r="Q70" i="22" s="1"/>
  <c r="C69" i="22"/>
  <c r="Q69" i="22" s="1"/>
  <c r="C68" i="22"/>
  <c r="Q68" i="22" s="1"/>
  <c r="C67" i="22"/>
  <c r="Q67" i="22" s="1"/>
  <c r="C66" i="22"/>
  <c r="Q66" i="22" s="1"/>
  <c r="C65" i="22"/>
  <c r="Q65" i="22" s="1"/>
  <c r="C64" i="22"/>
  <c r="Q64" i="22" s="1"/>
  <c r="C63" i="22"/>
  <c r="Q63" i="22" s="1"/>
  <c r="C62" i="22"/>
  <c r="Q62" i="22" s="1"/>
  <c r="C61" i="22"/>
  <c r="Q61" i="22" s="1"/>
  <c r="C60" i="22"/>
  <c r="Q60" i="22" s="1"/>
  <c r="C59" i="22"/>
  <c r="Q59" i="22" s="1"/>
  <c r="C58" i="22"/>
  <c r="Q58" i="22" s="1"/>
  <c r="C57" i="22"/>
  <c r="Q57" i="22" s="1"/>
  <c r="C56" i="22"/>
  <c r="Q56" i="22" s="1"/>
  <c r="C55" i="22"/>
  <c r="Q55" i="22" s="1"/>
  <c r="C54" i="22"/>
  <c r="Q54" i="22" s="1"/>
  <c r="C53" i="22"/>
  <c r="Q53" i="22" s="1"/>
  <c r="C52" i="22"/>
  <c r="Q52" i="22" s="1"/>
  <c r="C51" i="22"/>
  <c r="Q51" i="22" s="1"/>
  <c r="C50" i="22"/>
  <c r="Q50" i="22" s="1"/>
  <c r="C49" i="22"/>
  <c r="Q49" i="22" s="1"/>
  <c r="C48" i="22"/>
  <c r="Q48" i="22" s="1"/>
  <c r="C47" i="22"/>
  <c r="Q47" i="22" s="1"/>
  <c r="C46" i="22"/>
  <c r="Q46" i="22" s="1"/>
  <c r="C45" i="22"/>
  <c r="Q45" i="22" s="1"/>
  <c r="C44" i="22"/>
  <c r="Q44" i="22" s="1"/>
  <c r="C43" i="22"/>
  <c r="Q43" i="22" s="1"/>
  <c r="C42" i="22"/>
  <c r="Q42" i="22" s="1"/>
  <c r="C41" i="22"/>
  <c r="Q41" i="22" s="1"/>
  <c r="C40" i="22"/>
  <c r="Q40" i="22" s="1"/>
  <c r="C39" i="22"/>
  <c r="Q39" i="22" s="1"/>
  <c r="C38" i="22"/>
  <c r="Q38" i="22" s="1"/>
  <c r="C37" i="22"/>
  <c r="Q37" i="22" s="1"/>
  <c r="C36" i="22"/>
  <c r="Q36" i="22" s="1"/>
  <c r="C35" i="22"/>
  <c r="Q35" i="22" s="1"/>
  <c r="C34" i="22"/>
  <c r="Q34" i="22" s="1"/>
  <c r="C33" i="22"/>
  <c r="Q33" i="22" s="1"/>
  <c r="C32" i="22"/>
  <c r="Q32" i="22" s="1"/>
  <c r="C31" i="22"/>
  <c r="Q31" i="22" s="1"/>
  <c r="C30" i="22"/>
  <c r="Q30" i="22" s="1"/>
  <c r="C29" i="22"/>
  <c r="Q29" i="22" s="1"/>
  <c r="C28" i="22"/>
  <c r="Q28" i="22" s="1"/>
  <c r="C27" i="22"/>
  <c r="Q27" i="22" s="1"/>
  <c r="C26" i="22"/>
  <c r="Q26" i="22" s="1"/>
  <c r="C25" i="22"/>
  <c r="Q25" i="22" s="1"/>
  <c r="C24" i="22"/>
  <c r="Q24" i="22" s="1"/>
  <c r="C23" i="22"/>
  <c r="Q23" i="22" s="1"/>
  <c r="C22" i="22"/>
  <c r="Q22" i="22" s="1"/>
  <c r="C21" i="22"/>
  <c r="Q21" i="22" s="1"/>
  <c r="C20" i="22"/>
  <c r="Q20" i="22" s="1"/>
  <c r="C19" i="22"/>
  <c r="Q19" i="22" s="1"/>
  <c r="C18" i="22"/>
  <c r="Q18" i="22" s="1"/>
  <c r="C17" i="22"/>
  <c r="Q17" i="22" s="1"/>
  <c r="C16" i="22"/>
  <c r="Q16" i="22" s="1"/>
  <c r="C15" i="22"/>
  <c r="Q15" i="22" s="1"/>
  <c r="C14" i="22"/>
  <c r="Q14" i="22" s="1"/>
  <c r="C13" i="22"/>
  <c r="Q13" i="22" s="1"/>
  <c r="C12" i="22"/>
  <c r="Q12" i="22" s="1"/>
  <c r="C11" i="22"/>
  <c r="Q11" i="22" s="1"/>
  <c r="C10" i="22"/>
  <c r="Q10" i="22" s="1"/>
  <c r="C9" i="22"/>
  <c r="Q9" i="22" s="1"/>
  <c r="C8" i="22"/>
  <c r="Q8" i="22" s="1"/>
  <c r="C7" i="22"/>
  <c r="Q7" i="22" s="1"/>
  <c r="C6" i="22"/>
  <c r="Q6" i="22" s="1"/>
  <c r="C5" i="22"/>
  <c r="Q5" i="22" s="1"/>
  <c r="C4" i="22"/>
  <c r="Q4" i="22" s="1"/>
  <c r="E70" i="22"/>
  <c r="S70" i="22" s="1"/>
  <c r="D70" i="22"/>
  <c r="R70" i="22" s="1"/>
  <c r="E69" i="22"/>
  <c r="S69" i="22" s="1"/>
  <c r="D69" i="22"/>
  <c r="R69" i="22" s="1"/>
  <c r="E68" i="22"/>
  <c r="S68" i="22" s="1"/>
  <c r="D68" i="22"/>
  <c r="R68" i="22" s="1"/>
  <c r="E67" i="22"/>
  <c r="S67" i="22" s="1"/>
  <c r="D67" i="22"/>
  <c r="R67" i="22" s="1"/>
  <c r="E66" i="22"/>
  <c r="S66" i="22" s="1"/>
  <c r="D66" i="22"/>
  <c r="R66" i="22" s="1"/>
  <c r="E65" i="22"/>
  <c r="S65" i="22" s="1"/>
  <c r="D65" i="22"/>
  <c r="R65" i="22" s="1"/>
  <c r="E64" i="22"/>
  <c r="S64" i="22" s="1"/>
  <c r="D64" i="22"/>
  <c r="R64" i="22" s="1"/>
  <c r="E63" i="22"/>
  <c r="S63" i="22" s="1"/>
  <c r="D63" i="22"/>
  <c r="R63" i="22" s="1"/>
  <c r="E62" i="22"/>
  <c r="S62" i="22" s="1"/>
  <c r="D62" i="22"/>
  <c r="R62" i="22" s="1"/>
  <c r="E61" i="22"/>
  <c r="S61" i="22" s="1"/>
  <c r="D61" i="22"/>
  <c r="R61" i="22" s="1"/>
  <c r="E60" i="22"/>
  <c r="S60" i="22" s="1"/>
  <c r="D60" i="22"/>
  <c r="R60" i="22" s="1"/>
  <c r="E59" i="22"/>
  <c r="S59" i="22" s="1"/>
  <c r="D59" i="22"/>
  <c r="R59" i="22" s="1"/>
  <c r="E58" i="22"/>
  <c r="S58" i="22" s="1"/>
  <c r="D58" i="22"/>
  <c r="R58" i="22" s="1"/>
  <c r="E57" i="22"/>
  <c r="S57" i="22" s="1"/>
  <c r="D57" i="22"/>
  <c r="R57" i="22" s="1"/>
  <c r="E56" i="22"/>
  <c r="S56" i="22" s="1"/>
  <c r="D56" i="22"/>
  <c r="R56" i="22" s="1"/>
  <c r="E55" i="22"/>
  <c r="S55" i="22" s="1"/>
  <c r="D55" i="22"/>
  <c r="R55" i="22" s="1"/>
  <c r="E54" i="22"/>
  <c r="S54" i="22" s="1"/>
  <c r="D54" i="22"/>
  <c r="R54" i="22" s="1"/>
  <c r="E53" i="22"/>
  <c r="S53" i="22" s="1"/>
  <c r="D53" i="22"/>
  <c r="R53" i="22" s="1"/>
  <c r="E52" i="22"/>
  <c r="S52" i="22" s="1"/>
  <c r="D52" i="22"/>
  <c r="R52" i="22" s="1"/>
  <c r="E51" i="22"/>
  <c r="S51" i="22" s="1"/>
  <c r="D51" i="22"/>
  <c r="R51" i="22" s="1"/>
  <c r="E50" i="22"/>
  <c r="S50" i="22" s="1"/>
  <c r="D50" i="22"/>
  <c r="R50" i="22" s="1"/>
  <c r="E49" i="22"/>
  <c r="S49" i="22" s="1"/>
  <c r="D49" i="22"/>
  <c r="R49" i="22" s="1"/>
  <c r="E48" i="22"/>
  <c r="S48" i="22" s="1"/>
  <c r="D48" i="22"/>
  <c r="R48" i="22" s="1"/>
  <c r="E47" i="22"/>
  <c r="S47" i="22" s="1"/>
  <c r="D47" i="22"/>
  <c r="R47" i="22" s="1"/>
  <c r="E46" i="22"/>
  <c r="S46" i="22" s="1"/>
  <c r="D46" i="22"/>
  <c r="R46" i="22" s="1"/>
  <c r="E45" i="22"/>
  <c r="S45" i="22" s="1"/>
  <c r="D45" i="22"/>
  <c r="R45" i="22" s="1"/>
  <c r="E44" i="22"/>
  <c r="S44" i="22" s="1"/>
  <c r="D44" i="22"/>
  <c r="R44" i="22" s="1"/>
  <c r="E43" i="22"/>
  <c r="S43" i="22" s="1"/>
  <c r="D43" i="22"/>
  <c r="R43" i="22" s="1"/>
  <c r="E42" i="22"/>
  <c r="S42" i="22" s="1"/>
  <c r="D42" i="22"/>
  <c r="R42" i="22" s="1"/>
  <c r="E41" i="22"/>
  <c r="S41" i="22" s="1"/>
  <c r="D41" i="22"/>
  <c r="R41" i="22" s="1"/>
  <c r="E40" i="22"/>
  <c r="S40" i="22" s="1"/>
  <c r="D40" i="22"/>
  <c r="R40" i="22" s="1"/>
  <c r="E39" i="22"/>
  <c r="S39" i="22" s="1"/>
  <c r="D39" i="22"/>
  <c r="R39" i="22" s="1"/>
  <c r="E38" i="22"/>
  <c r="S38" i="22" s="1"/>
  <c r="D38" i="22"/>
  <c r="R38" i="22" s="1"/>
  <c r="E37" i="22"/>
  <c r="S37" i="22" s="1"/>
  <c r="D37" i="22"/>
  <c r="R37" i="22" s="1"/>
  <c r="E36" i="22"/>
  <c r="S36" i="22" s="1"/>
  <c r="D36" i="22"/>
  <c r="R36" i="22" s="1"/>
  <c r="E35" i="22"/>
  <c r="S35" i="22" s="1"/>
  <c r="D35" i="22"/>
  <c r="R35" i="22" s="1"/>
  <c r="E34" i="22"/>
  <c r="S34" i="22" s="1"/>
  <c r="D34" i="22"/>
  <c r="R34" i="22" s="1"/>
  <c r="E33" i="22"/>
  <c r="S33" i="22" s="1"/>
  <c r="D33" i="22"/>
  <c r="R33" i="22" s="1"/>
  <c r="E32" i="22"/>
  <c r="S32" i="22" s="1"/>
  <c r="D32" i="22"/>
  <c r="R32" i="22" s="1"/>
  <c r="E31" i="22"/>
  <c r="S31" i="22" s="1"/>
  <c r="D31" i="22"/>
  <c r="R31" i="22" s="1"/>
  <c r="E30" i="22"/>
  <c r="S30" i="22" s="1"/>
  <c r="D30" i="22"/>
  <c r="R30" i="22" s="1"/>
  <c r="E29" i="22"/>
  <c r="S29" i="22" s="1"/>
  <c r="D29" i="22"/>
  <c r="R29" i="22" s="1"/>
  <c r="E28" i="22"/>
  <c r="S28" i="22" s="1"/>
  <c r="D28" i="22"/>
  <c r="R28" i="22" s="1"/>
  <c r="E27" i="22"/>
  <c r="S27" i="22" s="1"/>
  <c r="D27" i="22"/>
  <c r="R27" i="22" s="1"/>
  <c r="E26" i="22"/>
  <c r="S26" i="22" s="1"/>
  <c r="D26" i="22"/>
  <c r="R26" i="22" s="1"/>
  <c r="E25" i="22"/>
  <c r="S25" i="22" s="1"/>
  <c r="D25" i="22"/>
  <c r="R25" i="22" s="1"/>
  <c r="E24" i="22"/>
  <c r="S24" i="22" s="1"/>
  <c r="D24" i="22"/>
  <c r="R24" i="22" s="1"/>
  <c r="E23" i="22"/>
  <c r="S23" i="22" s="1"/>
  <c r="D23" i="22"/>
  <c r="R23" i="22" s="1"/>
  <c r="E22" i="22"/>
  <c r="S22" i="22" s="1"/>
  <c r="D22" i="22"/>
  <c r="R22" i="22" s="1"/>
  <c r="E21" i="22"/>
  <c r="S21" i="22" s="1"/>
  <c r="D21" i="22"/>
  <c r="R21" i="22" s="1"/>
  <c r="E20" i="22"/>
  <c r="S20" i="22" s="1"/>
  <c r="D20" i="22"/>
  <c r="R20" i="22" s="1"/>
  <c r="E19" i="22"/>
  <c r="S19" i="22" s="1"/>
  <c r="D19" i="22"/>
  <c r="R19" i="22" s="1"/>
  <c r="E18" i="22"/>
  <c r="S18" i="22" s="1"/>
  <c r="D18" i="22"/>
  <c r="R18" i="22" s="1"/>
  <c r="E17" i="22"/>
  <c r="S17" i="22" s="1"/>
  <c r="D17" i="22"/>
  <c r="R17" i="22" s="1"/>
  <c r="E16" i="22"/>
  <c r="S16" i="22" s="1"/>
  <c r="D16" i="22"/>
  <c r="R16" i="22" s="1"/>
  <c r="E15" i="22"/>
  <c r="S15" i="22" s="1"/>
  <c r="D15" i="22"/>
  <c r="R15" i="22" s="1"/>
  <c r="E14" i="22"/>
  <c r="S14" i="22" s="1"/>
  <c r="D14" i="22"/>
  <c r="R14" i="22" s="1"/>
  <c r="E13" i="22"/>
  <c r="S13" i="22" s="1"/>
  <c r="D13" i="22"/>
  <c r="R13" i="22" s="1"/>
  <c r="E12" i="22"/>
  <c r="S12" i="22" s="1"/>
  <c r="D12" i="22"/>
  <c r="R12" i="22" s="1"/>
  <c r="E11" i="22"/>
  <c r="S11" i="22" s="1"/>
  <c r="D11" i="22"/>
  <c r="R11" i="22" s="1"/>
  <c r="E10" i="22"/>
  <c r="S10" i="22" s="1"/>
  <c r="D10" i="22"/>
  <c r="R10" i="22" s="1"/>
  <c r="E9" i="22"/>
  <c r="S9" i="22" s="1"/>
  <c r="D9" i="22"/>
  <c r="R9" i="22" s="1"/>
  <c r="E8" i="22"/>
  <c r="S8" i="22" s="1"/>
  <c r="D8" i="22"/>
  <c r="R8" i="22" s="1"/>
  <c r="E7" i="22"/>
  <c r="S7" i="22" s="1"/>
  <c r="D7" i="22"/>
  <c r="R7" i="22" s="1"/>
  <c r="E6" i="22"/>
  <c r="S6" i="22" s="1"/>
  <c r="D6" i="22"/>
  <c r="R6" i="22" s="1"/>
  <c r="E5" i="22"/>
  <c r="S5" i="22" s="1"/>
  <c r="D5" i="22"/>
  <c r="R5" i="22" s="1"/>
  <c r="E4" i="22"/>
  <c r="S4" i="22" s="1"/>
  <c r="D4" i="22"/>
  <c r="R4" i="22" s="1"/>
  <c r="D70" i="28"/>
  <c r="Q70" i="28" s="1"/>
  <c r="C70" i="28"/>
  <c r="P70" i="28" s="1"/>
  <c r="D69" i="28"/>
  <c r="Q69" i="28" s="1"/>
  <c r="C69" i="28"/>
  <c r="P69" i="28" s="1"/>
  <c r="D68" i="28"/>
  <c r="Q68" i="28" s="1"/>
  <c r="C68" i="28"/>
  <c r="P68" i="28" s="1"/>
  <c r="D67" i="28"/>
  <c r="Q67" i="28" s="1"/>
  <c r="C67" i="28"/>
  <c r="P67" i="28" s="1"/>
  <c r="D66" i="28"/>
  <c r="Q66" i="28" s="1"/>
  <c r="C66" i="28"/>
  <c r="P66" i="28" s="1"/>
  <c r="D65" i="28"/>
  <c r="Q65" i="28" s="1"/>
  <c r="C65" i="28"/>
  <c r="P65" i="28" s="1"/>
  <c r="D64" i="28"/>
  <c r="Q64" i="28" s="1"/>
  <c r="C64" i="28"/>
  <c r="P64" i="28" s="1"/>
  <c r="D63" i="28"/>
  <c r="Q63" i="28" s="1"/>
  <c r="C63" i="28"/>
  <c r="P63" i="28" s="1"/>
  <c r="D62" i="28"/>
  <c r="Q62" i="28" s="1"/>
  <c r="C62" i="28"/>
  <c r="P62" i="28" s="1"/>
  <c r="D61" i="28"/>
  <c r="Q61" i="28" s="1"/>
  <c r="C61" i="28"/>
  <c r="P61" i="28" s="1"/>
  <c r="D60" i="28"/>
  <c r="Q60" i="28" s="1"/>
  <c r="P60" i="28"/>
  <c r="D59" i="28"/>
  <c r="Q59" i="28" s="1"/>
  <c r="C59" i="28"/>
  <c r="P59" i="28" s="1"/>
  <c r="D58" i="28"/>
  <c r="Q58" i="28" s="1"/>
  <c r="C58" i="28"/>
  <c r="P58" i="28" s="1"/>
  <c r="D57" i="28"/>
  <c r="Q57" i="28" s="1"/>
  <c r="C57" i="28"/>
  <c r="P57" i="28" s="1"/>
  <c r="D56" i="28"/>
  <c r="Q56" i="28" s="1"/>
  <c r="C56" i="28"/>
  <c r="P56" i="28" s="1"/>
  <c r="D55" i="28"/>
  <c r="Q55" i="28" s="1"/>
  <c r="C55" i="28"/>
  <c r="P55" i="28" s="1"/>
  <c r="D54" i="28"/>
  <c r="Q54" i="28" s="1"/>
  <c r="C54" i="28"/>
  <c r="P54" i="28" s="1"/>
  <c r="D53" i="28"/>
  <c r="Q53" i="28" s="1"/>
  <c r="C53" i="28"/>
  <c r="P53" i="28" s="1"/>
  <c r="D52" i="28"/>
  <c r="Q52" i="28" s="1"/>
  <c r="C52" i="28"/>
  <c r="P52" i="28" s="1"/>
  <c r="D51" i="28"/>
  <c r="Q51" i="28" s="1"/>
  <c r="C51" i="28"/>
  <c r="P51" i="28" s="1"/>
  <c r="D50" i="28"/>
  <c r="Q50" i="28" s="1"/>
  <c r="C50" i="28"/>
  <c r="P50" i="28" s="1"/>
  <c r="D49" i="28"/>
  <c r="Q49" i="28" s="1"/>
  <c r="C49" i="28"/>
  <c r="P49" i="28" s="1"/>
  <c r="D48" i="28"/>
  <c r="Q48" i="28" s="1"/>
  <c r="C48" i="28"/>
  <c r="P48" i="28" s="1"/>
  <c r="D47" i="28"/>
  <c r="Q47" i="28" s="1"/>
  <c r="C47" i="28"/>
  <c r="P47" i="28" s="1"/>
  <c r="D46" i="28"/>
  <c r="Q46" i="28" s="1"/>
  <c r="C46" i="28"/>
  <c r="P46" i="28" s="1"/>
  <c r="D45" i="28"/>
  <c r="Q45" i="28" s="1"/>
  <c r="C45" i="28"/>
  <c r="P45" i="28" s="1"/>
  <c r="D44" i="28"/>
  <c r="Q44" i="28" s="1"/>
  <c r="C44" i="28"/>
  <c r="P44" i="28" s="1"/>
  <c r="D43" i="28"/>
  <c r="Q43" i="28" s="1"/>
  <c r="C43" i="28"/>
  <c r="P43" i="28" s="1"/>
  <c r="D42" i="28"/>
  <c r="Q42" i="28" s="1"/>
  <c r="C42" i="28"/>
  <c r="P42" i="28" s="1"/>
  <c r="D41" i="28"/>
  <c r="Q41" i="28" s="1"/>
  <c r="C41" i="28"/>
  <c r="P41" i="28" s="1"/>
  <c r="D40" i="28"/>
  <c r="Q40" i="28" s="1"/>
  <c r="C40" i="28"/>
  <c r="P40" i="28" s="1"/>
  <c r="D39" i="28"/>
  <c r="Q39" i="28" s="1"/>
  <c r="C39" i="28"/>
  <c r="P39" i="28" s="1"/>
  <c r="D38" i="28"/>
  <c r="Q38" i="28" s="1"/>
  <c r="C38" i="28"/>
  <c r="P38" i="28" s="1"/>
  <c r="D37" i="28"/>
  <c r="Q37" i="28" s="1"/>
  <c r="C37" i="28"/>
  <c r="P37" i="28" s="1"/>
  <c r="D36" i="28"/>
  <c r="Q36" i="28" s="1"/>
  <c r="C36" i="28"/>
  <c r="P36" i="28" s="1"/>
  <c r="D35" i="28"/>
  <c r="Q35" i="28" s="1"/>
  <c r="C35" i="28"/>
  <c r="P35" i="28" s="1"/>
  <c r="D34" i="28"/>
  <c r="Q34" i="28" s="1"/>
  <c r="C34" i="28"/>
  <c r="P34" i="28" s="1"/>
  <c r="D33" i="28"/>
  <c r="Q33" i="28" s="1"/>
  <c r="C33" i="28"/>
  <c r="P33" i="28" s="1"/>
  <c r="D32" i="28"/>
  <c r="Q32" i="28" s="1"/>
  <c r="C32" i="28"/>
  <c r="P32" i="28" s="1"/>
  <c r="D31" i="28"/>
  <c r="Q31" i="28" s="1"/>
  <c r="C31" i="28"/>
  <c r="P31" i="28" s="1"/>
  <c r="D30" i="28"/>
  <c r="Q30" i="28" s="1"/>
  <c r="C30" i="28"/>
  <c r="P30" i="28" s="1"/>
  <c r="D29" i="28"/>
  <c r="Q29" i="28" s="1"/>
  <c r="C29" i="28"/>
  <c r="P29" i="28" s="1"/>
  <c r="D28" i="28"/>
  <c r="Q28" i="28" s="1"/>
  <c r="C28" i="28"/>
  <c r="P28" i="28" s="1"/>
  <c r="D27" i="28"/>
  <c r="Q27" i="28" s="1"/>
  <c r="C27" i="28"/>
  <c r="P27" i="28" s="1"/>
  <c r="D26" i="28"/>
  <c r="Q26" i="28" s="1"/>
  <c r="C26" i="28"/>
  <c r="P26" i="28" s="1"/>
  <c r="D25" i="28"/>
  <c r="Q25" i="28" s="1"/>
  <c r="C25" i="28"/>
  <c r="P25" i="28" s="1"/>
  <c r="D24" i="28"/>
  <c r="Q24" i="28" s="1"/>
  <c r="C24" i="28"/>
  <c r="P24" i="28" s="1"/>
  <c r="D23" i="28"/>
  <c r="Q23" i="28" s="1"/>
  <c r="C23" i="28"/>
  <c r="P23" i="28" s="1"/>
  <c r="D22" i="28"/>
  <c r="Q22" i="28" s="1"/>
  <c r="C22" i="28"/>
  <c r="P22" i="28" s="1"/>
  <c r="D21" i="28"/>
  <c r="Q21" i="28" s="1"/>
  <c r="C21" i="28"/>
  <c r="P21" i="28" s="1"/>
  <c r="D20" i="28"/>
  <c r="Q20" i="28" s="1"/>
  <c r="C20" i="28"/>
  <c r="P20" i="28" s="1"/>
  <c r="D19" i="28"/>
  <c r="Q19" i="28" s="1"/>
  <c r="C19" i="28"/>
  <c r="P19" i="28" s="1"/>
  <c r="D18" i="28"/>
  <c r="Q18" i="28" s="1"/>
  <c r="C18" i="28"/>
  <c r="P18" i="28" s="1"/>
  <c r="D17" i="28"/>
  <c r="Q17" i="28" s="1"/>
  <c r="C17" i="28"/>
  <c r="P17" i="28" s="1"/>
  <c r="D16" i="28"/>
  <c r="Q16" i="28" s="1"/>
  <c r="C16" i="28"/>
  <c r="P16" i="28" s="1"/>
  <c r="D15" i="28"/>
  <c r="Q15" i="28" s="1"/>
  <c r="C15" i="28"/>
  <c r="P15" i="28" s="1"/>
  <c r="D14" i="28"/>
  <c r="Q14" i="28" s="1"/>
  <c r="C14" i="28"/>
  <c r="P14" i="28" s="1"/>
  <c r="D13" i="28"/>
  <c r="Q13" i="28" s="1"/>
  <c r="C13" i="28"/>
  <c r="P13" i="28" s="1"/>
  <c r="D12" i="28"/>
  <c r="Q12" i="28" s="1"/>
  <c r="C12" i="28"/>
  <c r="P12" i="28" s="1"/>
  <c r="D11" i="28"/>
  <c r="Q11" i="28" s="1"/>
  <c r="C11" i="28"/>
  <c r="P11" i="28" s="1"/>
  <c r="D10" i="28"/>
  <c r="Q10" i="28" s="1"/>
  <c r="C10" i="28"/>
  <c r="P10" i="28" s="1"/>
  <c r="D9" i="28"/>
  <c r="Q9" i="28" s="1"/>
  <c r="C9" i="28"/>
  <c r="P9" i="28" s="1"/>
  <c r="D8" i="28"/>
  <c r="Q8" i="28" s="1"/>
  <c r="C8" i="28"/>
  <c r="P8" i="28" s="1"/>
  <c r="D7" i="28"/>
  <c r="Q7" i="28" s="1"/>
  <c r="C7" i="28"/>
  <c r="P7" i="28" s="1"/>
  <c r="D6" i="28"/>
  <c r="Q6" i="28" s="1"/>
  <c r="C6" i="28"/>
  <c r="P6" i="28" s="1"/>
  <c r="D5" i="28"/>
  <c r="Q5" i="28" s="1"/>
  <c r="C5" i="28"/>
  <c r="P5" i="28" s="1"/>
  <c r="D4" i="28"/>
  <c r="Q4" i="28" s="1"/>
  <c r="C4" i="28"/>
  <c r="P4" i="28" s="1"/>
  <c r="K70" i="34"/>
  <c r="K69" i="34"/>
  <c r="K68" i="34"/>
  <c r="K67" i="34"/>
  <c r="K66" i="34"/>
  <c r="K65" i="34"/>
  <c r="K64" i="34"/>
  <c r="K63" i="34"/>
  <c r="K62" i="34"/>
  <c r="K61" i="34"/>
  <c r="K60" i="34"/>
  <c r="K59" i="34"/>
  <c r="K58" i="34"/>
  <c r="K57" i="34"/>
  <c r="K56" i="34"/>
  <c r="K55" i="34"/>
  <c r="K54" i="34"/>
  <c r="K53" i="34"/>
  <c r="K52" i="34"/>
  <c r="K51" i="34"/>
  <c r="K50" i="34"/>
  <c r="K49" i="34"/>
  <c r="K48" i="34"/>
  <c r="K47" i="34"/>
  <c r="K46" i="34"/>
  <c r="K45" i="34"/>
  <c r="K44" i="34"/>
  <c r="K43"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2" i="34"/>
  <c r="K11" i="34"/>
  <c r="K10" i="34"/>
  <c r="K9" i="34"/>
  <c r="K8" i="34"/>
  <c r="K7" i="34"/>
  <c r="K6" i="34"/>
  <c r="K5" i="34"/>
  <c r="K4" i="34"/>
  <c r="K70" i="32"/>
  <c r="K69" i="32"/>
  <c r="K68" i="32"/>
  <c r="K67" i="32"/>
  <c r="K66" i="32"/>
  <c r="K65" i="32"/>
  <c r="K64" i="32"/>
  <c r="K63" i="32"/>
  <c r="K62" i="32"/>
  <c r="K61" i="32"/>
  <c r="K60" i="32"/>
  <c r="K59" i="32"/>
  <c r="K58" i="32"/>
  <c r="K57" i="32"/>
  <c r="K56" i="32"/>
  <c r="K55" i="32"/>
  <c r="K54" i="32"/>
  <c r="K53" i="32"/>
  <c r="K52" i="32"/>
  <c r="K51" i="32"/>
  <c r="K50" i="32"/>
  <c r="K49" i="32"/>
  <c r="K48" i="32"/>
  <c r="K47" i="32"/>
  <c r="K46" i="32"/>
  <c r="K45" i="32"/>
  <c r="K44" i="32"/>
  <c r="K43" i="32"/>
  <c r="K42" i="32"/>
  <c r="K41" i="32"/>
  <c r="K40" i="32"/>
  <c r="K39" i="32"/>
  <c r="K38" i="32"/>
  <c r="K37" i="32"/>
  <c r="K36" i="32"/>
  <c r="K35" i="32"/>
  <c r="K34" i="32"/>
  <c r="K33" i="32"/>
  <c r="K32" i="32"/>
  <c r="K31" i="32"/>
  <c r="K30" i="32"/>
  <c r="K29" i="32"/>
  <c r="K28" i="32"/>
  <c r="K27" i="32"/>
  <c r="K26" i="32"/>
  <c r="K25" i="32"/>
  <c r="K24" i="32"/>
  <c r="K23" i="32"/>
  <c r="K22" i="32"/>
  <c r="K21" i="32"/>
  <c r="K20" i="32"/>
  <c r="K19" i="32"/>
  <c r="K18" i="32"/>
  <c r="K17" i="32"/>
  <c r="K16" i="32"/>
  <c r="K15" i="32"/>
  <c r="K14" i="32"/>
  <c r="K13" i="32"/>
  <c r="K12" i="32"/>
  <c r="K11" i="32"/>
  <c r="K10" i="32"/>
  <c r="K9" i="32"/>
  <c r="K8" i="32"/>
  <c r="K7" i="32"/>
  <c r="K6" i="32"/>
  <c r="K5" i="32"/>
  <c r="K4" i="32"/>
  <c r="D70" i="30"/>
  <c r="J70" i="30" s="1"/>
  <c r="D68" i="30"/>
  <c r="J68" i="30" s="1"/>
  <c r="D67" i="30"/>
  <c r="J67" i="30" s="1"/>
  <c r="D64" i="30"/>
  <c r="J64" i="30" s="1"/>
  <c r="D61" i="30"/>
  <c r="J61" i="30" s="1"/>
  <c r="D59" i="30"/>
  <c r="J59" i="30" s="1"/>
  <c r="D57" i="30"/>
  <c r="J57" i="30" s="1"/>
  <c r="D56" i="30"/>
  <c r="J56" i="30" s="1"/>
  <c r="D55" i="30"/>
  <c r="J55" i="30" s="1"/>
  <c r="D54" i="30"/>
  <c r="J54" i="30" s="1"/>
  <c r="D52" i="30"/>
  <c r="J52" i="30" s="1"/>
  <c r="D49" i="30"/>
  <c r="J49" i="30" s="1"/>
  <c r="D46" i="30"/>
  <c r="J46" i="30" s="1"/>
  <c r="D45" i="30"/>
  <c r="J45" i="30" s="1"/>
  <c r="D44" i="30"/>
  <c r="J44" i="30" s="1"/>
  <c r="D43" i="30"/>
  <c r="J43" i="30" s="1"/>
  <c r="D42" i="30"/>
  <c r="J42" i="30" s="1"/>
  <c r="D41" i="30"/>
  <c r="J41" i="30" s="1"/>
  <c r="D40" i="30"/>
  <c r="J40" i="30" s="1"/>
  <c r="D39" i="30"/>
  <c r="J39" i="30" s="1"/>
  <c r="D38" i="30"/>
  <c r="J38" i="30" s="1"/>
  <c r="D35" i="30"/>
  <c r="J35" i="30" s="1"/>
  <c r="D33" i="30"/>
  <c r="J33" i="30" s="1"/>
  <c r="D32" i="30"/>
  <c r="J32" i="30" s="1"/>
  <c r="D29" i="30"/>
  <c r="J29" i="30" s="1"/>
  <c r="D28" i="30"/>
  <c r="J28" i="30" s="1"/>
  <c r="D26" i="30"/>
  <c r="J26" i="30" s="1"/>
  <c r="D25" i="30"/>
  <c r="J25" i="30" s="1"/>
  <c r="D20" i="30"/>
  <c r="J20" i="30" s="1"/>
  <c r="D19" i="30"/>
  <c r="J19" i="30" s="1"/>
  <c r="D17" i="30"/>
  <c r="J17" i="30" s="1"/>
  <c r="D14" i="30"/>
  <c r="J14" i="30" s="1"/>
  <c r="D12" i="30"/>
  <c r="J12" i="30" s="1"/>
  <c r="D11" i="30"/>
  <c r="J11" i="30" s="1"/>
  <c r="D10" i="30"/>
  <c r="J10" i="30" s="1"/>
  <c r="D9" i="30"/>
  <c r="J9" i="30" s="1"/>
  <c r="D8" i="30"/>
  <c r="J8" i="30" s="1"/>
  <c r="D7" i="30"/>
  <c r="J7" i="30" s="1"/>
  <c r="D5" i="30"/>
  <c r="J5" i="30" s="1"/>
  <c r="C70" i="26"/>
  <c r="K70" i="26" s="1"/>
  <c r="C69" i="26"/>
  <c r="K69" i="26" s="1"/>
  <c r="C67" i="26"/>
  <c r="K67" i="26" s="1"/>
  <c r="C61" i="26"/>
  <c r="K61" i="26" s="1"/>
  <c r="C58" i="26"/>
  <c r="K58" i="26" s="1"/>
  <c r="C57" i="26"/>
  <c r="K57" i="26" s="1"/>
  <c r="C55" i="26"/>
  <c r="K55" i="26" s="1"/>
  <c r="C54" i="26"/>
  <c r="K54" i="26" s="1"/>
  <c r="C52" i="26"/>
  <c r="K52" i="26" s="1"/>
  <c r="C51" i="26"/>
  <c r="K51" i="26" s="1"/>
  <c r="C50" i="26"/>
  <c r="K50" i="26" s="1"/>
  <c r="C49" i="26"/>
  <c r="K49" i="26" s="1"/>
  <c r="C48" i="26"/>
  <c r="K48" i="26" s="1"/>
  <c r="C44" i="26"/>
  <c r="K44" i="26" s="1"/>
  <c r="C43" i="26"/>
  <c r="K43" i="26" s="1"/>
  <c r="C42" i="26"/>
  <c r="K42" i="26" s="1"/>
  <c r="C40" i="26"/>
  <c r="K40" i="26" s="1"/>
  <c r="C39" i="26"/>
  <c r="K39" i="26" s="1"/>
  <c r="C38" i="26"/>
  <c r="K38" i="26" s="1"/>
  <c r="C36" i="26"/>
  <c r="K36" i="26" s="1"/>
  <c r="C34" i="26"/>
  <c r="K34" i="26" s="1"/>
  <c r="C31" i="26"/>
  <c r="K31" i="26" s="1"/>
  <c r="C29" i="26"/>
  <c r="K29" i="26" s="1"/>
  <c r="C28" i="26"/>
  <c r="K28" i="26" s="1"/>
  <c r="C27" i="26"/>
  <c r="K27" i="26" s="1"/>
  <c r="C26" i="26"/>
  <c r="K26" i="26" s="1"/>
  <c r="C25" i="26"/>
  <c r="K25" i="26" s="1"/>
  <c r="C22" i="26"/>
  <c r="K22" i="26" s="1"/>
  <c r="C20" i="26"/>
  <c r="K20" i="26" s="1"/>
  <c r="C18" i="26"/>
  <c r="K18" i="26" s="1"/>
  <c r="C17" i="26"/>
  <c r="K17" i="26" s="1"/>
  <c r="C16" i="26"/>
  <c r="K16" i="26" s="1"/>
  <c r="C14" i="26"/>
  <c r="K14" i="26" s="1"/>
  <c r="C11" i="26"/>
  <c r="K11" i="26" s="1"/>
  <c r="C10" i="26"/>
  <c r="K10" i="26" s="1"/>
  <c r="C9" i="26"/>
  <c r="K9" i="26" s="1"/>
  <c r="C5" i="26"/>
  <c r="K5" i="26" s="1"/>
  <c r="C4" i="26"/>
  <c r="K4" i="26" s="1"/>
  <c r="F70" i="34"/>
  <c r="I70" i="34"/>
  <c r="J70" i="34"/>
  <c r="L70" i="34"/>
  <c r="D70" i="34"/>
  <c r="F69" i="34"/>
  <c r="I69" i="34"/>
  <c r="J69" i="34"/>
  <c r="L69" i="34"/>
  <c r="D69" i="34"/>
  <c r="F68" i="34"/>
  <c r="I68" i="34"/>
  <c r="J68" i="34"/>
  <c r="L68" i="34"/>
  <c r="D68" i="34"/>
  <c r="F67" i="34"/>
  <c r="I67" i="34"/>
  <c r="J67" i="34"/>
  <c r="L67" i="34"/>
  <c r="D67" i="34"/>
  <c r="F66" i="34"/>
  <c r="I66" i="34"/>
  <c r="J66" i="34"/>
  <c r="L66" i="34"/>
  <c r="D66" i="34"/>
  <c r="F65" i="34"/>
  <c r="I65" i="34"/>
  <c r="J65" i="34"/>
  <c r="L65" i="34"/>
  <c r="D65" i="34"/>
  <c r="F64" i="34"/>
  <c r="I64" i="34"/>
  <c r="J64" i="34"/>
  <c r="L64" i="34"/>
  <c r="D64" i="34"/>
  <c r="F63" i="34"/>
  <c r="I63" i="34"/>
  <c r="J63" i="34"/>
  <c r="L63" i="34"/>
  <c r="D63" i="34"/>
  <c r="F62" i="34"/>
  <c r="I62" i="34"/>
  <c r="J62" i="34"/>
  <c r="L62" i="34"/>
  <c r="D62" i="34"/>
  <c r="F61" i="34"/>
  <c r="I61" i="34"/>
  <c r="J61" i="34"/>
  <c r="L61" i="34"/>
  <c r="D61" i="34"/>
  <c r="F60" i="34"/>
  <c r="I60" i="34"/>
  <c r="J60" i="34"/>
  <c r="L60" i="34"/>
  <c r="D60" i="34"/>
  <c r="F59" i="34"/>
  <c r="I59" i="34"/>
  <c r="J59" i="34"/>
  <c r="L59" i="34"/>
  <c r="D59" i="34"/>
  <c r="F58" i="34"/>
  <c r="I58" i="34"/>
  <c r="J58" i="34"/>
  <c r="L58" i="34"/>
  <c r="D58" i="34"/>
  <c r="F57" i="34"/>
  <c r="I57" i="34"/>
  <c r="J57" i="34"/>
  <c r="L57" i="34"/>
  <c r="D57" i="34"/>
  <c r="F56" i="34"/>
  <c r="I56" i="34"/>
  <c r="J56" i="34"/>
  <c r="L56" i="34"/>
  <c r="D56" i="34"/>
  <c r="F55" i="34"/>
  <c r="I55" i="34"/>
  <c r="J55" i="34"/>
  <c r="L55" i="34"/>
  <c r="D55" i="34"/>
  <c r="F54" i="34"/>
  <c r="I54" i="34"/>
  <c r="J54" i="34"/>
  <c r="L54" i="34"/>
  <c r="D54" i="34"/>
  <c r="F53" i="34"/>
  <c r="I53" i="34"/>
  <c r="J53" i="34"/>
  <c r="L53" i="34"/>
  <c r="D53" i="34"/>
  <c r="F52" i="34"/>
  <c r="I52" i="34"/>
  <c r="J52" i="34"/>
  <c r="L52" i="34"/>
  <c r="D52" i="34"/>
  <c r="F51" i="34"/>
  <c r="I51" i="34"/>
  <c r="J51" i="34"/>
  <c r="L51" i="34"/>
  <c r="D51" i="34"/>
  <c r="F50" i="34"/>
  <c r="I50" i="34"/>
  <c r="J50" i="34"/>
  <c r="L50" i="34"/>
  <c r="D50" i="34"/>
  <c r="F49" i="34"/>
  <c r="I49" i="34"/>
  <c r="J49" i="34"/>
  <c r="L49" i="34"/>
  <c r="D49" i="34"/>
  <c r="F48" i="34"/>
  <c r="I48" i="34"/>
  <c r="J48" i="34"/>
  <c r="L48" i="34"/>
  <c r="D48" i="34"/>
  <c r="F47" i="34"/>
  <c r="I47" i="34"/>
  <c r="J47" i="34"/>
  <c r="L47" i="34"/>
  <c r="D47" i="34"/>
  <c r="F46" i="34"/>
  <c r="I46" i="34"/>
  <c r="J46" i="34"/>
  <c r="L46" i="34"/>
  <c r="D46" i="34"/>
  <c r="F45" i="34"/>
  <c r="I45" i="34"/>
  <c r="J45" i="34"/>
  <c r="L45" i="34"/>
  <c r="D45" i="34"/>
  <c r="F44" i="34"/>
  <c r="I44" i="34"/>
  <c r="J44" i="34"/>
  <c r="L44" i="34"/>
  <c r="D44" i="34"/>
  <c r="F43" i="34"/>
  <c r="I43" i="34"/>
  <c r="J43" i="34"/>
  <c r="L43" i="34"/>
  <c r="D43" i="34"/>
  <c r="F42" i="34"/>
  <c r="I42" i="34"/>
  <c r="J42" i="34"/>
  <c r="L42" i="34"/>
  <c r="D42" i="34"/>
  <c r="F41" i="34"/>
  <c r="I41" i="34"/>
  <c r="J41" i="34"/>
  <c r="L41" i="34"/>
  <c r="D41" i="34"/>
  <c r="F40" i="34"/>
  <c r="I40" i="34"/>
  <c r="J40" i="34"/>
  <c r="L40" i="34"/>
  <c r="D40" i="34"/>
  <c r="F39" i="34"/>
  <c r="I39" i="34"/>
  <c r="J39" i="34"/>
  <c r="L39" i="34"/>
  <c r="D39" i="34"/>
  <c r="F38" i="34"/>
  <c r="I38" i="34"/>
  <c r="J38" i="34"/>
  <c r="L38" i="34"/>
  <c r="D38" i="34"/>
  <c r="F37" i="34"/>
  <c r="I37" i="34"/>
  <c r="J37" i="34"/>
  <c r="L37" i="34"/>
  <c r="D37" i="34"/>
  <c r="F36" i="34"/>
  <c r="I36" i="34"/>
  <c r="J36" i="34"/>
  <c r="L36" i="34"/>
  <c r="D36" i="34"/>
  <c r="F35" i="34"/>
  <c r="I35" i="34"/>
  <c r="J35" i="34"/>
  <c r="L35" i="34"/>
  <c r="D35" i="34"/>
  <c r="F34" i="34"/>
  <c r="I34" i="34"/>
  <c r="J34" i="34"/>
  <c r="L34" i="34"/>
  <c r="D34" i="34"/>
  <c r="F33" i="34"/>
  <c r="I33" i="34"/>
  <c r="J33" i="34"/>
  <c r="L33" i="34"/>
  <c r="D33" i="34"/>
  <c r="F32" i="34"/>
  <c r="I32" i="34"/>
  <c r="J32" i="34"/>
  <c r="L32" i="34"/>
  <c r="D32" i="34"/>
  <c r="F31" i="34"/>
  <c r="I31" i="34"/>
  <c r="J31" i="34"/>
  <c r="L31" i="34"/>
  <c r="D31" i="34"/>
  <c r="F30" i="34"/>
  <c r="I30" i="34"/>
  <c r="J30" i="34"/>
  <c r="L30" i="34"/>
  <c r="D30" i="34"/>
  <c r="F29" i="34"/>
  <c r="I29" i="34"/>
  <c r="J29" i="34"/>
  <c r="L29" i="34"/>
  <c r="D29" i="34"/>
  <c r="F28" i="34"/>
  <c r="I28" i="34"/>
  <c r="J28" i="34"/>
  <c r="L28" i="34"/>
  <c r="D28" i="34"/>
  <c r="F27" i="34"/>
  <c r="I27" i="34"/>
  <c r="J27" i="34"/>
  <c r="L27" i="34"/>
  <c r="D27" i="34"/>
  <c r="F26" i="34"/>
  <c r="I26" i="34"/>
  <c r="J26" i="34"/>
  <c r="L26" i="34"/>
  <c r="D26" i="34"/>
  <c r="F25" i="34"/>
  <c r="I25" i="34"/>
  <c r="J25" i="34"/>
  <c r="L25" i="34"/>
  <c r="D25" i="34"/>
  <c r="F24" i="34"/>
  <c r="I24" i="34"/>
  <c r="J24" i="34"/>
  <c r="L24" i="34"/>
  <c r="D24" i="34"/>
  <c r="F23" i="34"/>
  <c r="I23" i="34"/>
  <c r="J23" i="34"/>
  <c r="L23" i="34"/>
  <c r="D23" i="34"/>
  <c r="F22" i="34"/>
  <c r="I22" i="34"/>
  <c r="J22" i="34"/>
  <c r="L22" i="34"/>
  <c r="D22" i="34"/>
  <c r="F21" i="34"/>
  <c r="I21" i="34"/>
  <c r="J21" i="34"/>
  <c r="L21" i="34"/>
  <c r="D21" i="34"/>
  <c r="F20" i="34"/>
  <c r="I20" i="34"/>
  <c r="J20" i="34"/>
  <c r="L20" i="34"/>
  <c r="D20" i="34"/>
  <c r="F19" i="34"/>
  <c r="I19" i="34"/>
  <c r="J19" i="34"/>
  <c r="L19" i="34"/>
  <c r="D19" i="34"/>
  <c r="F18" i="34"/>
  <c r="I18" i="34"/>
  <c r="J18" i="34"/>
  <c r="L18" i="34"/>
  <c r="D18" i="34"/>
  <c r="F17" i="34"/>
  <c r="I17" i="34"/>
  <c r="J17" i="34"/>
  <c r="L17" i="34"/>
  <c r="D17" i="34"/>
  <c r="F16" i="34"/>
  <c r="I16" i="34"/>
  <c r="J16" i="34"/>
  <c r="L16" i="34"/>
  <c r="D16" i="34"/>
  <c r="F15" i="34"/>
  <c r="I15" i="34"/>
  <c r="J15" i="34"/>
  <c r="L15" i="34"/>
  <c r="D15" i="34"/>
  <c r="F14" i="34"/>
  <c r="I14" i="34"/>
  <c r="J14" i="34"/>
  <c r="L14" i="34"/>
  <c r="D14" i="34"/>
  <c r="F13" i="34"/>
  <c r="I13" i="34"/>
  <c r="J13" i="34"/>
  <c r="L13" i="34"/>
  <c r="D13" i="34"/>
  <c r="F12" i="34"/>
  <c r="I12" i="34"/>
  <c r="J12" i="34"/>
  <c r="L12" i="34"/>
  <c r="D12" i="34"/>
  <c r="F11" i="34"/>
  <c r="I11" i="34"/>
  <c r="J11" i="34"/>
  <c r="L11" i="34"/>
  <c r="D11" i="34"/>
  <c r="F10" i="34"/>
  <c r="I10" i="34"/>
  <c r="J10" i="34"/>
  <c r="L10" i="34"/>
  <c r="D10" i="34"/>
  <c r="F9" i="34"/>
  <c r="I9" i="34"/>
  <c r="J9" i="34"/>
  <c r="L9" i="34"/>
  <c r="D9" i="34"/>
  <c r="F8" i="34"/>
  <c r="I8" i="34"/>
  <c r="J8" i="34"/>
  <c r="L8" i="34"/>
  <c r="D8" i="34"/>
  <c r="F7" i="34"/>
  <c r="I7" i="34"/>
  <c r="J7" i="34"/>
  <c r="L7" i="34"/>
  <c r="D7" i="34"/>
  <c r="F6" i="34"/>
  <c r="I6" i="34"/>
  <c r="J6" i="34"/>
  <c r="L6" i="34"/>
  <c r="D6" i="34"/>
  <c r="F5" i="34"/>
  <c r="I5" i="34"/>
  <c r="J5" i="34"/>
  <c r="L5" i="34"/>
  <c r="D5" i="34"/>
  <c r="J4" i="34"/>
  <c r="F4" i="34"/>
  <c r="I4" i="34"/>
  <c r="L4" i="34"/>
  <c r="D4" i="34"/>
  <c r="F71" i="32"/>
  <c r="F70" i="32"/>
  <c r="G70" i="32"/>
  <c r="L70" i="32"/>
  <c r="C70" i="32"/>
  <c r="F69" i="32"/>
  <c r="G69" i="32"/>
  <c r="L69" i="32"/>
  <c r="C69" i="32"/>
  <c r="F68" i="32"/>
  <c r="G68" i="32"/>
  <c r="L68" i="32"/>
  <c r="C68" i="32"/>
  <c r="F67" i="32"/>
  <c r="G67" i="32"/>
  <c r="L67" i="32"/>
  <c r="C67" i="32"/>
  <c r="F66" i="32"/>
  <c r="G66" i="32"/>
  <c r="L66" i="32"/>
  <c r="C66" i="32"/>
  <c r="F65" i="32"/>
  <c r="G65" i="32"/>
  <c r="L65" i="32"/>
  <c r="C65" i="32"/>
  <c r="F64" i="32"/>
  <c r="G64" i="32"/>
  <c r="L64" i="32"/>
  <c r="C64" i="32"/>
  <c r="F63" i="32"/>
  <c r="G63" i="32"/>
  <c r="L63" i="32"/>
  <c r="C63" i="32"/>
  <c r="F62" i="32"/>
  <c r="G62" i="32"/>
  <c r="L62" i="32"/>
  <c r="C62" i="32"/>
  <c r="F61" i="32"/>
  <c r="G61" i="32"/>
  <c r="L61" i="32"/>
  <c r="C61" i="32"/>
  <c r="F60" i="32"/>
  <c r="G60" i="32"/>
  <c r="L60" i="32"/>
  <c r="C60" i="32"/>
  <c r="F59" i="32"/>
  <c r="G59" i="32"/>
  <c r="L59" i="32"/>
  <c r="C59" i="32"/>
  <c r="F58" i="32"/>
  <c r="G58" i="32"/>
  <c r="L58" i="32"/>
  <c r="C58" i="32"/>
  <c r="F57" i="32"/>
  <c r="G57" i="32"/>
  <c r="L57" i="32"/>
  <c r="C57" i="32"/>
  <c r="F56" i="32"/>
  <c r="G56" i="32"/>
  <c r="L56" i="32"/>
  <c r="C56" i="32"/>
  <c r="F55" i="32"/>
  <c r="G55" i="32"/>
  <c r="L55" i="32"/>
  <c r="C55" i="32"/>
  <c r="F54" i="32"/>
  <c r="G54" i="32"/>
  <c r="L54" i="32"/>
  <c r="C54" i="32"/>
  <c r="F53" i="32"/>
  <c r="G53" i="32"/>
  <c r="L53" i="32"/>
  <c r="C53" i="32"/>
  <c r="F52" i="32"/>
  <c r="G52" i="32"/>
  <c r="L52" i="32"/>
  <c r="C52" i="32"/>
  <c r="F51" i="32"/>
  <c r="G51" i="32"/>
  <c r="L51" i="32"/>
  <c r="C51" i="32"/>
  <c r="F50" i="32"/>
  <c r="G50" i="32"/>
  <c r="L50" i="32"/>
  <c r="C50" i="32"/>
  <c r="F49" i="32"/>
  <c r="G49" i="32"/>
  <c r="L49" i="32"/>
  <c r="C49" i="32"/>
  <c r="F48" i="32"/>
  <c r="G48" i="32"/>
  <c r="L48" i="32"/>
  <c r="C48" i="32"/>
  <c r="F47" i="32"/>
  <c r="G47" i="32"/>
  <c r="L47" i="32"/>
  <c r="C47" i="32"/>
  <c r="F46" i="32"/>
  <c r="G46" i="32"/>
  <c r="L46" i="32"/>
  <c r="C46" i="32"/>
  <c r="F45" i="32"/>
  <c r="G45" i="32"/>
  <c r="L45" i="32"/>
  <c r="C45" i="32"/>
  <c r="F44" i="32"/>
  <c r="G44" i="32"/>
  <c r="L44" i="32"/>
  <c r="C44" i="32"/>
  <c r="F43" i="32"/>
  <c r="G43" i="32"/>
  <c r="L43" i="32"/>
  <c r="C43" i="32"/>
  <c r="F42" i="32"/>
  <c r="G42" i="32"/>
  <c r="L42" i="32"/>
  <c r="C42" i="32"/>
  <c r="F41" i="32"/>
  <c r="G41" i="32"/>
  <c r="L41" i="32"/>
  <c r="C41" i="32"/>
  <c r="F40" i="32"/>
  <c r="G40" i="32"/>
  <c r="L40" i="32"/>
  <c r="C40" i="32"/>
  <c r="F39" i="32"/>
  <c r="G39" i="32"/>
  <c r="L39" i="32"/>
  <c r="C39" i="32"/>
  <c r="F38" i="32"/>
  <c r="G38" i="32"/>
  <c r="L38" i="32"/>
  <c r="C38" i="32"/>
  <c r="F37" i="32"/>
  <c r="G37" i="32"/>
  <c r="L37" i="32"/>
  <c r="C37" i="32"/>
  <c r="F36" i="32"/>
  <c r="G36" i="32"/>
  <c r="L36" i="32"/>
  <c r="C36" i="32"/>
  <c r="F35" i="32"/>
  <c r="G35" i="32"/>
  <c r="L35" i="32"/>
  <c r="C35" i="32"/>
  <c r="F34" i="32"/>
  <c r="G34" i="32"/>
  <c r="L34" i="32"/>
  <c r="C34" i="32"/>
  <c r="F33" i="32"/>
  <c r="G33" i="32"/>
  <c r="L33" i="32"/>
  <c r="C33" i="32"/>
  <c r="F32" i="32"/>
  <c r="G32" i="32"/>
  <c r="L32" i="32"/>
  <c r="C32" i="32"/>
  <c r="F31" i="32"/>
  <c r="G31" i="32"/>
  <c r="L31" i="32"/>
  <c r="C31" i="32"/>
  <c r="F30" i="32"/>
  <c r="G30" i="32"/>
  <c r="L30" i="32"/>
  <c r="C30" i="32"/>
  <c r="F29" i="32"/>
  <c r="G29" i="32"/>
  <c r="L29" i="32"/>
  <c r="C29" i="32"/>
  <c r="F28" i="32"/>
  <c r="G28" i="32"/>
  <c r="L28" i="32"/>
  <c r="C28" i="32"/>
  <c r="F27" i="32"/>
  <c r="G27" i="32"/>
  <c r="L27" i="32"/>
  <c r="C27" i="32"/>
  <c r="F26" i="32"/>
  <c r="G26" i="32"/>
  <c r="L26" i="32"/>
  <c r="C26" i="32"/>
  <c r="F25" i="32"/>
  <c r="G25" i="32"/>
  <c r="L25" i="32"/>
  <c r="C25" i="32"/>
  <c r="F24" i="32"/>
  <c r="G24" i="32"/>
  <c r="L24" i="32"/>
  <c r="C24" i="32"/>
  <c r="F23" i="32"/>
  <c r="G23" i="32"/>
  <c r="L23" i="32"/>
  <c r="C23" i="32"/>
  <c r="F22" i="32"/>
  <c r="G22" i="32"/>
  <c r="L22" i="32"/>
  <c r="C22" i="32"/>
  <c r="F21" i="32"/>
  <c r="G21" i="32"/>
  <c r="L21" i="32"/>
  <c r="C21" i="32"/>
  <c r="F20" i="32"/>
  <c r="G20" i="32"/>
  <c r="L20" i="32"/>
  <c r="C20" i="32"/>
  <c r="F19" i="32"/>
  <c r="G19" i="32"/>
  <c r="L19" i="32"/>
  <c r="C19" i="32"/>
  <c r="F18" i="32"/>
  <c r="G18" i="32"/>
  <c r="L18" i="32"/>
  <c r="C18" i="32"/>
  <c r="F17" i="32"/>
  <c r="G17" i="32"/>
  <c r="L17" i="32"/>
  <c r="C17" i="32"/>
  <c r="F16" i="32"/>
  <c r="G16" i="32"/>
  <c r="L16" i="32"/>
  <c r="C16" i="32"/>
  <c r="F15" i="32"/>
  <c r="G15" i="32"/>
  <c r="L15" i="32"/>
  <c r="C15" i="32"/>
  <c r="F14" i="32"/>
  <c r="G14" i="32"/>
  <c r="L14" i="32"/>
  <c r="C14" i="32"/>
  <c r="F13" i="32"/>
  <c r="G13" i="32"/>
  <c r="L13" i="32"/>
  <c r="C13" i="32"/>
  <c r="F12" i="32"/>
  <c r="G12" i="32"/>
  <c r="L12" i="32"/>
  <c r="C12" i="32"/>
  <c r="F11" i="32"/>
  <c r="G11" i="32"/>
  <c r="L11" i="32"/>
  <c r="C11" i="32"/>
  <c r="F10" i="32"/>
  <c r="G10" i="32"/>
  <c r="L10" i="32"/>
  <c r="C10" i="32"/>
  <c r="F9" i="32"/>
  <c r="G9" i="32"/>
  <c r="L9" i="32"/>
  <c r="C9" i="32"/>
  <c r="F8" i="32"/>
  <c r="G8" i="32"/>
  <c r="L8" i="32"/>
  <c r="C8" i="32"/>
  <c r="F7" i="32"/>
  <c r="G7" i="32"/>
  <c r="L7" i="32"/>
  <c r="C7" i="32"/>
  <c r="F6" i="32"/>
  <c r="G6" i="32"/>
  <c r="L6" i="32"/>
  <c r="C6" i="32"/>
  <c r="F5" i="32"/>
  <c r="G5" i="32"/>
  <c r="L5" i="32"/>
  <c r="C5" i="32"/>
  <c r="L4" i="32"/>
  <c r="F4" i="32"/>
  <c r="G4" i="32"/>
  <c r="C4" i="32"/>
  <c r="G71" i="1"/>
  <c r="Q71" i="1"/>
  <c r="F71" i="1"/>
  <c r="G70" i="1"/>
  <c r="I70" i="1"/>
  <c r="Q70" i="1"/>
  <c r="G69" i="1"/>
  <c r="I69" i="1"/>
  <c r="Q69" i="1"/>
  <c r="G68" i="1"/>
  <c r="I68" i="1"/>
  <c r="Q68" i="1"/>
  <c r="G67" i="1"/>
  <c r="I67" i="1"/>
  <c r="Q67" i="1"/>
  <c r="G66" i="1"/>
  <c r="I66" i="1"/>
  <c r="Q66" i="1"/>
  <c r="G65" i="1"/>
  <c r="I65" i="1"/>
  <c r="Q65" i="1"/>
  <c r="G64" i="1"/>
  <c r="I64" i="1"/>
  <c r="Q64" i="1"/>
  <c r="G63" i="1"/>
  <c r="I63" i="1"/>
  <c r="Q63" i="1"/>
  <c r="G62" i="1"/>
  <c r="I62" i="1"/>
  <c r="Q62" i="1"/>
  <c r="G61" i="1"/>
  <c r="I61" i="1"/>
  <c r="Q61" i="1"/>
  <c r="G60" i="1"/>
  <c r="I60" i="1"/>
  <c r="Q60" i="1"/>
  <c r="G59" i="1"/>
  <c r="I59" i="1"/>
  <c r="Q59" i="1"/>
  <c r="G58" i="1"/>
  <c r="I58" i="1"/>
  <c r="Q58" i="1"/>
  <c r="G57" i="1"/>
  <c r="I57" i="1"/>
  <c r="Q57" i="1"/>
  <c r="G56" i="1"/>
  <c r="I56" i="1"/>
  <c r="Q56" i="1"/>
  <c r="G55" i="1"/>
  <c r="I55" i="1"/>
  <c r="Q55" i="1"/>
  <c r="G54" i="1"/>
  <c r="I54" i="1"/>
  <c r="Q54" i="1"/>
  <c r="G53" i="1"/>
  <c r="I53" i="1"/>
  <c r="Q53" i="1"/>
  <c r="G52" i="1"/>
  <c r="I52" i="1"/>
  <c r="Q52" i="1"/>
  <c r="G51" i="1"/>
  <c r="I51" i="1"/>
  <c r="Q51" i="1"/>
  <c r="G50" i="1"/>
  <c r="I50" i="1"/>
  <c r="Q50" i="1"/>
  <c r="G49" i="1"/>
  <c r="I49" i="1"/>
  <c r="Q49" i="1"/>
  <c r="G48" i="1"/>
  <c r="I48" i="1"/>
  <c r="Q48" i="1"/>
  <c r="G47" i="1"/>
  <c r="I47" i="1"/>
  <c r="Q47" i="1"/>
  <c r="G46" i="1"/>
  <c r="I46" i="1"/>
  <c r="Q46" i="1"/>
  <c r="G45" i="1"/>
  <c r="I45" i="1"/>
  <c r="Q45" i="1"/>
  <c r="G44" i="1"/>
  <c r="I44" i="1"/>
  <c r="Q44" i="1"/>
  <c r="G43" i="1"/>
  <c r="I43" i="1"/>
  <c r="Q43" i="1"/>
  <c r="G42" i="1"/>
  <c r="I42" i="1"/>
  <c r="Q42" i="1"/>
  <c r="G41" i="1"/>
  <c r="I41" i="1"/>
  <c r="Q41" i="1"/>
  <c r="G40" i="1"/>
  <c r="I40" i="1"/>
  <c r="Q40" i="1"/>
  <c r="G39" i="1"/>
  <c r="I39" i="1"/>
  <c r="Q39" i="1"/>
  <c r="G38" i="1"/>
  <c r="I38" i="1"/>
  <c r="Q38" i="1"/>
  <c r="G37" i="1"/>
  <c r="I37" i="1"/>
  <c r="Q37" i="1"/>
  <c r="G36" i="1"/>
  <c r="I36" i="1"/>
  <c r="Q36" i="1"/>
  <c r="G35" i="1"/>
  <c r="I35" i="1"/>
  <c r="Q35" i="1"/>
  <c r="G34" i="1"/>
  <c r="I34" i="1"/>
  <c r="Q34" i="1"/>
  <c r="G33" i="1"/>
  <c r="I33" i="1"/>
  <c r="Q33" i="1"/>
  <c r="G32" i="1"/>
  <c r="I32" i="1"/>
  <c r="Q32" i="1"/>
  <c r="G31" i="1"/>
  <c r="I31" i="1"/>
  <c r="Q31" i="1"/>
  <c r="G30" i="1"/>
  <c r="I30" i="1"/>
  <c r="Q30" i="1"/>
  <c r="G29" i="1"/>
  <c r="I29" i="1"/>
  <c r="Q29" i="1"/>
  <c r="G28" i="1"/>
  <c r="I28" i="1"/>
  <c r="Q28" i="1"/>
  <c r="G27" i="1"/>
  <c r="I27" i="1"/>
  <c r="Q27" i="1"/>
  <c r="G26" i="1"/>
  <c r="I26" i="1"/>
  <c r="Q26" i="1"/>
  <c r="G25" i="1"/>
  <c r="I25" i="1"/>
  <c r="Q25" i="1"/>
  <c r="G24" i="1"/>
  <c r="I24" i="1"/>
  <c r="Q24" i="1"/>
  <c r="G23" i="1"/>
  <c r="I23" i="1"/>
  <c r="Q23" i="1"/>
  <c r="G22" i="1"/>
  <c r="I22" i="1"/>
  <c r="Q22" i="1"/>
  <c r="G21" i="1"/>
  <c r="I21" i="1"/>
  <c r="Q21" i="1"/>
  <c r="G20" i="1"/>
  <c r="I20" i="1"/>
  <c r="Q20" i="1"/>
  <c r="G19" i="1"/>
  <c r="I19" i="1"/>
  <c r="Q19" i="1"/>
  <c r="G18" i="1"/>
  <c r="I18" i="1"/>
  <c r="Q18" i="1"/>
  <c r="G17" i="1"/>
  <c r="I17" i="1"/>
  <c r="Q17" i="1"/>
  <c r="G16" i="1"/>
  <c r="I16" i="1"/>
  <c r="Q16" i="1"/>
  <c r="G15" i="1"/>
  <c r="I15" i="1"/>
  <c r="Q15" i="1"/>
  <c r="G14" i="1"/>
  <c r="I14" i="1"/>
  <c r="Q14" i="1"/>
  <c r="G13" i="1"/>
  <c r="I13" i="1"/>
  <c r="Q13" i="1"/>
  <c r="G12" i="1"/>
  <c r="I12" i="1"/>
  <c r="Q12" i="1"/>
  <c r="G11" i="1"/>
  <c r="I11" i="1"/>
  <c r="Q11" i="1"/>
  <c r="G10" i="1"/>
  <c r="I10" i="1"/>
  <c r="Q10" i="1"/>
  <c r="G9" i="1"/>
  <c r="I9" i="1"/>
  <c r="Q9" i="1"/>
  <c r="G8" i="1"/>
  <c r="I8" i="1"/>
  <c r="Q8" i="1"/>
  <c r="G7" i="1"/>
  <c r="I7" i="1"/>
  <c r="Q7" i="1"/>
  <c r="G6" i="1"/>
  <c r="I6" i="1"/>
  <c r="Q6" i="1"/>
  <c r="G5" i="1"/>
  <c r="I5" i="1"/>
  <c r="Q5" i="1"/>
  <c r="G4" i="1"/>
  <c r="I4" i="1"/>
  <c r="Q4" i="1"/>
  <c r="D70" i="6"/>
  <c r="D61" i="6"/>
  <c r="D59" i="6"/>
  <c r="D56" i="6"/>
  <c r="D55" i="6"/>
  <c r="D54" i="6"/>
  <c r="D52" i="6"/>
  <c r="D51" i="6"/>
  <c r="D49" i="6"/>
  <c r="D45" i="6"/>
  <c r="D43" i="6"/>
  <c r="D42" i="6"/>
  <c r="D41" i="6"/>
  <c r="D40" i="6"/>
  <c r="D39" i="6"/>
  <c r="D38" i="6"/>
  <c r="D34" i="6"/>
  <c r="D28" i="6"/>
  <c r="D26" i="6"/>
  <c r="D25" i="6"/>
  <c r="D20" i="6"/>
  <c r="D19" i="6"/>
  <c r="D14" i="6"/>
  <c r="D11" i="6"/>
  <c r="D9" i="6"/>
  <c r="D8" i="6"/>
  <c r="D7" i="6"/>
  <c r="D5" i="6"/>
  <c r="D70" i="29"/>
  <c r="K70" i="29" s="1"/>
  <c r="D69" i="29"/>
  <c r="K69" i="29" s="1"/>
  <c r="D68" i="29"/>
  <c r="K68" i="29" s="1"/>
  <c r="D67" i="29"/>
  <c r="K67" i="29" s="1"/>
  <c r="D66" i="29"/>
  <c r="K66" i="29" s="1"/>
  <c r="D65" i="29"/>
  <c r="K65" i="29" s="1"/>
  <c r="D64" i="29"/>
  <c r="K64" i="29" s="1"/>
  <c r="D63" i="29"/>
  <c r="K63" i="29" s="1"/>
  <c r="D62" i="29"/>
  <c r="K62" i="29" s="1"/>
  <c r="D61" i="29"/>
  <c r="K61" i="29" s="1"/>
  <c r="D60" i="29"/>
  <c r="K60" i="29" s="1"/>
  <c r="D59" i="29"/>
  <c r="K59" i="29" s="1"/>
  <c r="D58" i="29"/>
  <c r="K58" i="29" s="1"/>
  <c r="D57" i="29"/>
  <c r="K57" i="29" s="1"/>
  <c r="D56" i="29"/>
  <c r="K56" i="29" s="1"/>
  <c r="D55" i="29"/>
  <c r="K55" i="29" s="1"/>
  <c r="D54" i="29"/>
  <c r="K54" i="29" s="1"/>
  <c r="D53" i="29"/>
  <c r="K53" i="29" s="1"/>
  <c r="D52" i="29"/>
  <c r="K52" i="29" s="1"/>
  <c r="D51" i="29"/>
  <c r="K51" i="29" s="1"/>
  <c r="D50" i="29"/>
  <c r="K50" i="29" s="1"/>
  <c r="D49" i="29"/>
  <c r="K49" i="29" s="1"/>
  <c r="D48" i="29"/>
  <c r="K48" i="29" s="1"/>
  <c r="D47" i="29"/>
  <c r="K47" i="29" s="1"/>
  <c r="D46" i="29"/>
  <c r="K46" i="29" s="1"/>
  <c r="D45" i="29"/>
  <c r="K45" i="29" s="1"/>
  <c r="D44" i="29"/>
  <c r="K44" i="29" s="1"/>
  <c r="D43" i="29"/>
  <c r="K43" i="29" s="1"/>
  <c r="D42" i="29"/>
  <c r="K42" i="29" s="1"/>
  <c r="D41" i="29"/>
  <c r="K41" i="29" s="1"/>
  <c r="D40" i="29"/>
  <c r="K40" i="29" s="1"/>
  <c r="D39" i="29"/>
  <c r="K39" i="29" s="1"/>
  <c r="D38" i="29"/>
  <c r="K38" i="29" s="1"/>
  <c r="D37" i="29"/>
  <c r="K37" i="29" s="1"/>
  <c r="D36" i="29"/>
  <c r="K36" i="29" s="1"/>
  <c r="D35" i="29"/>
  <c r="K35" i="29" s="1"/>
  <c r="D34" i="29"/>
  <c r="K34" i="29" s="1"/>
  <c r="D33" i="29"/>
  <c r="K33" i="29" s="1"/>
  <c r="D32" i="29"/>
  <c r="K32" i="29" s="1"/>
  <c r="D31" i="29"/>
  <c r="K31" i="29" s="1"/>
  <c r="D30" i="29"/>
  <c r="K30" i="29" s="1"/>
  <c r="D29" i="29"/>
  <c r="K29" i="29" s="1"/>
  <c r="D28" i="29"/>
  <c r="K28" i="29" s="1"/>
  <c r="D27" i="29"/>
  <c r="K27" i="29" s="1"/>
  <c r="D26" i="29"/>
  <c r="K26" i="29" s="1"/>
  <c r="D25" i="29"/>
  <c r="K25" i="29" s="1"/>
  <c r="D24" i="29"/>
  <c r="K24" i="29" s="1"/>
  <c r="D23" i="29"/>
  <c r="K23" i="29" s="1"/>
  <c r="D22" i="29"/>
  <c r="K22" i="29" s="1"/>
  <c r="D21" i="29"/>
  <c r="K21" i="29" s="1"/>
  <c r="D20" i="29"/>
  <c r="K20" i="29" s="1"/>
  <c r="D19" i="29"/>
  <c r="K19" i="29" s="1"/>
  <c r="D18" i="29"/>
  <c r="K18" i="29" s="1"/>
  <c r="D17" i="29"/>
  <c r="K17" i="29" s="1"/>
  <c r="D16" i="29"/>
  <c r="K16" i="29" s="1"/>
  <c r="D15" i="29"/>
  <c r="K15" i="29" s="1"/>
  <c r="D14" i="29"/>
  <c r="K14" i="29" s="1"/>
  <c r="D13" i="29"/>
  <c r="K13" i="29" s="1"/>
  <c r="D12" i="29"/>
  <c r="K12" i="29" s="1"/>
  <c r="D11" i="29"/>
  <c r="K11" i="29" s="1"/>
  <c r="D10" i="29"/>
  <c r="K10" i="29" s="1"/>
  <c r="D9" i="29"/>
  <c r="K9" i="29" s="1"/>
  <c r="D8" i="29"/>
  <c r="K8" i="29" s="1"/>
  <c r="D7" i="29"/>
  <c r="K7" i="29" s="1"/>
  <c r="D6" i="29"/>
  <c r="K6" i="29" s="1"/>
  <c r="D5" i="29"/>
  <c r="K5" i="29" s="1"/>
  <c r="D4" i="29"/>
  <c r="K4" i="29" s="1"/>
  <c r="E70" i="4"/>
  <c r="D70" i="4"/>
  <c r="T70" i="4" s="1"/>
  <c r="C70" i="4"/>
  <c r="S70" i="4" s="1"/>
  <c r="E69" i="4"/>
  <c r="D69" i="4"/>
  <c r="T69" i="4" s="1"/>
  <c r="C69" i="4"/>
  <c r="S69" i="4" s="1"/>
  <c r="E67" i="4"/>
  <c r="D67" i="4"/>
  <c r="T67" i="4" s="1"/>
  <c r="C67" i="4"/>
  <c r="S67" i="4" s="1"/>
  <c r="E66" i="4"/>
  <c r="D66" i="4"/>
  <c r="T66" i="4" s="1"/>
  <c r="C66" i="4"/>
  <c r="S66" i="4" s="1"/>
  <c r="E65" i="4"/>
  <c r="D65" i="4"/>
  <c r="T65" i="4" s="1"/>
  <c r="C65" i="4"/>
  <c r="S65" i="4" s="1"/>
  <c r="E64" i="4"/>
  <c r="D64" i="4"/>
  <c r="T64" i="4" s="1"/>
  <c r="C64" i="4"/>
  <c r="S64" i="4" s="1"/>
  <c r="E63" i="4"/>
  <c r="D63" i="4"/>
  <c r="T63" i="4" s="1"/>
  <c r="C63" i="4"/>
  <c r="S63" i="4" s="1"/>
  <c r="E62" i="4"/>
  <c r="D62" i="4"/>
  <c r="T62" i="4" s="1"/>
  <c r="C62" i="4"/>
  <c r="S62" i="4" s="1"/>
  <c r="E61" i="4"/>
  <c r="D61" i="4"/>
  <c r="T61" i="4" s="1"/>
  <c r="C61" i="4"/>
  <c r="S61" i="4" s="1"/>
  <c r="E60" i="4"/>
  <c r="D60" i="4"/>
  <c r="T60" i="4" s="1"/>
  <c r="C60" i="4"/>
  <c r="S60" i="4" s="1"/>
  <c r="E59" i="4"/>
  <c r="D59" i="4"/>
  <c r="T59" i="4" s="1"/>
  <c r="C59" i="4"/>
  <c r="S59" i="4" s="1"/>
  <c r="E58" i="4"/>
  <c r="D58" i="4"/>
  <c r="T58" i="4" s="1"/>
  <c r="C58" i="4"/>
  <c r="S58" i="4" s="1"/>
  <c r="E57" i="4"/>
  <c r="D57" i="4"/>
  <c r="T57" i="4" s="1"/>
  <c r="C57" i="4"/>
  <c r="S57" i="4" s="1"/>
  <c r="E56" i="4"/>
  <c r="D56" i="4"/>
  <c r="T56" i="4" s="1"/>
  <c r="C56" i="4"/>
  <c r="S56" i="4" s="1"/>
  <c r="E55" i="4"/>
  <c r="D55" i="4"/>
  <c r="T55" i="4" s="1"/>
  <c r="C55" i="4"/>
  <c r="S55" i="4" s="1"/>
  <c r="E53" i="4"/>
  <c r="D53" i="4"/>
  <c r="T53" i="4" s="1"/>
  <c r="C53" i="4"/>
  <c r="S53" i="4" s="1"/>
  <c r="E52" i="4"/>
  <c r="D52" i="4"/>
  <c r="T52" i="4" s="1"/>
  <c r="C52" i="4"/>
  <c r="S52" i="4" s="1"/>
  <c r="E51" i="4"/>
  <c r="D51" i="4"/>
  <c r="T51" i="4" s="1"/>
  <c r="C51" i="4"/>
  <c r="S51" i="4" s="1"/>
  <c r="E50" i="4"/>
  <c r="D50" i="4"/>
  <c r="T50" i="4" s="1"/>
  <c r="C50" i="4"/>
  <c r="S50" i="4" s="1"/>
  <c r="E48" i="4"/>
  <c r="D48" i="4"/>
  <c r="T48" i="4" s="1"/>
  <c r="C48" i="4"/>
  <c r="S48" i="4" s="1"/>
  <c r="E47" i="4"/>
  <c r="D47" i="4"/>
  <c r="T47" i="4" s="1"/>
  <c r="C47" i="4"/>
  <c r="S47" i="4" s="1"/>
  <c r="E46" i="4"/>
  <c r="D46" i="4"/>
  <c r="T46" i="4" s="1"/>
  <c r="C46" i="4"/>
  <c r="S46" i="4" s="1"/>
  <c r="E45" i="4"/>
  <c r="D45" i="4"/>
  <c r="T45" i="4" s="1"/>
  <c r="C45" i="4"/>
  <c r="S45" i="4" s="1"/>
  <c r="E44" i="4"/>
  <c r="D44" i="4"/>
  <c r="T44" i="4" s="1"/>
  <c r="C44" i="4"/>
  <c r="S44" i="4" s="1"/>
  <c r="E43" i="4"/>
  <c r="D43" i="4"/>
  <c r="T43" i="4" s="1"/>
  <c r="C43" i="4"/>
  <c r="S43" i="4" s="1"/>
  <c r="E42" i="4"/>
  <c r="D42" i="4"/>
  <c r="T42" i="4" s="1"/>
  <c r="C42" i="4"/>
  <c r="S42" i="4" s="1"/>
  <c r="E41" i="4"/>
  <c r="D41" i="4"/>
  <c r="T41" i="4" s="1"/>
  <c r="C41" i="4"/>
  <c r="S41" i="4" s="1"/>
  <c r="E40" i="4"/>
  <c r="D40" i="4"/>
  <c r="T40" i="4" s="1"/>
  <c r="C40" i="4"/>
  <c r="S40" i="4" s="1"/>
  <c r="E39" i="4"/>
  <c r="D39" i="4"/>
  <c r="T39" i="4" s="1"/>
  <c r="C39" i="4"/>
  <c r="S39" i="4" s="1"/>
  <c r="E38" i="4"/>
  <c r="D38" i="4"/>
  <c r="T38" i="4" s="1"/>
  <c r="C38" i="4"/>
  <c r="S38" i="4" s="1"/>
  <c r="E37" i="4"/>
  <c r="D37" i="4"/>
  <c r="T37" i="4" s="1"/>
  <c r="C37" i="4"/>
  <c r="S37" i="4" s="1"/>
  <c r="E36" i="4"/>
  <c r="D36" i="4"/>
  <c r="T36" i="4" s="1"/>
  <c r="C36" i="4"/>
  <c r="S36" i="4" s="1"/>
  <c r="E35" i="4"/>
  <c r="D35" i="4"/>
  <c r="T35" i="4" s="1"/>
  <c r="C35" i="4"/>
  <c r="S35" i="4" s="1"/>
  <c r="E34" i="4"/>
  <c r="D34" i="4"/>
  <c r="T34" i="4" s="1"/>
  <c r="C34" i="4"/>
  <c r="S34" i="4" s="1"/>
  <c r="E33" i="4"/>
  <c r="D33" i="4"/>
  <c r="T33" i="4" s="1"/>
  <c r="C33" i="4"/>
  <c r="S33" i="4" s="1"/>
  <c r="E32" i="4"/>
  <c r="D32" i="4"/>
  <c r="T32" i="4" s="1"/>
  <c r="C32" i="4"/>
  <c r="S32" i="4" s="1"/>
  <c r="E31" i="4"/>
  <c r="D31" i="4"/>
  <c r="T31" i="4" s="1"/>
  <c r="C31" i="4"/>
  <c r="S31" i="4" s="1"/>
  <c r="E30" i="4"/>
  <c r="D30" i="4"/>
  <c r="T30" i="4" s="1"/>
  <c r="C30" i="4"/>
  <c r="S30" i="4" s="1"/>
  <c r="E28" i="4"/>
  <c r="D28" i="4"/>
  <c r="T28" i="4" s="1"/>
  <c r="C28" i="4"/>
  <c r="S28" i="4" s="1"/>
  <c r="E27" i="4"/>
  <c r="D27" i="4"/>
  <c r="T27" i="4" s="1"/>
  <c r="C27" i="4"/>
  <c r="S27" i="4" s="1"/>
  <c r="E26" i="4"/>
  <c r="D26" i="4"/>
  <c r="T26" i="4" s="1"/>
  <c r="C26" i="4"/>
  <c r="S26" i="4" s="1"/>
  <c r="E25" i="4"/>
  <c r="D25" i="4"/>
  <c r="T25" i="4" s="1"/>
  <c r="C25" i="4"/>
  <c r="S25" i="4" s="1"/>
  <c r="E24" i="4"/>
  <c r="D24" i="4"/>
  <c r="T24" i="4" s="1"/>
  <c r="C24" i="4"/>
  <c r="S24" i="4" s="1"/>
  <c r="E23" i="4"/>
  <c r="D23" i="4"/>
  <c r="T23" i="4" s="1"/>
  <c r="C23" i="4"/>
  <c r="S23" i="4" s="1"/>
  <c r="E22" i="4"/>
  <c r="D22" i="4"/>
  <c r="T22" i="4" s="1"/>
  <c r="C22" i="4"/>
  <c r="S22" i="4" s="1"/>
  <c r="E21" i="4"/>
  <c r="D21" i="4"/>
  <c r="T21" i="4" s="1"/>
  <c r="C21" i="4"/>
  <c r="S21" i="4" s="1"/>
  <c r="E20" i="4"/>
  <c r="D20" i="4"/>
  <c r="T20" i="4" s="1"/>
  <c r="C20" i="4"/>
  <c r="S20" i="4" s="1"/>
  <c r="E19" i="4"/>
  <c r="D19" i="4"/>
  <c r="T19" i="4" s="1"/>
  <c r="C19" i="4"/>
  <c r="S19" i="4" s="1"/>
  <c r="E18" i="4"/>
  <c r="D18" i="4"/>
  <c r="T18" i="4" s="1"/>
  <c r="C18" i="4"/>
  <c r="S18" i="4" s="1"/>
  <c r="E17" i="4"/>
  <c r="D17" i="4"/>
  <c r="T17" i="4" s="1"/>
  <c r="C17" i="4"/>
  <c r="S17" i="4" s="1"/>
  <c r="E16" i="4"/>
  <c r="D16" i="4"/>
  <c r="T16" i="4" s="1"/>
  <c r="C16" i="4"/>
  <c r="S16" i="4" s="1"/>
  <c r="E15" i="4"/>
  <c r="D15" i="4"/>
  <c r="T15" i="4" s="1"/>
  <c r="C15" i="4"/>
  <c r="S15" i="4" s="1"/>
  <c r="E14" i="4"/>
  <c r="D14" i="4"/>
  <c r="T14" i="4" s="1"/>
  <c r="C14" i="4"/>
  <c r="S14" i="4" s="1"/>
  <c r="E13" i="4"/>
  <c r="D13" i="4"/>
  <c r="T13" i="4" s="1"/>
  <c r="C13" i="4"/>
  <c r="S13" i="4" s="1"/>
  <c r="E12" i="4"/>
  <c r="D12" i="4"/>
  <c r="T12" i="4" s="1"/>
  <c r="C12" i="4"/>
  <c r="S12" i="4" s="1"/>
  <c r="E11" i="4"/>
  <c r="D11" i="4"/>
  <c r="T11" i="4" s="1"/>
  <c r="C11" i="4"/>
  <c r="S11" i="4" s="1"/>
  <c r="E10" i="4"/>
  <c r="D10" i="4"/>
  <c r="T10" i="4" s="1"/>
  <c r="C10" i="4"/>
  <c r="S10" i="4" s="1"/>
  <c r="E9" i="4"/>
  <c r="D9" i="4"/>
  <c r="T9" i="4" s="1"/>
  <c r="C9" i="4"/>
  <c r="S9" i="4" s="1"/>
  <c r="E8" i="4"/>
  <c r="D8" i="4"/>
  <c r="T8" i="4" s="1"/>
  <c r="C8" i="4"/>
  <c r="S8" i="4" s="1"/>
  <c r="E6" i="4"/>
  <c r="D6" i="4"/>
  <c r="T6" i="4" s="1"/>
  <c r="C6" i="4"/>
  <c r="S6" i="4" s="1"/>
  <c r="E4" i="4"/>
  <c r="D4" i="4"/>
  <c r="T4" i="4" s="1"/>
  <c r="C4" i="4"/>
  <c r="S4" i="4" s="1"/>
  <c r="E70" i="25"/>
  <c r="N70" i="25" s="1"/>
  <c r="D70" i="25"/>
  <c r="M70" i="25" s="1"/>
  <c r="C70" i="25"/>
  <c r="L70" i="25" s="1"/>
  <c r="E68" i="25"/>
  <c r="N68" i="25" s="1"/>
  <c r="D68" i="25"/>
  <c r="M68" i="25" s="1"/>
  <c r="C68" i="25"/>
  <c r="L68" i="25" s="1"/>
  <c r="E66" i="25"/>
  <c r="N66" i="25" s="1"/>
  <c r="D66" i="25"/>
  <c r="M66" i="25" s="1"/>
  <c r="C66" i="25"/>
  <c r="L66" i="25" s="1"/>
  <c r="E52" i="25"/>
  <c r="D52" i="25"/>
  <c r="M52" i="25" s="1"/>
  <c r="C52" i="25"/>
  <c r="L52" i="25" s="1"/>
  <c r="E51" i="25"/>
  <c r="D51" i="25"/>
  <c r="M51" i="25" s="1"/>
  <c r="C51" i="25"/>
  <c r="L51" i="25" s="1"/>
  <c r="E47" i="25"/>
  <c r="D47" i="25"/>
  <c r="M47" i="25" s="1"/>
  <c r="C47" i="25"/>
  <c r="L47" i="25" s="1"/>
  <c r="E44" i="25"/>
  <c r="N44" i="25" s="1"/>
  <c r="D44" i="25"/>
  <c r="M44" i="25" s="1"/>
  <c r="C44" i="25"/>
  <c r="L44" i="25" s="1"/>
  <c r="E43" i="25"/>
  <c r="D43" i="25"/>
  <c r="M43" i="25" s="1"/>
  <c r="C43" i="25"/>
  <c r="L43" i="25" s="1"/>
  <c r="E39" i="25"/>
  <c r="D39" i="25"/>
  <c r="M39" i="25" s="1"/>
  <c r="C39" i="25"/>
  <c r="L39" i="25" s="1"/>
  <c r="E38" i="25"/>
  <c r="N38" i="25" s="1"/>
  <c r="D38" i="25"/>
  <c r="M38" i="25" s="1"/>
  <c r="C38" i="25"/>
  <c r="L38" i="25" s="1"/>
  <c r="E37" i="25"/>
  <c r="N37" i="25" s="1"/>
  <c r="D37" i="25"/>
  <c r="M37" i="25" s="1"/>
  <c r="C37" i="25"/>
  <c r="L37" i="25" s="1"/>
  <c r="E36" i="25"/>
  <c r="N36" i="25" s="1"/>
  <c r="D36" i="25"/>
  <c r="M36" i="25" s="1"/>
  <c r="C36" i="25"/>
  <c r="L36" i="25" s="1"/>
  <c r="E35" i="25"/>
  <c r="D35" i="25"/>
  <c r="M35" i="25" s="1"/>
  <c r="C35" i="25"/>
  <c r="L35" i="25" s="1"/>
  <c r="E34" i="25"/>
  <c r="N34" i="25" s="1"/>
  <c r="D34" i="25"/>
  <c r="M34" i="25" s="1"/>
  <c r="C34" i="25"/>
  <c r="L34" i="25" s="1"/>
  <c r="E33" i="25"/>
  <c r="N33" i="25" s="1"/>
  <c r="D33" i="25"/>
  <c r="M33" i="25" s="1"/>
  <c r="C33" i="25"/>
  <c r="L33" i="25" s="1"/>
  <c r="E32" i="25"/>
  <c r="D32" i="25"/>
  <c r="M32" i="25" s="1"/>
  <c r="C32" i="25"/>
  <c r="L32" i="25" s="1"/>
  <c r="E28" i="25"/>
  <c r="N28" i="25" s="1"/>
  <c r="D28" i="25"/>
  <c r="M28" i="25" s="1"/>
  <c r="C28" i="25"/>
  <c r="L28" i="25" s="1"/>
  <c r="E22" i="25"/>
  <c r="N22" i="25" s="1"/>
  <c r="D22" i="25"/>
  <c r="M22" i="25" s="1"/>
  <c r="C22" i="25"/>
  <c r="L22" i="25" s="1"/>
  <c r="E21" i="25"/>
  <c r="N21" i="25" s="1"/>
  <c r="D21" i="25"/>
  <c r="M21" i="25" s="1"/>
  <c r="C21" i="25"/>
  <c r="L21" i="25" s="1"/>
  <c r="E20" i="25"/>
  <c r="D20" i="25"/>
  <c r="M20" i="25" s="1"/>
  <c r="C20" i="25"/>
  <c r="L20" i="25" s="1"/>
  <c r="E14" i="25"/>
  <c r="D14" i="25"/>
  <c r="M14" i="25" s="1"/>
  <c r="C14" i="25"/>
  <c r="L14" i="25" s="1"/>
  <c r="E10" i="25"/>
  <c r="N10" i="25" s="1"/>
  <c r="D10" i="25"/>
  <c r="M10" i="25" s="1"/>
  <c r="C10" i="25"/>
  <c r="L10" i="25" s="1"/>
  <c r="E8" i="25"/>
  <c r="N8" i="25" s="1"/>
  <c r="D8" i="25"/>
  <c r="M8" i="25" s="1"/>
  <c r="C8" i="25"/>
  <c r="L8" i="25" s="1"/>
  <c r="E7" i="25"/>
  <c r="D7" i="25"/>
  <c r="M7" i="25" s="1"/>
  <c r="C7" i="25"/>
  <c r="L7" i="25" s="1"/>
  <c r="E6" i="25"/>
  <c r="D6" i="25"/>
  <c r="M6" i="25" s="1"/>
  <c r="C6" i="25"/>
  <c r="L6" i="25" s="1"/>
  <c r="E5" i="25"/>
  <c r="N5" i="25" s="1"/>
  <c r="C5" i="25"/>
  <c r="L5" i="25" s="1"/>
  <c r="D5" i="25"/>
  <c r="M5" i="25" s="1"/>
  <c r="D4" i="25"/>
  <c r="M4" i="25" s="1"/>
  <c r="C4" i="25"/>
  <c r="L4" i="25" s="1"/>
  <c r="E70" i="32"/>
  <c r="D70" i="32"/>
  <c r="E69" i="32"/>
  <c r="D69" i="32"/>
  <c r="E68" i="32"/>
  <c r="D68" i="32"/>
  <c r="E67" i="32"/>
  <c r="D67" i="32"/>
  <c r="E66" i="32"/>
  <c r="D66" i="32"/>
  <c r="E65" i="32"/>
  <c r="D65" i="32"/>
  <c r="E64" i="32"/>
  <c r="D64" i="32"/>
  <c r="E63" i="32"/>
  <c r="D63" i="32"/>
  <c r="E62" i="32"/>
  <c r="D62" i="32"/>
  <c r="E61" i="32"/>
  <c r="D61" i="32"/>
  <c r="E60" i="32"/>
  <c r="D60" i="32"/>
  <c r="E59" i="32"/>
  <c r="D59" i="32"/>
  <c r="E58" i="32"/>
  <c r="D58" i="32"/>
  <c r="E57" i="32"/>
  <c r="D57" i="32"/>
  <c r="E56" i="32"/>
  <c r="D56" i="32"/>
  <c r="E55" i="32"/>
  <c r="D55" i="32"/>
  <c r="E54" i="32"/>
  <c r="D54" i="32"/>
  <c r="E53" i="32"/>
  <c r="D53" i="32"/>
  <c r="E52" i="32"/>
  <c r="D52" i="32"/>
  <c r="E51" i="32"/>
  <c r="D51" i="32"/>
  <c r="E50" i="32"/>
  <c r="D50" i="32"/>
  <c r="E49" i="32"/>
  <c r="D49" i="32"/>
  <c r="E48" i="32"/>
  <c r="D48" i="32"/>
  <c r="E47" i="32"/>
  <c r="D47" i="32"/>
  <c r="E46" i="32"/>
  <c r="D46" i="32"/>
  <c r="E45" i="32"/>
  <c r="D45" i="32"/>
  <c r="E44" i="32"/>
  <c r="D44" i="32"/>
  <c r="E43" i="32"/>
  <c r="D43" i="32"/>
  <c r="E42" i="32"/>
  <c r="D42" i="32"/>
  <c r="E41" i="32"/>
  <c r="D41" i="32"/>
  <c r="E40" i="32"/>
  <c r="D40" i="32"/>
  <c r="E39" i="32"/>
  <c r="D39" i="32"/>
  <c r="E38" i="32"/>
  <c r="D38" i="32"/>
  <c r="E37" i="32"/>
  <c r="D37" i="32"/>
  <c r="E36" i="32"/>
  <c r="D36" i="32"/>
  <c r="E35" i="32"/>
  <c r="D35" i="32"/>
  <c r="E34" i="32"/>
  <c r="D34" i="32"/>
  <c r="E33" i="32"/>
  <c r="D33" i="32"/>
  <c r="E32" i="32"/>
  <c r="D32" i="32"/>
  <c r="E31" i="32"/>
  <c r="D31" i="32"/>
  <c r="E30" i="32"/>
  <c r="D30" i="32"/>
  <c r="E29" i="32"/>
  <c r="D29" i="32"/>
  <c r="E28" i="32"/>
  <c r="D28" i="32"/>
  <c r="E27" i="32"/>
  <c r="D27" i="32"/>
  <c r="E26" i="32"/>
  <c r="D26" i="32"/>
  <c r="E25" i="32"/>
  <c r="D25" i="32"/>
  <c r="E24" i="32"/>
  <c r="D24" i="32"/>
  <c r="E23" i="32"/>
  <c r="D23" i="32"/>
  <c r="E22" i="32"/>
  <c r="D22" i="32"/>
  <c r="E21" i="32"/>
  <c r="D21" i="32"/>
  <c r="E20" i="32"/>
  <c r="D20" i="32"/>
  <c r="E19" i="32"/>
  <c r="D19" i="32"/>
  <c r="E18" i="32"/>
  <c r="D18" i="32"/>
  <c r="E17" i="32"/>
  <c r="D17" i="32"/>
  <c r="E16" i="32"/>
  <c r="D16" i="32"/>
  <c r="E15" i="32"/>
  <c r="D15" i="32"/>
  <c r="E14" i="32"/>
  <c r="D14" i="32"/>
  <c r="E13" i="32"/>
  <c r="D13" i="32"/>
  <c r="E12" i="32"/>
  <c r="D12" i="32"/>
  <c r="E11" i="32"/>
  <c r="D11" i="32"/>
  <c r="E10" i="32"/>
  <c r="D10" i="32"/>
  <c r="E9" i="32"/>
  <c r="D9" i="32"/>
  <c r="E8" i="32"/>
  <c r="D8" i="32"/>
  <c r="E7" i="32"/>
  <c r="D7" i="32"/>
  <c r="E6" i="32"/>
  <c r="D6" i="32"/>
  <c r="E5" i="32"/>
  <c r="D5" i="32"/>
  <c r="E4" i="32"/>
  <c r="D4" i="32"/>
  <c r="E3" i="32"/>
  <c r="D3" i="32"/>
  <c r="C3" i="32"/>
  <c r="E70" i="34"/>
  <c r="C70" i="34"/>
  <c r="E69" i="34"/>
  <c r="C69" i="34"/>
  <c r="E68" i="34"/>
  <c r="C68" i="34"/>
  <c r="E67" i="34"/>
  <c r="C67" i="34"/>
  <c r="E66" i="34"/>
  <c r="C66" i="34"/>
  <c r="E65" i="34"/>
  <c r="C65" i="34"/>
  <c r="E64" i="34"/>
  <c r="C64" i="34"/>
  <c r="E63" i="34"/>
  <c r="C63" i="34"/>
  <c r="E62" i="34"/>
  <c r="C62" i="34"/>
  <c r="E61" i="34"/>
  <c r="C61" i="34"/>
  <c r="E60" i="34"/>
  <c r="C60" i="34"/>
  <c r="E59" i="34"/>
  <c r="C59" i="34"/>
  <c r="E58" i="34"/>
  <c r="C58" i="34"/>
  <c r="E57" i="34"/>
  <c r="C57" i="34"/>
  <c r="E56" i="34"/>
  <c r="C56" i="34"/>
  <c r="E55" i="34"/>
  <c r="C55" i="34"/>
  <c r="E54" i="34"/>
  <c r="C54" i="34"/>
  <c r="E53" i="34"/>
  <c r="C53" i="34"/>
  <c r="E52" i="34"/>
  <c r="C52" i="34"/>
  <c r="E51" i="34"/>
  <c r="C51" i="34"/>
  <c r="E50" i="34"/>
  <c r="C50" i="34"/>
  <c r="E49" i="34"/>
  <c r="C49" i="34"/>
  <c r="E48" i="34"/>
  <c r="C48" i="34"/>
  <c r="E47" i="34"/>
  <c r="C47" i="34"/>
  <c r="E46" i="34"/>
  <c r="C46" i="34"/>
  <c r="E45" i="34"/>
  <c r="C45" i="34"/>
  <c r="E44" i="34"/>
  <c r="C44" i="34"/>
  <c r="E43" i="34"/>
  <c r="C43" i="34"/>
  <c r="E42" i="34"/>
  <c r="C42" i="34"/>
  <c r="E41" i="34"/>
  <c r="C41" i="34"/>
  <c r="E40" i="34"/>
  <c r="C40" i="34"/>
  <c r="E39" i="34"/>
  <c r="C39" i="34"/>
  <c r="E38" i="34"/>
  <c r="C38" i="34"/>
  <c r="E37" i="34"/>
  <c r="C37" i="34"/>
  <c r="E36" i="34"/>
  <c r="C36" i="34"/>
  <c r="E35" i="34"/>
  <c r="C35" i="34"/>
  <c r="E34" i="34"/>
  <c r="C34" i="34"/>
  <c r="E33" i="34"/>
  <c r="C33" i="34"/>
  <c r="E32" i="34"/>
  <c r="C32" i="34"/>
  <c r="E31" i="34"/>
  <c r="C31" i="34"/>
  <c r="E30" i="34"/>
  <c r="C30" i="34"/>
  <c r="E29" i="34"/>
  <c r="C29" i="34"/>
  <c r="E28" i="34"/>
  <c r="C28" i="34"/>
  <c r="E27" i="34"/>
  <c r="C27" i="34"/>
  <c r="E26" i="34"/>
  <c r="C26" i="34"/>
  <c r="E25" i="34"/>
  <c r="C25" i="34"/>
  <c r="E24" i="34"/>
  <c r="C24" i="34"/>
  <c r="E23" i="34"/>
  <c r="C23" i="34"/>
  <c r="E22" i="34"/>
  <c r="C22" i="34"/>
  <c r="E21" i="34"/>
  <c r="C21" i="34"/>
  <c r="E20" i="34"/>
  <c r="C20" i="34"/>
  <c r="E19" i="34"/>
  <c r="C19" i="34"/>
  <c r="E18" i="34"/>
  <c r="C18" i="34"/>
  <c r="E17" i="34"/>
  <c r="C17" i="34"/>
  <c r="E16" i="34"/>
  <c r="C16" i="34"/>
  <c r="E15" i="34"/>
  <c r="C15" i="34"/>
  <c r="E14" i="34"/>
  <c r="C14" i="34"/>
  <c r="E13" i="34"/>
  <c r="C13" i="34"/>
  <c r="E12" i="34"/>
  <c r="C12" i="34"/>
  <c r="E11" i="34"/>
  <c r="C11" i="34"/>
  <c r="E10" i="34"/>
  <c r="C10" i="34"/>
  <c r="E9" i="34"/>
  <c r="C9" i="34"/>
  <c r="E8" i="34"/>
  <c r="C8" i="34"/>
  <c r="E7" i="34"/>
  <c r="C7" i="34"/>
  <c r="E6" i="34"/>
  <c r="C6" i="34"/>
  <c r="E5" i="34"/>
  <c r="C5" i="34"/>
  <c r="E4" i="34"/>
  <c r="C4" i="34"/>
  <c r="E3" i="34"/>
  <c r="D3" i="34"/>
  <c r="C3" i="34"/>
  <c r="E3" i="1"/>
  <c r="D3" i="1"/>
  <c r="C3" i="1"/>
  <c r="E3" i="22"/>
  <c r="D3" i="22"/>
  <c r="C3" i="22"/>
  <c r="D70" i="3"/>
  <c r="C70" i="3"/>
  <c r="D69" i="3"/>
  <c r="C69" i="3"/>
  <c r="D68" i="3"/>
  <c r="C68" i="3"/>
  <c r="D67" i="3"/>
  <c r="C67" i="3"/>
  <c r="D66" i="3"/>
  <c r="C66" i="3"/>
  <c r="D65" i="3"/>
  <c r="C65" i="3"/>
  <c r="D64" i="3"/>
  <c r="C64" i="3"/>
  <c r="D63" i="3"/>
  <c r="C63" i="3"/>
  <c r="D62" i="3"/>
  <c r="C62" i="3"/>
  <c r="D61" i="3"/>
  <c r="C61" i="3"/>
  <c r="D60" i="3"/>
  <c r="C60" i="3"/>
  <c r="D59" i="3"/>
  <c r="C59" i="3"/>
  <c r="D58" i="3"/>
  <c r="C58" i="3"/>
  <c r="D57" i="3"/>
  <c r="C57" i="3"/>
  <c r="D56" i="3"/>
  <c r="C56" i="3"/>
  <c r="D55" i="3"/>
  <c r="C55" i="3"/>
  <c r="D54" i="3"/>
  <c r="C54" i="3"/>
  <c r="D53" i="3"/>
  <c r="C53" i="3"/>
  <c r="D52" i="3"/>
  <c r="C52" i="3"/>
  <c r="D51" i="3"/>
  <c r="C51" i="3"/>
  <c r="D50" i="3"/>
  <c r="C50" i="3"/>
  <c r="D49" i="3"/>
  <c r="C49" i="3"/>
  <c r="D48" i="3"/>
  <c r="C48" i="3"/>
  <c r="D47" i="3"/>
  <c r="C47" i="3"/>
  <c r="D46" i="3"/>
  <c r="C46" i="3"/>
  <c r="D45" i="3"/>
  <c r="C45" i="3"/>
  <c r="D44" i="3"/>
  <c r="C44" i="3"/>
  <c r="D43" i="3"/>
  <c r="C43" i="3"/>
  <c r="D42" i="3"/>
  <c r="C42" i="3"/>
  <c r="D41" i="3"/>
  <c r="C41" i="3"/>
  <c r="D40" i="3"/>
  <c r="C40" i="3"/>
  <c r="D39" i="3"/>
  <c r="C39" i="3"/>
  <c r="D38" i="3"/>
  <c r="C38" i="3"/>
  <c r="D37" i="3"/>
  <c r="C37" i="3"/>
  <c r="D36" i="3"/>
  <c r="C36" i="3"/>
  <c r="D35" i="3"/>
  <c r="C35" i="3"/>
  <c r="D34" i="3"/>
  <c r="C34" i="3"/>
  <c r="D33" i="3"/>
  <c r="C33" i="3"/>
  <c r="D32" i="3"/>
  <c r="C32" i="3"/>
  <c r="D31" i="3"/>
  <c r="C31" i="3"/>
  <c r="D30" i="3"/>
  <c r="C30" i="3"/>
  <c r="D29" i="3"/>
  <c r="C29" i="3"/>
  <c r="D28" i="3"/>
  <c r="C28" i="3"/>
  <c r="D27" i="3"/>
  <c r="C27" i="3"/>
  <c r="D26" i="3"/>
  <c r="C26" i="3"/>
  <c r="D25" i="3"/>
  <c r="C25" i="3"/>
  <c r="D24" i="3"/>
  <c r="C24" i="3"/>
  <c r="D23" i="3"/>
  <c r="C23" i="3"/>
  <c r="D22" i="3"/>
  <c r="C22" i="3"/>
  <c r="D21" i="3"/>
  <c r="C21" i="3"/>
  <c r="D20" i="3"/>
  <c r="C20" i="3"/>
  <c r="D19" i="3"/>
  <c r="C19" i="3"/>
  <c r="D18" i="3"/>
  <c r="C18" i="3"/>
  <c r="D17" i="3"/>
  <c r="C17" i="3"/>
  <c r="D16" i="3"/>
  <c r="C16" i="3"/>
  <c r="D15" i="3"/>
  <c r="C15" i="3"/>
  <c r="D14" i="3"/>
  <c r="C14" i="3"/>
  <c r="D13" i="3"/>
  <c r="C13" i="3"/>
  <c r="D12" i="3"/>
  <c r="C12" i="3"/>
  <c r="D11" i="3"/>
  <c r="C11" i="3"/>
  <c r="D10" i="3"/>
  <c r="C10" i="3"/>
  <c r="D9" i="3"/>
  <c r="C9" i="3"/>
  <c r="D8" i="3"/>
  <c r="C8" i="3"/>
  <c r="D7" i="3"/>
  <c r="C7" i="3"/>
  <c r="D6" i="3"/>
  <c r="C6" i="3"/>
  <c r="D5" i="3"/>
  <c r="C5" i="3"/>
  <c r="D4" i="3"/>
  <c r="C4" i="3"/>
  <c r="E3" i="3"/>
  <c r="D3" i="3"/>
  <c r="C3" i="3"/>
  <c r="E3" i="28"/>
  <c r="D3" i="28"/>
  <c r="C3" i="28"/>
  <c r="E70" i="30"/>
  <c r="C70" i="30"/>
  <c r="E69" i="30"/>
  <c r="C69" i="30"/>
  <c r="E68" i="30"/>
  <c r="C68" i="30"/>
  <c r="E67" i="30"/>
  <c r="C67" i="30"/>
  <c r="E66" i="30"/>
  <c r="C66" i="30"/>
  <c r="E65" i="30"/>
  <c r="D65" i="30"/>
  <c r="J65" i="30" s="1"/>
  <c r="C65" i="30"/>
  <c r="E64" i="30"/>
  <c r="C64" i="30"/>
  <c r="E63" i="30"/>
  <c r="D63" i="30"/>
  <c r="J63" i="30" s="1"/>
  <c r="C63" i="30"/>
  <c r="E62" i="30"/>
  <c r="D62" i="30"/>
  <c r="J62" i="30" s="1"/>
  <c r="C62" i="30"/>
  <c r="E61" i="30"/>
  <c r="C61" i="30"/>
  <c r="E60" i="30"/>
  <c r="D60" i="30"/>
  <c r="J60" i="30" s="1"/>
  <c r="C60" i="30"/>
  <c r="E59" i="30"/>
  <c r="C59" i="30"/>
  <c r="E58" i="30"/>
  <c r="D58" i="30"/>
  <c r="J58" i="30" s="1"/>
  <c r="C58" i="30"/>
  <c r="E57" i="30"/>
  <c r="C57" i="30"/>
  <c r="E56" i="30"/>
  <c r="C56" i="30"/>
  <c r="E55" i="30"/>
  <c r="C55" i="30"/>
  <c r="E54" i="30"/>
  <c r="C54" i="30"/>
  <c r="E53" i="30"/>
  <c r="C53" i="30"/>
  <c r="E52" i="30"/>
  <c r="C52" i="30"/>
  <c r="E51" i="30"/>
  <c r="C51" i="30"/>
  <c r="E50" i="30"/>
  <c r="D50" i="30"/>
  <c r="J50" i="30" s="1"/>
  <c r="C50" i="30"/>
  <c r="E49" i="30"/>
  <c r="C49" i="30"/>
  <c r="E48" i="30"/>
  <c r="D48" i="30"/>
  <c r="J48" i="30" s="1"/>
  <c r="C48" i="30"/>
  <c r="E47" i="30"/>
  <c r="D47" i="30"/>
  <c r="J47" i="30" s="1"/>
  <c r="C47" i="30"/>
  <c r="E46" i="30"/>
  <c r="C46" i="30"/>
  <c r="E45" i="30"/>
  <c r="C45" i="30"/>
  <c r="E44" i="30"/>
  <c r="C44" i="30"/>
  <c r="E43" i="30"/>
  <c r="C43" i="30"/>
  <c r="E42" i="30"/>
  <c r="C42" i="30"/>
  <c r="E41" i="30"/>
  <c r="C41" i="30"/>
  <c r="E40" i="30"/>
  <c r="C40" i="30"/>
  <c r="E39" i="30"/>
  <c r="C39" i="30"/>
  <c r="E38" i="30"/>
  <c r="C38" i="30"/>
  <c r="E37" i="30"/>
  <c r="D37" i="30"/>
  <c r="J37" i="30" s="1"/>
  <c r="C37" i="30"/>
  <c r="E36" i="30"/>
  <c r="D36" i="30"/>
  <c r="J36" i="30" s="1"/>
  <c r="C36" i="30"/>
  <c r="E35" i="30"/>
  <c r="C35" i="30"/>
  <c r="E34" i="30"/>
  <c r="D34" i="30"/>
  <c r="J34" i="30" s="1"/>
  <c r="C34" i="30"/>
  <c r="E33" i="30"/>
  <c r="C33" i="30"/>
  <c r="E32" i="30"/>
  <c r="C32" i="30"/>
  <c r="E31" i="30"/>
  <c r="D31" i="30"/>
  <c r="J31" i="30" s="1"/>
  <c r="C31" i="30"/>
  <c r="E30" i="30"/>
  <c r="D30" i="30"/>
  <c r="J30" i="30" s="1"/>
  <c r="C30" i="30"/>
  <c r="E29" i="30"/>
  <c r="C29" i="30"/>
  <c r="E28" i="30"/>
  <c r="C28" i="30"/>
  <c r="E27" i="30"/>
  <c r="C27" i="30"/>
  <c r="E26" i="30"/>
  <c r="C26" i="30"/>
  <c r="E25" i="30"/>
  <c r="C25" i="30"/>
  <c r="E24" i="30"/>
  <c r="D24" i="30"/>
  <c r="J24" i="30" s="1"/>
  <c r="C24" i="30"/>
  <c r="E23" i="30"/>
  <c r="C23" i="30"/>
  <c r="E22" i="30"/>
  <c r="D22" i="30"/>
  <c r="J22" i="30" s="1"/>
  <c r="C22" i="30"/>
  <c r="E21" i="30"/>
  <c r="D21" i="30"/>
  <c r="J21" i="30" s="1"/>
  <c r="C21" i="30"/>
  <c r="E20" i="30"/>
  <c r="C20" i="30"/>
  <c r="E19" i="30"/>
  <c r="C19" i="30"/>
  <c r="E18" i="30"/>
  <c r="C18" i="30"/>
  <c r="E17" i="30"/>
  <c r="C17" i="30"/>
  <c r="E16" i="30"/>
  <c r="C16" i="30"/>
  <c r="E15" i="30"/>
  <c r="D15" i="30"/>
  <c r="J15" i="30" s="1"/>
  <c r="C15" i="30"/>
  <c r="E14" i="30"/>
  <c r="C14" i="30"/>
  <c r="E13" i="30"/>
  <c r="C13" i="30"/>
  <c r="E12" i="30"/>
  <c r="C12" i="30"/>
  <c r="E11" i="30"/>
  <c r="C11" i="30"/>
  <c r="E10" i="30"/>
  <c r="C10" i="30"/>
  <c r="E9" i="30"/>
  <c r="C9" i="30"/>
  <c r="E8" i="30"/>
  <c r="C8" i="30"/>
  <c r="E7" i="30"/>
  <c r="C7" i="30"/>
  <c r="E6" i="30"/>
  <c r="D6" i="30"/>
  <c r="J6" i="30" s="1"/>
  <c r="C6" i="30"/>
  <c r="E5" i="30"/>
  <c r="C5" i="30"/>
  <c r="E4" i="30"/>
  <c r="D4" i="30"/>
  <c r="J4" i="30" s="1"/>
  <c r="C4" i="30"/>
  <c r="E3" i="30"/>
  <c r="D3" i="30"/>
  <c r="C3" i="30"/>
  <c r="E70" i="6"/>
  <c r="C70" i="6"/>
  <c r="E69" i="6"/>
  <c r="D69" i="6"/>
  <c r="C69" i="6"/>
  <c r="E68" i="6"/>
  <c r="D68" i="6"/>
  <c r="C68" i="6"/>
  <c r="E67" i="6"/>
  <c r="D67" i="6"/>
  <c r="C67" i="6"/>
  <c r="E66" i="6"/>
  <c r="D66" i="6"/>
  <c r="C66" i="6"/>
  <c r="E65" i="6"/>
  <c r="D65" i="6"/>
  <c r="C65" i="6"/>
  <c r="E64" i="6"/>
  <c r="D64" i="6"/>
  <c r="C64" i="6"/>
  <c r="E63" i="6"/>
  <c r="D63" i="6"/>
  <c r="C63" i="6"/>
  <c r="E62" i="6"/>
  <c r="D62" i="6"/>
  <c r="C62" i="6"/>
  <c r="E61" i="6"/>
  <c r="C61" i="6"/>
  <c r="E60" i="6"/>
  <c r="D60" i="6"/>
  <c r="C60" i="6"/>
  <c r="E59" i="6"/>
  <c r="C59" i="6"/>
  <c r="E58" i="6"/>
  <c r="D58" i="6"/>
  <c r="C58" i="6"/>
  <c r="E57" i="6"/>
  <c r="D57" i="6"/>
  <c r="C57" i="6"/>
  <c r="E56" i="6"/>
  <c r="C56" i="6"/>
  <c r="E55" i="6"/>
  <c r="C55" i="6"/>
  <c r="E54" i="6"/>
  <c r="C54" i="6"/>
  <c r="E53" i="6"/>
  <c r="D53" i="6"/>
  <c r="C53" i="6"/>
  <c r="E52" i="6"/>
  <c r="C52" i="6"/>
  <c r="E51" i="6"/>
  <c r="C51" i="6"/>
  <c r="E50" i="6"/>
  <c r="D50" i="6"/>
  <c r="C50" i="6"/>
  <c r="E49" i="6"/>
  <c r="C49" i="6"/>
  <c r="E48" i="6"/>
  <c r="D48" i="6"/>
  <c r="C48" i="6"/>
  <c r="E47" i="6"/>
  <c r="D47" i="6"/>
  <c r="C47" i="6"/>
  <c r="E46" i="6"/>
  <c r="D46" i="6"/>
  <c r="C46" i="6"/>
  <c r="E45" i="6"/>
  <c r="C45" i="6"/>
  <c r="E44" i="6"/>
  <c r="D44" i="6"/>
  <c r="C44" i="6"/>
  <c r="E43" i="6"/>
  <c r="C43" i="6"/>
  <c r="E42" i="6"/>
  <c r="C42" i="6"/>
  <c r="E41" i="6"/>
  <c r="C41" i="6"/>
  <c r="E40" i="6"/>
  <c r="C40" i="6"/>
  <c r="E39" i="6"/>
  <c r="C39" i="6"/>
  <c r="E38" i="6"/>
  <c r="C38" i="6"/>
  <c r="E37" i="6"/>
  <c r="D37" i="6"/>
  <c r="C37" i="6"/>
  <c r="E36" i="6"/>
  <c r="D36" i="6"/>
  <c r="C36" i="6"/>
  <c r="E35" i="6"/>
  <c r="D35" i="6"/>
  <c r="C35" i="6"/>
  <c r="E34" i="6"/>
  <c r="C34" i="6"/>
  <c r="E33" i="6"/>
  <c r="D33" i="6"/>
  <c r="C33" i="6"/>
  <c r="E32" i="6"/>
  <c r="D32" i="6"/>
  <c r="C32" i="6"/>
  <c r="E31" i="6"/>
  <c r="D31" i="6"/>
  <c r="C31" i="6"/>
  <c r="E30" i="6"/>
  <c r="D30" i="6"/>
  <c r="C30" i="6"/>
  <c r="E29" i="6"/>
  <c r="D29" i="6"/>
  <c r="C29" i="6"/>
  <c r="E28" i="6"/>
  <c r="C28" i="6"/>
  <c r="E27" i="6"/>
  <c r="D27" i="6"/>
  <c r="C27" i="6"/>
  <c r="E26" i="6"/>
  <c r="C26" i="6"/>
  <c r="E25" i="6"/>
  <c r="C25" i="6"/>
  <c r="E24" i="6"/>
  <c r="D24" i="6"/>
  <c r="C24" i="6"/>
  <c r="E23" i="6"/>
  <c r="D23" i="6"/>
  <c r="C23" i="6"/>
  <c r="E22" i="6"/>
  <c r="D22" i="6"/>
  <c r="C22" i="6"/>
  <c r="E21" i="6"/>
  <c r="D21" i="6"/>
  <c r="C21" i="6"/>
  <c r="E20" i="6"/>
  <c r="C20" i="6"/>
  <c r="E19" i="6"/>
  <c r="C19" i="6"/>
  <c r="E18" i="6"/>
  <c r="D18" i="6"/>
  <c r="C18" i="6"/>
  <c r="E17" i="6"/>
  <c r="D17" i="6"/>
  <c r="C17" i="6"/>
  <c r="E16" i="6"/>
  <c r="D16" i="6"/>
  <c r="C16" i="6"/>
  <c r="E15" i="6"/>
  <c r="D15" i="6"/>
  <c r="C15" i="6"/>
  <c r="E14" i="6"/>
  <c r="C14" i="6"/>
  <c r="E13" i="6"/>
  <c r="D13" i="6"/>
  <c r="C13" i="6"/>
  <c r="E12" i="6"/>
  <c r="D12" i="6"/>
  <c r="C12" i="6"/>
  <c r="E11" i="6"/>
  <c r="C11" i="6"/>
  <c r="E10" i="6"/>
  <c r="D10" i="6"/>
  <c r="C10" i="6"/>
  <c r="E9" i="6"/>
  <c r="C9" i="6"/>
  <c r="E8" i="6"/>
  <c r="C8" i="6"/>
  <c r="E7" i="6"/>
  <c r="C7" i="6"/>
  <c r="E6" i="6"/>
  <c r="D6" i="6"/>
  <c r="C6" i="6"/>
  <c r="E5" i="6"/>
  <c r="C5" i="6"/>
  <c r="E4" i="6"/>
  <c r="D4" i="6"/>
  <c r="C4" i="6"/>
  <c r="E3" i="6"/>
  <c r="D3" i="6"/>
  <c r="C3" i="6"/>
  <c r="E70" i="29"/>
  <c r="C70" i="29"/>
  <c r="E69" i="29"/>
  <c r="C69" i="29"/>
  <c r="E68" i="29"/>
  <c r="C68" i="29"/>
  <c r="E67" i="29"/>
  <c r="C67" i="29"/>
  <c r="E66" i="29"/>
  <c r="C66" i="29"/>
  <c r="E65" i="29"/>
  <c r="C65" i="29"/>
  <c r="E64" i="29"/>
  <c r="C64" i="29"/>
  <c r="E63" i="29"/>
  <c r="C63" i="29"/>
  <c r="E62" i="29"/>
  <c r="C62" i="29"/>
  <c r="E61" i="29"/>
  <c r="C61" i="29"/>
  <c r="E60" i="29"/>
  <c r="C60" i="29"/>
  <c r="E59" i="29"/>
  <c r="C59" i="29"/>
  <c r="E58" i="29"/>
  <c r="C58" i="29"/>
  <c r="E57" i="29"/>
  <c r="C57" i="29"/>
  <c r="E56" i="29"/>
  <c r="C56" i="29"/>
  <c r="E55" i="29"/>
  <c r="C55" i="29"/>
  <c r="E54" i="29"/>
  <c r="C54" i="29"/>
  <c r="E53" i="29"/>
  <c r="C53" i="29"/>
  <c r="E52" i="29"/>
  <c r="C52" i="29"/>
  <c r="E51" i="29"/>
  <c r="C51" i="29"/>
  <c r="E50" i="29"/>
  <c r="C50" i="29"/>
  <c r="E49" i="29"/>
  <c r="C49" i="29"/>
  <c r="E48" i="29"/>
  <c r="C48" i="29"/>
  <c r="E47" i="29"/>
  <c r="C47" i="29"/>
  <c r="E46" i="29"/>
  <c r="C46" i="29"/>
  <c r="E45" i="29"/>
  <c r="C45" i="29"/>
  <c r="E44" i="29"/>
  <c r="C44" i="29"/>
  <c r="E43" i="29"/>
  <c r="C43" i="29"/>
  <c r="E42" i="29"/>
  <c r="C42" i="29"/>
  <c r="E41" i="29"/>
  <c r="C41" i="29"/>
  <c r="E40" i="29"/>
  <c r="C40" i="29"/>
  <c r="E39" i="29"/>
  <c r="C39" i="29"/>
  <c r="E38" i="29"/>
  <c r="C38" i="29"/>
  <c r="E37" i="29"/>
  <c r="C37" i="29"/>
  <c r="E36" i="29"/>
  <c r="C36" i="29"/>
  <c r="E35" i="29"/>
  <c r="C35" i="29"/>
  <c r="E34" i="29"/>
  <c r="C34" i="29"/>
  <c r="E33" i="29"/>
  <c r="C33" i="29"/>
  <c r="E32" i="29"/>
  <c r="C32" i="29"/>
  <c r="E31" i="29"/>
  <c r="C31" i="29"/>
  <c r="E30" i="29"/>
  <c r="C30" i="29"/>
  <c r="E29" i="29"/>
  <c r="C29" i="29"/>
  <c r="E28" i="29"/>
  <c r="C28" i="29"/>
  <c r="E27" i="29"/>
  <c r="C27" i="29"/>
  <c r="E26" i="29"/>
  <c r="C26" i="29"/>
  <c r="E25" i="29"/>
  <c r="C25" i="29"/>
  <c r="E24" i="29"/>
  <c r="C24" i="29"/>
  <c r="E23" i="29"/>
  <c r="C23" i="29"/>
  <c r="E22" i="29"/>
  <c r="C22" i="29"/>
  <c r="E21" i="29"/>
  <c r="C21" i="29"/>
  <c r="E20" i="29"/>
  <c r="C20" i="29"/>
  <c r="E19" i="29"/>
  <c r="C19" i="29"/>
  <c r="E18" i="29"/>
  <c r="C18" i="29"/>
  <c r="E17" i="29"/>
  <c r="C17" i="29"/>
  <c r="E16" i="29"/>
  <c r="C16" i="29"/>
  <c r="E15" i="29"/>
  <c r="C15" i="29"/>
  <c r="E14" i="29"/>
  <c r="C14" i="29"/>
  <c r="E13" i="29"/>
  <c r="C13" i="29"/>
  <c r="E12" i="29"/>
  <c r="C12" i="29"/>
  <c r="E11" i="29"/>
  <c r="C11" i="29"/>
  <c r="E10" i="29"/>
  <c r="C10" i="29"/>
  <c r="E9" i="29"/>
  <c r="C9" i="29"/>
  <c r="E8" i="29"/>
  <c r="C8" i="29"/>
  <c r="E7" i="29"/>
  <c r="C7" i="29"/>
  <c r="E6" i="29"/>
  <c r="C6" i="29"/>
  <c r="E5" i="29"/>
  <c r="C5" i="29"/>
  <c r="E4" i="29"/>
  <c r="C4" i="29"/>
  <c r="E3" i="29"/>
  <c r="D3" i="29"/>
  <c r="C3" i="29"/>
  <c r="E3" i="4"/>
  <c r="D3" i="4"/>
  <c r="C3" i="4"/>
  <c r="E69" i="25"/>
  <c r="N69" i="25" s="1"/>
  <c r="D69" i="25"/>
  <c r="M69" i="25" s="1"/>
  <c r="C69" i="25"/>
  <c r="L69" i="25" s="1"/>
  <c r="E67" i="25"/>
  <c r="D67" i="25"/>
  <c r="M67" i="25" s="1"/>
  <c r="C67" i="25"/>
  <c r="L67" i="25" s="1"/>
  <c r="E65" i="25"/>
  <c r="N65" i="25" s="1"/>
  <c r="D65" i="25"/>
  <c r="M65" i="25" s="1"/>
  <c r="C65" i="25"/>
  <c r="L65" i="25" s="1"/>
  <c r="E64" i="25"/>
  <c r="N64" i="25" s="1"/>
  <c r="D64" i="25"/>
  <c r="M64" i="25" s="1"/>
  <c r="C64" i="25"/>
  <c r="L64" i="25" s="1"/>
  <c r="E63" i="25"/>
  <c r="D63" i="25"/>
  <c r="M63" i="25" s="1"/>
  <c r="C63" i="25"/>
  <c r="L63" i="25" s="1"/>
  <c r="E62" i="25"/>
  <c r="N62" i="25" s="1"/>
  <c r="D62" i="25"/>
  <c r="M62" i="25" s="1"/>
  <c r="C62" i="25"/>
  <c r="L62" i="25" s="1"/>
  <c r="E61" i="25"/>
  <c r="N61" i="25" s="1"/>
  <c r="D61" i="25"/>
  <c r="M61" i="25" s="1"/>
  <c r="C61" i="25"/>
  <c r="L61" i="25" s="1"/>
  <c r="E60" i="25"/>
  <c r="N60" i="25" s="1"/>
  <c r="D60" i="25"/>
  <c r="M60" i="25" s="1"/>
  <c r="C60" i="25"/>
  <c r="L60" i="25" s="1"/>
  <c r="E59" i="25"/>
  <c r="D59" i="25"/>
  <c r="M59" i="25" s="1"/>
  <c r="C59" i="25"/>
  <c r="L59" i="25" s="1"/>
  <c r="E58" i="25"/>
  <c r="N58" i="25" s="1"/>
  <c r="D58" i="25"/>
  <c r="M58" i="25" s="1"/>
  <c r="C58" i="25"/>
  <c r="L58" i="25" s="1"/>
  <c r="E57" i="25"/>
  <c r="N57" i="25" s="1"/>
  <c r="D57" i="25"/>
  <c r="M57" i="25" s="1"/>
  <c r="C57" i="25"/>
  <c r="L57" i="25" s="1"/>
  <c r="E56" i="25"/>
  <c r="D56" i="25"/>
  <c r="M56" i="25" s="1"/>
  <c r="C56" i="25"/>
  <c r="L56" i="25" s="1"/>
  <c r="E55" i="25"/>
  <c r="D55" i="25"/>
  <c r="M55" i="25" s="1"/>
  <c r="C55" i="25"/>
  <c r="L55" i="25" s="1"/>
  <c r="E54" i="25"/>
  <c r="N54" i="25" s="1"/>
  <c r="D54" i="25"/>
  <c r="M54" i="25" s="1"/>
  <c r="C54" i="25"/>
  <c r="L54" i="25" s="1"/>
  <c r="E53" i="25"/>
  <c r="N53" i="25" s="1"/>
  <c r="D53" i="25"/>
  <c r="M53" i="25" s="1"/>
  <c r="C53" i="25"/>
  <c r="L53" i="25" s="1"/>
  <c r="E50" i="25"/>
  <c r="N50" i="25" s="1"/>
  <c r="D50" i="25"/>
  <c r="M50" i="25" s="1"/>
  <c r="C50" i="25"/>
  <c r="L50" i="25" s="1"/>
  <c r="E49" i="25"/>
  <c r="N49" i="25" s="1"/>
  <c r="D49" i="25"/>
  <c r="M49" i="25" s="1"/>
  <c r="C49" i="25"/>
  <c r="L49" i="25" s="1"/>
  <c r="E48" i="25"/>
  <c r="N48" i="25" s="1"/>
  <c r="D48" i="25"/>
  <c r="M48" i="25" s="1"/>
  <c r="C48" i="25"/>
  <c r="L48" i="25" s="1"/>
  <c r="E46" i="25"/>
  <c r="N46" i="25" s="1"/>
  <c r="D46" i="25"/>
  <c r="M46" i="25" s="1"/>
  <c r="C46" i="25"/>
  <c r="L46" i="25" s="1"/>
  <c r="E45" i="25"/>
  <c r="N45" i="25" s="1"/>
  <c r="D45" i="25"/>
  <c r="M45" i="25" s="1"/>
  <c r="C45" i="25"/>
  <c r="L45" i="25" s="1"/>
  <c r="E42" i="25"/>
  <c r="N42" i="25" s="1"/>
  <c r="D42" i="25"/>
  <c r="M42" i="25" s="1"/>
  <c r="C42" i="25"/>
  <c r="L42" i="25" s="1"/>
  <c r="E41" i="25"/>
  <c r="N41" i="25" s="1"/>
  <c r="D41" i="25"/>
  <c r="M41" i="25" s="1"/>
  <c r="C41" i="25"/>
  <c r="L41" i="25" s="1"/>
  <c r="E40" i="25"/>
  <c r="N40" i="25" s="1"/>
  <c r="D40" i="25"/>
  <c r="M40" i="25" s="1"/>
  <c r="C40" i="25"/>
  <c r="L40" i="25" s="1"/>
  <c r="E31" i="25"/>
  <c r="N31" i="25" s="1"/>
  <c r="D31" i="25"/>
  <c r="M31" i="25" s="1"/>
  <c r="C31" i="25"/>
  <c r="L31" i="25" s="1"/>
  <c r="E30" i="25"/>
  <c r="N30" i="25" s="1"/>
  <c r="D30" i="25"/>
  <c r="M30" i="25" s="1"/>
  <c r="C30" i="25"/>
  <c r="L30" i="25" s="1"/>
  <c r="E29" i="25"/>
  <c r="N29" i="25" s="1"/>
  <c r="D29" i="25"/>
  <c r="M29" i="25" s="1"/>
  <c r="C29" i="25"/>
  <c r="L29" i="25" s="1"/>
  <c r="E27" i="25"/>
  <c r="D27" i="25"/>
  <c r="M27" i="25" s="1"/>
  <c r="C27" i="25"/>
  <c r="L27" i="25" s="1"/>
  <c r="E26" i="25"/>
  <c r="N26" i="25" s="1"/>
  <c r="D26" i="25"/>
  <c r="M26" i="25" s="1"/>
  <c r="C26" i="25"/>
  <c r="L26" i="25" s="1"/>
  <c r="E25" i="25"/>
  <c r="N25" i="25" s="1"/>
  <c r="D25" i="25"/>
  <c r="M25" i="25" s="1"/>
  <c r="C25" i="25"/>
  <c r="L25" i="25" s="1"/>
  <c r="E24" i="25"/>
  <c r="N24" i="25" s="1"/>
  <c r="D24" i="25"/>
  <c r="M24" i="25" s="1"/>
  <c r="C24" i="25"/>
  <c r="L24" i="25" s="1"/>
  <c r="E23" i="25"/>
  <c r="D23" i="25"/>
  <c r="M23" i="25" s="1"/>
  <c r="C23" i="25"/>
  <c r="L23" i="25" s="1"/>
  <c r="E19" i="25"/>
  <c r="D19" i="25"/>
  <c r="M19" i="25" s="1"/>
  <c r="C19" i="25"/>
  <c r="L19" i="25" s="1"/>
  <c r="E18" i="25"/>
  <c r="N18" i="25" s="1"/>
  <c r="D18" i="25"/>
  <c r="M18" i="25" s="1"/>
  <c r="C18" i="25"/>
  <c r="L18" i="25" s="1"/>
  <c r="E17" i="25"/>
  <c r="N17" i="25" s="1"/>
  <c r="D17" i="25"/>
  <c r="M17" i="25" s="1"/>
  <c r="C17" i="25"/>
  <c r="L17" i="25" s="1"/>
  <c r="E16" i="25"/>
  <c r="N16" i="25" s="1"/>
  <c r="D16" i="25"/>
  <c r="M16" i="25" s="1"/>
  <c r="C16" i="25"/>
  <c r="L16" i="25" s="1"/>
  <c r="E15" i="25"/>
  <c r="D15" i="25"/>
  <c r="M15" i="25" s="1"/>
  <c r="C15" i="25"/>
  <c r="L15" i="25" s="1"/>
  <c r="E13" i="25"/>
  <c r="N13" i="25" s="1"/>
  <c r="D13" i="25"/>
  <c r="M13" i="25" s="1"/>
  <c r="C13" i="25"/>
  <c r="L13" i="25" s="1"/>
  <c r="E12" i="25"/>
  <c r="N12" i="25" s="1"/>
  <c r="D12" i="25"/>
  <c r="M12" i="25" s="1"/>
  <c r="C12" i="25"/>
  <c r="L12" i="25" s="1"/>
  <c r="E11" i="25"/>
  <c r="N11" i="25" s="1"/>
  <c r="D11" i="25"/>
  <c r="M11" i="25" s="1"/>
  <c r="C11" i="25"/>
  <c r="L11" i="25" s="1"/>
  <c r="E9" i="25"/>
  <c r="D9" i="25"/>
  <c r="M9" i="25" s="1"/>
  <c r="C9" i="25"/>
  <c r="L9" i="25" s="1"/>
  <c r="E4" i="25"/>
  <c r="N4" i="25" s="1"/>
  <c r="E3" i="25"/>
  <c r="D3" i="25"/>
  <c r="C3" i="25"/>
  <c r="E70" i="26"/>
  <c r="D70" i="26"/>
  <c r="E69" i="26"/>
  <c r="D69" i="26"/>
  <c r="E68" i="26"/>
  <c r="D68" i="26"/>
  <c r="C68" i="26"/>
  <c r="K68" i="26" s="1"/>
  <c r="E67" i="26"/>
  <c r="D67" i="26"/>
  <c r="E66" i="26"/>
  <c r="D66" i="26"/>
  <c r="C66" i="26"/>
  <c r="K66" i="26" s="1"/>
  <c r="E65" i="26"/>
  <c r="D65" i="26"/>
  <c r="C65" i="26"/>
  <c r="K65" i="26" s="1"/>
  <c r="E64" i="26"/>
  <c r="D64" i="26"/>
  <c r="C64" i="26"/>
  <c r="K64" i="26" s="1"/>
  <c r="E63" i="26"/>
  <c r="D63" i="26"/>
  <c r="C63" i="26"/>
  <c r="K63" i="26" s="1"/>
  <c r="E62" i="26"/>
  <c r="D62" i="26"/>
  <c r="C62" i="26"/>
  <c r="K62" i="26" s="1"/>
  <c r="E61" i="26"/>
  <c r="D61" i="26"/>
  <c r="E60" i="26"/>
  <c r="D60" i="26"/>
  <c r="C60" i="26"/>
  <c r="K60" i="26" s="1"/>
  <c r="E59" i="26"/>
  <c r="D59" i="26"/>
  <c r="C59" i="26"/>
  <c r="K59" i="26" s="1"/>
  <c r="E58" i="26"/>
  <c r="D58" i="26"/>
  <c r="E57" i="26"/>
  <c r="D57" i="26"/>
  <c r="E56" i="26"/>
  <c r="D56" i="26"/>
  <c r="C56" i="26"/>
  <c r="K56" i="26" s="1"/>
  <c r="E55" i="26"/>
  <c r="D55" i="26"/>
  <c r="E54" i="26"/>
  <c r="D54" i="26"/>
  <c r="E53" i="26"/>
  <c r="D53" i="26"/>
  <c r="C53" i="26"/>
  <c r="K53" i="26" s="1"/>
  <c r="E52" i="26"/>
  <c r="D52" i="26"/>
  <c r="E51" i="26"/>
  <c r="D51" i="26"/>
  <c r="E50" i="26"/>
  <c r="D50" i="26"/>
  <c r="E49" i="26"/>
  <c r="D49" i="26"/>
  <c r="E48" i="26"/>
  <c r="D48" i="26"/>
  <c r="E47" i="26"/>
  <c r="D47" i="26"/>
  <c r="C47" i="26"/>
  <c r="K47" i="26" s="1"/>
  <c r="E46" i="26"/>
  <c r="D46" i="26"/>
  <c r="C46" i="26"/>
  <c r="K46" i="26" s="1"/>
  <c r="E45" i="26"/>
  <c r="D45" i="26"/>
  <c r="C45" i="26"/>
  <c r="K45" i="26" s="1"/>
  <c r="E44" i="26"/>
  <c r="D44" i="26"/>
  <c r="E43" i="26"/>
  <c r="D43" i="26"/>
  <c r="E42" i="26"/>
  <c r="D42" i="26"/>
  <c r="E41" i="26"/>
  <c r="D41" i="26"/>
  <c r="C41" i="26"/>
  <c r="K41" i="26" s="1"/>
  <c r="E40" i="26"/>
  <c r="D40" i="26"/>
  <c r="E39" i="26"/>
  <c r="D39" i="26"/>
  <c r="E38" i="26"/>
  <c r="D38" i="26"/>
  <c r="E37" i="26"/>
  <c r="D37" i="26"/>
  <c r="C37" i="26"/>
  <c r="K37" i="26" s="1"/>
  <c r="E36" i="26"/>
  <c r="D36" i="26"/>
  <c r="E35" i="26"/>
  <c r="D35" i="26"/>
  <c r="C35" i="26"/>
  <c r="K35" i="26" s="1"/>
  <c r="E34" i="26"/>
  <c r="D34" i="26"/>
  <c r="E33" i="26"/>
  <c r="D33" i="26"/>
  <c r="C33" i="26"/>
  <c r="K33" i="26" s="1"/>
  <c r="E32" i="26"/>
  <c r="D32" i="26"/>
  <c r="C32" i="26"/>
  <c r="K32" i="26" s="1"/>
  <c r="E31" i="26"/>
  <c r="D31" i="26"/>
  <c r="E30" i="26"/>
  <c r="D30" i="26"/>
  <c r="C30" i="26"/>
  <c r="K30" i="26" s="1"/>
  <c r="E29" i="26"/>
  <c r="D29" i="26"/>
  <c r="E28" i="26"/>
  <c r="D28" i="26"/>
  <c r="E27" i="26"/>
  <c r="D27" i="26"/>
  <c r="E26" i="26"/>
  <c r="D26" i="26"/>
  <c r="E25" i="26"/>
  <c r="D25" i="26"/>
  <c r="E24" i="26"/>
  <c r="D24" i="26"/>
  <c r="C24" i="26"/>
  <c r="K24" i="26" s="1"/>
  <c r="E23" i="26"/>
  <c r="D23" i="26"/>
  <c r="C23" i="26"/>
  <c r="K23" i="26" s="1"/>
  <c r="E22" i="26"/>
  <c r="D22" i="26"/>
  <c r="E21" i="26"/>
  <c r="D21" i="26"/>
  <c r="C21" i="26"/>
  <c r="K21" i="26" s="1"/>
  <c r="E20" i="26"/>
  <c r="D20" i="26"/>
  <c r="E19" i="26"/>
  <c r="D19" i="26"/>
  <c r="C19" i="26"/>
  <c r="K19" i="26" s="1"/>
  <c r="E18" i="26"/>
  <c r="D18" i="26"/>
  <c r="E17" i="26"/>
  <c r="D17" i="26"/>
  <c r="E16" i="26"/>
  <c r="D16" i="26"/>
  <c r="E15" i="26"/>
  <c r="D15" i="26"/>
  <c r="C15" i="26"/>
  <c r="K15" i="26" s="1"/>
  <c r="E14" i="26"/>
  <c r="D14" i="26"/>
  <c r="E13" i="26"/>
  <c r="D13" i="26"/>
  <c r="C13" i="26"/>
  <c r="K13" i="26" s="1"/>
  <c r="E12" i="26"/>
  <c r="D12" i="26"/>
  <c r="C12" i="26"/>
  <c r="K12" i="26" s="1"/>
  <c r="E11" i="26"/>
  <c r="D11" i="26"/>
  <c r="E10" i="26"/>
  <c r="D10" i="26"/>
  <c r="E9" i="26"/>
  <c r="D9" i="26"/>
  <c r="E8" i="26"/>
  <c r="D8" i="26"/>
  <c r="C8" i="26"/>
  <c r="K8" i="26" s="1"/>
  <c r="E7" i="26"/>
  <c r="D7" i="26"/>
  <c r="C7" i="26"/>
  <c r="K7" i="26" s="1"/>
  <c r="E6" i="26"/>
  <c r="D6" i="26"/>
  <c r="C6" i="26"/>
  <c r="K6" i="26" s="1"/>
  <c r="E5" i="26"/>
  <c r="D5" i="26"/>
  <c r="E4" i="26"/>
  <c r="D4" i="26"/>
  <c r="E3" i="26"/>
  <c r="D3" i="26"/>
  <c r="C3" i="26"/>
  <c r="B3" i="12"/>
  <c r="A3" i="12"/>
  <c r="H3" i="1"/>
  <c r="A1" i="8"/>
  <c r="W3" i="1"/>
  <c r="U3" i="1"/>
  <c r="R3" i="1"/>
  <c r="T3" i="1"/>
  <c r="Q3" i="1"/>
  <c r="P3" i="1"/>
  <c r="O3" i="1"/>
  <c r="N3" i="1"/>
  <c r="I3" i="1"/>
  <c r="E4" i="1"/>
  <c r="E4" i="3"/>
  <c r="Z4" i="3" s="1"/>
  <c r="E4" i="28"/>
  <c r="R4" i="28" s="1"/>
  <c r="E19" i="8"/>
  <c r="E5" i="28"/>
  <c r="R5" i="28" s="1"/>
  <c r="E5" i="1"/>
  <c r="E20" i="8"/>
  <c r="E5" i="3"/>
  <c r="E6" i="28"/>
  <c r="R6" i="28" s="1"/>
  <c r="E6" i="1"/>
  <c r="E6" i="3"/>
  <c r="X6" i="3" s="1"/>
  <c r="E21" i="8"/>
  <c r="E7" i="28"/>
  <c r="R7" i="28" s="1"/>
  <c r="E7" i="1"/>
  <c r="E7" i="3"/>
  <c r="Z7" i="3" s="1"/>
  <c r="E8" i="28"/>
  <c r="R8" i="28" s="1"/>
  <c r="E8" i="1"/>
  <c r="E22" i="8"/>
  <c r="E8" i="3"/>
  <c r="AB8" i="3" s="1"/>
  <c r="E9" i="28"/>
  <c r="R9" i="28" s="1"/>
  <c r="E9" i="1"/>
  <c r="E9" i="3"/>
  <c r="Z9" i="3" s="1"/>
  <c r="E10" i="28"/>
  <c r="R10" i="28" s="1"/>
  <c r="E10" i="1"/>
  <c r="E10" i="3"/>
  <c r="X10" i="3" s="1"/>
  <c r="E23" i="8"/>
  <c r="E11" i="28"/>
  <c r="R11" i="28" s="1"/>
  <c r="E11" i="1"/>
  <c r="E24" i="8"/>
  <c r="E11" i="3"/>
  <c r="Z11" i="3" s="1"/>
  <c r="E12" i="28"/>
  <c r="R12" i="28" s="1"/>
  <c r="E12" i="1"/>
  <c r="E12" i="3"/>
  <c r="AB12" i="3" s="1"/>
  <c r="E13" i="28"/>
  <c r="R13" i="28" s="1"/>
  <c r="E13" i="1"/>
  <c r="E13" i="3"/>
  <c r="AB13" i="3" s="1"/>
  <c r="E14" i="28"/>
  <c r="R14" i="28" s="1"/>
  <c r="E14" i="1"/>
  <c r="E14" i="3"/>
  <c r="AB14" i="3" s="1"/>
  <c r="E25" i="8"/>
  <c r="E15" i="28"/>
  <c r="R15" i="28" s="1"/>
  <c r="E15" i="1"/>
  <c r="E15" i="3"/>
  <c r="AB15" i="3" s="1"/>
  <c r="E7" i="8"/>
  <c r="E16" i="28"/>
  <c r="R16" i="28" s="1"/>
  <c r="E16" i="1"/>
  <c r="E26" i="8"/>
  <c r="E16" i="3"/>
  <c r="Z16" i="3" s="1"/>
  <c r="E17" i="28"/>
  <c r="R17" i="28" s="1"/>
  <c r="E17" i="1"/>
  <c r="E8" i="8"/>
  <c r="E17" i="3"/>
  <c r="AB17" i="3" s="1"/>
  <c r="E18" i="28"/>
  <c r="R18" i="28" s="1"/>
  <c r="E18" i="1"/>
  <c r="E18" i="3"/>
  <c r="X18" i="3" s="1"/>
  <c r="E9" i="8"/>
  <c r="E19" i="28"/>
  <c r="R19" i="28" s="1"/>
  <c r="E19" i="1"/>
  <c r="E19" i="3"/>
  <c r="AB19" i="3" s="1"/>
  <c r="E27" i="8"/>
  <c r="E20" i="28"/>
  <c r="R20" i="28" s="1"/>
  <c r="E20" i="1"/>
  <c r="E20" i="3"/>
  <c r="AB20" i="3" s="1"/>
  <c r="E21" i="28"/>
  <c r="R21" i="28" s="1"/>
  <c r="E21" i="1"/>
  <c r="E21" i="3"/>
  <c r="AB21" i="3" s="1"/>
  <c r="E22" i="28"/>
  <c r="R22" i="28" s="1"/>
  <c r="E22" i="1"/>
  <c r="E28" i="8"/>
  <c r="E22" i="3"/>
  <c r="Z22" i="3" s="1"/>
  <c r="E23" i="28"/>
  <c r="R23" i="28" s="1"/>
  <c r="E23" i="1"/>
  <c r="E23" i="3"/>
  <c r="Z23" i="3" s="1"/>
  <c r="E24" i="28"/>
  <c r="R24" i="28" s="1"/>
  <c r="E24" i="1"/>
  <c r="E10" i="8"/>
  <c r="E24" i="3"/>
  <c r="Z24" i="3" s="1"/>
  <c r="E25" i="28"/>
  <c r="R25" i="28" s="1"/>
  <c r="E25" i="1"/>
  <c r="E25" i="3"/>
  <c r="AB25" i="3" s="1"/>
  <c r="E26" i="28"/>
  <c r="R26" i="28" s="1"/>
  <c r="E26" i="1"/>
  <c r="E26" i="3"/>
  <c r="Z26" i="3" s="1"/>
  <c r="E29" i="8"/>
  <c r="E27" i="28"/>
  <c r="R27" i="28" s="1"/>
  <c r="E27" i="1"/>
  <c r="E27" i="3"/>
  <c r="X27" i="3" s="1"/>
  <c r="E11" i="8"/>
  <c r="E28" i="28"/>
  <c r="R28" i="28" s="1"/>
  <c r="E28" i="1"/>
  <c r="E28" i="3"/>
  <c r="AB28" i="3" s="1"/>
  <c r="E29" i="28"/>
  <c r="R29" i="28" s="1"/>
  <c r="E29" i="1"/>
  <c r="E29" i="3"/>
  <c r="AB29" i="3" s="1"/>
  <c r="E30" i="28"/>
  <c r="R30" i="28" s="1"/>
  <c r="E30" i="1"/>
  <c r="E30" i="8"/>
  <c r="E30" i="3"/>
  <c r="Z30" i="3" s="1"/>
  <c r="E31" i="28"/>
  <c r="R31" i="28" s="1"/>
  <c r="E31" i="1"/>
  <c r="E31" i="3"/>
  <c r="AB31" i="3" s="1"/>
  <c r="E31" i="8"/>
  <c r="E32" i="28"/>
  <c r="R32" i="28" s="1"/>
  <c r="E32" i="1"/>
  <c r="E32" i="8"/>
  <c r="E32" i="3"/>
  <c r="Z32" i="3" s="1"/>
  <c r="E33" i="28"/>
  <c r="R33" i="28" s="1"/>
  <c r="E33" i="1"/>
  <c r="E33" i="3"/>
  <c r="X33" i="3" s="1"/>
  <c r="E34" i="28"/>
  <c r="R34" i="28" s="1"/>
  <c r="E34" i="1"/>
  <c r="E34" i="3"/>
  <c r="AB34" i="3" s="1"/>
  <c r="E33" i="8"/>
  <c r="E35" i="28"/>
  <c r="R35" i="28" s="1"/>
  <c r="E34" i="8"/>
  <c r="E35" i="1"/>
  <c r="E35" i="3"/>
  <c r="AB35" i="3" s="1"/>
  <c r="E36" i="28"/>
  <c r="R36" i="28" s="1"/>
  <c r="E36" i="1"/>
  <c r="E36" i="3"/>
  <c r="E35" i="8"/>
  <c r="E37" i="28"/>
  <c r="R37" i="28" s="1"/>
  <c r="E36" i="8"/>
  <c r="E37" i="1"/>
  <c r="E37" i="3"/>
  <c r="X37" i="3" s="1"/>
  <c r="E38" i="28"/>
  <c r="R38" i="28" s="1"/>
  <c r="E38" i="1"/>
  <c r="E38" i="3"/>
  <c r="AB38" i="3" s="1"/>
  <c r="E37" i="8"/>
  <c r="E39" i="28"/>
  <c r="R39" i="28" s="1"/>
  <c r="E39" i="1"/>
  <c r="E38" i="8"/>
  <c r="E39" i="3"/>
  <c r="Z39" i="3" s="1"/>
  <c r="E40" i="28"/>
  <c r="R40" i="28" s="1"/>
  <c r="E40" i="1"/>
  <c r="E40" i="3"/>
  <c r="E41" i="28"/>
  <c r="R41" i="28" s="1"/>
  <c r="E41" i="1"/>
  <c r="E41" i="3"/>
  <c r="AB41" i="3" s="1"/>
  <c r="E39" i="8"/>
  <c r="E42" i="28"/>
  <c r="R42" i="28" s="1"/>
  <c r="E42" i="1"/>
  <c r="E42" i="3"/>
  <c r="X42" i="3" s="1"/>
  <c r="E43" i="28"/>
  <c r="R43" i="28" s="1"/>
  <c r="E43" i="1"/>
  <c r="E43" i="3"/>
  <c r="Z43" i="3" s="1"/>
  <c r="E44" i="28"/>
  <c r="R44" i="28" s="1"/>
  <c r="E44" i="1"/>
  <c r="E44" i="3"/>
  <c r="Z44" i="3" s="1"/>
  <c r="E45" i="28"/>
  <c r="R45" i="28" s="1"/>
  <c r="E45" i="1"/>
  <c r="E45" i="3"/>
  <c r="AB45" i="3" s="1"/>
  <c r="E46" i="28"/>
  <c r="R46" i="28" s="1"/>
  <c r="E46" i="1"/>
  <c r="E46" i="3"/>
  <c r="AB46" i="3" s="1"/>
  <c r="E47" i="28"/>
  <c r="R47" i="28" s="1"/>
  <c r="E47" i="1"/>
  <c r="E47" i="3"/>
  <c r="AB47" i="3" s="1"/>
  <c r="E48" i="28"/>
  <c r="R48" i="28" s="1"/>
  <c r="E48" i="1"/>
  <c r="E12" i="8"/>
  <c r="E48" i="3"/>
  <c r="Z48" i="3" s="1"/>
  <c r="E49" i="28"/>
  <c r="R49" i="28" s="1"/>
  <c r="E49" i="1"/>
  <c r="E49" i="3"/>
  <c r="Z49" i="3" s="1"/>
  <c r="E50" i="28"/>
  <c r="R50" i="28" s="1"/>
  <c r="E50" i="1"/>
  <c r="E50" i="3"/>
  <c r="AB50" i="3" s="1"/>
  <c r="E51" i="28"/>
  <c r="R51" i="28" s="1"/>
  <c r="E51" i="1"/>
  <c r="E51" i="3"/>
  <c r="AB51" i="3" s="1"/>
  <c r="E52" i="28"/>
  <c r="R52" i="28" s="1"/>
  <c r="E52" i="1"/>
  <c r="E52" i="3"/>
  <c r="X52" i="3" s="1"/>
  <c r="E53" i="28"/>
  <c r="R53" i="28" s="1"/>
  <c r="E53" i="1"/>
  <c r="E53" i="3"/>
  <c r="X53" i="3" s="1"/>
  <c r="E54" i="28"/>
  <c r="R54" i="28" s="1"/>
  <c r="E54" i="1"/>
  <c r="E54" i="3"/>
  <c r="X54" i="3" s="1"/>
  <c r="E55" i="28"/>
  <c r="R55" i="28" s="1"/>
  <c r="E55" i="1"/>
  <c r="E55" i="3"/>
  <c r="Z55" i="3" s="1"/>
  <c r="E13" i="8"/>
  <c r="E56" i="28"/>
  <c r="R56" i="28" s="1"/>
  <c r="E56" i="1"/>
  <c r="E56" i="3"/>
  <c r="X56" i="3" s="1"/>
  <c r="E57" i="28"/>
  <c r="R57" i="28" s="1"/>
  <c r="E57" i="1"/>
  <c r="E57" i="3"/>
  <c r="X57" i="3" s="1"/>
  <c r="E58" i="28"/>
  <c r="R58" i="28" s="1"/>
  <c r="E14" i="8"/>
  <c r="E58" i="1"/>
  <c r="E58" i="3"/>
  <c r="X58" i="3" s="1"/>
  <c r="E59" i="28"/>
  <c r="R59" i="28" s="1"/>
  <c r="E59" i="1"/>
  <c r="E59" i="3"/>
  <c r="E60" i="28"/>
  <c r="R60" i="28" s="1"/>
  <c r="E60" i="1"/>
  <c r="E60" i="3"/>
  <c r="E61" i="28"/>
  <c r="R61" i="28" s="1"/>
  <c r="E61" i="1"/>
  <c r="E61" i="3"/>
  <c r="AB61" i="3" s="1"/>
  <c r="E62" i="28"/>
  <c r="R62" i="28" s="1"/>
  <c r="E62" i="1"/>
  <c r="E62" i="3"/>
  <c r="X62" i="3" s="1"/>
  <c r="E63" i="28"/>
  <c r="R63" i="28" s="1"/>
  <c r="E63" i="1"/>
  <c r="E63" i="3"/>
  <c r="AB63" i="3" s="1"/>
  <c r="E15" i="8"/>
  <c r="E64" i="28"/>
  <c r="R64" i="28" s="1"/>
  <c r="E64" i="1"/>
  <c r="E64" i="3"/>
  <c r="Z64" i="3" s="1"/>
  <c r="E65" i="28"/>
  <c r="R65" i="28" s="1"/>
  <c r="E65" i="1"/>
  <c r="E65" i="3"/>
  <c r="E66" i="28"/>
  <c r="R66" i="28" s="1"/>
  <c r="E16" i="8"/>
  <c r="E66" i="1"/>
  <c r="E66" i="3"/>
  <c r="X66" i="3" s="1"/>
  <c r="E67" i="28"/>
  <c r="R67" i="28" s="1"/>
  <c r="E67" i="1"/>
  <c r="E67" i="3"/>
  <c r="AB67" i="3" s="1"/>
  <c r="E17" i="8"/>
  <c r="E68" i="28"/>
  <c r="R68" i="28" s="1"/>
  <c r="E18" i="8"/>
  <c r="E68" i="1"/>
  <c r="E68" i="3"/>
  <c r="AB68" i="3" s="1"/>
  <c r="E69" i="28"/>
  <c r="R69" i="28" s="1"/>
  <c r="E69" i="1"/>
  <c r="E69" i="3"/>
  <c r="Z69" i="3" s="1"/>
  <c r="E70" i="28"/>
  <c r="R70" i="28" s="1"/>
  <c r="E70" i="1"/>
  <c r="E70" i="3"/>
  <c r="X70" i="3" s="1"/>
  <c r="Q72" i="14"/>
  <c r="H68" i="1"/>
  <c r="H33" i="1"/>
  <c r="H52" i="1"/>
  <c r="H34" i="1"/>
  <c r="H66" i="1"/>
  <c r="H21" i="1"/>
  <c r="H37" i="1"/>
  <c r="H70" i="1"/>
  <c r="H38" i="1"/>
  <c r="H14" i="1"/>
  <c r="H10" i="1"/>
  <c r="H22" i="1"/>
  <c r="H7" i="1"/>
  <c r="O7" i="1"/>
  <c r="Q71" i="14"/>
  <c r="Q73" i="14"/>
  <c r="M4" i="3"/>
  <c r="N4" i="3" s="1"/>
  <c r="X29" i="39" l="1"/>
  <c r="X66" i="39"/>
  <c r="A71" i="34"/>
  <c r="N6" i="25"/>
  <c r="X22" i="39"/>
  <c r="Y22" i="39" s="1"/>
  <c r="C71" i="3"/>
  <c r="X31" i="39"/>
  <c r="Y31" i="39" s="1"/>
  <c r="C71" i="1"/>
  <c r="C71" i="28"/>
  <c r="P71" i="28" s="1"/>
  <c r="Q56" i="39"/>
  <c r="Q52" i="39"/>
  <c r="Q25" i="39"/>
  <c r="Q49" i="39"/>
  <c r="Q64" i="39"/>
  <c r="Q67" i="39"/>
  <c r="Q18" i="39"/>
  <c r="D71" i="29"/>
  <c r="K71" i="29" s="1"/>
  <c r="Q24" i="39"/>
  <c r="Q34" i="39"/>
  <c r="Q11" i="39"/>
  <c r="Q7" i="39"/>
  <c r="Q36" i="39"/>
  <c r="Q60" i="39"/>
  <c r="Q15" i="39"/>
  <c r="Q20" i="39"/>
  <c r="R7" i="14"/>
  <c r="R23" i="14"/>
  <c r="R39" i="14"/>
  <c r="R55" i="14"/>
  <c r="R4" i="14"/>
  <c r="R20" i="14"/>
  <c r="R36" i="14"/>
  <c r="R52" i="14"/>
  <c r="R68" i="14"/>
  <c r="R17" i="14"/>
  <c r="R33" i="14"/>
  <c r="R49" i="14"/>
  <c r="R65" i="14"/>
  <c r="R14" i="14"/>
  <c r="R30" i="14"/>
  <c r="R46" i="14"/>
  <c r="R62" i="14"/>
  <c r="R11" i="14"/>
  <c r="R27" i="14"/>
  <c r="R43" i="14"/>
  <c r="R59" i="14"/>
  <c r="R8" i="14"/>
  <c r="R24" i="14"/>
  <c r="R40" i="14"/>
  <c r="R56" i="14"/>
  <c r="R5" i="14"/>
  <c r="R21" i="14"/>
  <c r="R37" i="14"/>
  <c r="R53" i="14"/>
  <c r="R69" i="14"/>
  <c r="R18" i="14"/>
  <c r="R34" i="14"/>
  <c r="R50" i="14"/>
  <c r="R66" i="14"/>
  <c r="R15" i="14"/>
  <c r="R31" i="14"/>
  <c r="R47" i="14"/>
  <c r="R63" i="14"/>
  <c r="R12" i="14"/>
  <c r="R28" i="14"/>
  <c r="R44" i="14"/>
  <c r="R60" i="14"/>
  <c r="R9" i="14"/>
  <c r="R25" i="14"/>
  <c r="R41" i="14"/>
  <c r="R57" i="14"/>
  <c r="R6" i="14"/>
  <c r="R22" i="14"/>
  <c r="R38" i="14"/>
  <c r="R54" i="14"/>
  <c r="R19" i="14"/>
  <c r="R35" i="14"/>
  <c r="R51" i="14"/>
  <c r="R67" i="14"/>
  <c r="R16" i="14"/>
  <c r="R32" i="14"/>
  <c r="R48" i="14"/>
  <c r="R64" i="14"/>
  <c r="R13" i="14"/>
  <c r="R29" i="14"/>
  <c r="R45" i="14"/>
  <c r="R61" i="14"/>
  <c r="R10" i="14"/>
  <c r="R26" i="14"/>
  <c r="R42" i="14"/>
  <c r="R58" i="14"/>
  <c r="Q53" i="39"/>
  <c r="Q57" i="39"/>
  <c r="Q42" i="39"/>
  <c r="Q30" i="39"/>
  <c r="Q37" i="39"/>
  <c r="Q16" i="39"/>
  <c r="Q22" i="39"/>
  <c r="Q21" i="39"/>
  <c r="S48" i="39"/>
  <c r="D71" i="3"/>
  <c r="D71" i="6"/>
  <c r="D71" i="22"/>
  <c r="R71" i="22" s="1"/>
  <c r="S66" i="39"/>
  <c r="U16" i="39"/>
  <c r="X23" i="39"/>
  <c r="Y23" i="39" s="1"/>
  <c r="X68" i="39"/>
  <c r="Y68" i="39" s="1"/>
  <c r="X62" i="39"/>
  <c r="Y62" i="39" s="1"/>
  <c r="X21" i="39"/>
  <c r="Y21" i="39" s="1"/>
  <c r="X9" i="39"/>
  <c r="Y9" i="39" s="1"/>
  <c r="X69" i="39"/>
  <c r="Y69" i="39" s="1"/>
  <c r="R8" i="4"/>
  <c r="U8" i="4"/>
  <c r="R12" i="4"/>
  <c r="U12" i="4"/>
  <c r="R16" i="4"/>
  <c r="U16" i="4"/>
  <c r="R20" i="4"/>
  <c r="U20" i="4"/>
  <c r="R24" i="4"/>
  <c r="U24" i="4"/>
  <c r="R28" i="4"/>
  <c r="U28" i="4"/>
  <c r="R33" i="4"/>
  <c r="U33" i="4"/>
  <c r="R37" i="4"/>
  <c r="U37" i="4"/>
  <c r="R41" i="4"/>
  <c r="U41" i="4"/>
  <c r="R45" i="4"/>
  <c r="U45" i="4"/>
  <c r="R50" i="4"/>
  <c r="U50" i="4"/>
  <c r="R55" i="4"/>
  <c r="U55" i="4"/>
  <c r="R59" i="4"/>
  <c r="U59" i="4"/>
  <c r="R63" i="4"/>
  <c r="U63" i="4"/>
  <c r="R67" i="4"/>
  <c r="U67" i="4"/>
  <c r="R6" i="4"/>
  <c r="U6" i="4"/>
  <c r="R11" i="4"/>
  <c r="U11" i="4"/>
  <c r="R15" i="4"/>
  <c r="U15" i="4"/>
  <c r="R19" i="4"/>
  <c r="U19" i="4"/>
  <c r="R23" i="4"/>
  <c r="U23" i="4"/>
  <c r="R27" i="4"/>
  <c r="U27" i="4"/>
  <c r="R32" i="4"/>
  <c r="U32" i="4"/>
  <c r="R36" i="4"/>
  <c r="U36" i="4"/>
  <c r="R40" i="4"/>
  <c r="U40" i="4"/>
  <c r="R44" i="4"/>
  <c r="U44" i="4"/>
  <c r="R48" i="4"/>
  <c r="U48" i="4"/>
  <c r="R53" i="4"/>
  <c r="U53" i="4"/>
  <c r="R58" i="4"/>
  <c r="U58" i="4"/>
  <c r="R62" i="4"/>
  <c r="U62" i="4"/>
  <c r="R66" i="4"/>
  <c r="U66" i="4"/>
  <c r="R4" i="4"/>
  <c r="U4" i="4"/>
  <c r="R10" i="4"/>
  <c r="U10" i="4"/>
  <c r="R14" i="4"/>
  <c r="U14" i="4"/>
  <c r="R18" i="4"/>
  <c r="U18" i="4"/>
  <c r="R22" i="4"/>
  <c r="U22" i="4"/>
  <c r="R26" i="4"/>
  <c r="U26" i="4"/>
  <c r="R31" i="4"/>
  <c r="U31" i="4"/>
  <c r="R35" i="4"/>
  <c r="U35" i="4"/>
  <c r="R39" i="4"/>
  <c r="U39" i="4"/>
  <c r="R43" i="4"/>
  <c r="U43" i="4"/>
  <c r="R47" i="4"/>
  <c r="U47" i="4"/>
  <c r="R52" i="4"/>
  <c r="U52" i="4"/>
  <c r="R57" i="4"/>
  <c r="U57" i="4"/>
  <c r="R61" i="4"/>
  <c r="U61" i="4"/>
  <c r="R65" i="4"/>
  <c r="U65" i="4"/>
  <c r="R70" i="4"/>
  <c r="U70" i="4"/>
  <c r="R9" i="4"/>
  <c r="U9" i="4"/>
  <c r="R13" i="4"/>
  <c r="U13" i="4"/>
  <c r="R17" i="4"/>
  <c r="U17" i="4"/>
  <c r="R21" i="4"/>
  <c r="U21" i="4"/>
  <c r="R25" i="4"/>
  <c r="U25" i="4"/>
  <c r="R30" i="4"/>
  <c r="U30" i="4"/>
  <c r="R34" i="4"/>
  <c r="U34" i="4"/>
  <c r="R38" i="4"/>
  <c r="U38" i="4"/>
  <c r="R42" i="4"/>
  <c r="U42" i="4"/>
  <c r="R46" i="4"/>
  <c r="U46" i="4"/>
  <c r="R51" i="4"/>
  <c r="U51" i="4"/>
  <c r="R56" i="4"/>
  <c r="U56" i="4"/>
  <c r="R60" i="4"/>
  <c r="U60" i="4"/>
  <c r="R64" i="4"/>
  <c r="U64" i="4"/>
  <c r="R69" i="4"/>
  <c r="U69" i="4"/>
  <c r="X3" i="39"/>
  <c r="J29" i="39"/>
  <c r="K29" i="39" s="1"/>
  <c r="K71" i="25"/>
  <c r="H71" i="1" s="1"/>
  <c r="J39" i="39"/>
  <c r="K39" i="39" s="1"/>
  <c r="E71" i="26"/>
  <c r="Z28" i="3"/>
  <c r="Z42" i="3"/>
  <c r="X13" i="3"/>
  <c r="E71" i="32"/>
  <c r="S62" i="39"/>
  <c r="S9" i="39"/>
  <c r="E71" i="29"/>
  <c r="X50" i="39"/>
  <c r="Y50" i="39" s="1"/>
  <c r="X6" i="39"/>
  <c r="Y6" i="39" s="1"/>
  <c r="X63" i="39"/>
  <c r="Y63" i="39" s="1"/>
  <c r="X31" i="1"/>
  <c r="X15" i="39"/>
  <c r="Y15" i="39" s="1"/>
  <c r="X67" i="39"/>
  <c r="Y67" i="39" s="1"/>
  <c r="X26" i="39"/>
  <c r="Y26" i="39" s="1"/>
  <c r="X8" i="39"/>
  <c r="Y8" i="39" s="1"/>
  <c r="X47" i="39"/>
  <c r="Y47" i="39" s="1"/>
  <c r="X55" i="39"/>
  <c r="Y55" i="39" s="1"/>
  <c r="AB56" i="3"/>
  <c r="Z34" i="3"/>
  <c r="X17" i="3"/>
  <c r="X19" i="39"/>
  <c r="Y19" i="39" s="1"/>
  <c r="X37" i="39"/>
  <c r="Y37" i="39" s="1"/>
  <c r="X18" i="39"/>
  <c r="Y18" i="39" s="1"/>
  <c r="T71" i="1"/>
  <c r="X60" i="39"/>
  <c r="Y60" i="39" s="1"/>
  <c r="X27" i="39"/>
  <c r="Y27" i="39" s="1"/>
  <c r="X30" i="39"/>
  <c r="Y30" i="39" s="1"/>
  <c r="X11" i="39"/>
  <c r="Y11" i="39" s="1"/>
  <c r="X59" i="39"/>
  <c r="Y59" i="39" s="1"/>
  <c r="X34" i="39"/>
  <c r="Y34" i="39" s="1"/>
  <c r="X20" i="39"/>
  <c r="Y20" i="39" s="1"/>
  <c r="X42" i="39"/>
  <c r="Y42" i="39" s="1"/>
  <c r="X5" i="39"/>
  <c r="Y5" i="39" s="1"/>
  <c r="X39" i="39"/>
  <c r="X44" i="39"/>
  <c r="Y44" i="39" s="1"/>
  <c r="X49" i="39"/>
  <c r="Y49" i="39" s="1"/>
  <c r="X14" i="39"/>
  <c r="Y14" i="39" s="1"/>
  <c r="X4" i="39"/>
  <c r="Y4" i="39" s="1"/>
  <c r="X51" i="39"/>
  <c r="Y51" i="39" s="1"/>
  <c r="X64" i="39"/>
  <c r="Y64" i="39" s="1"/>
  <c r="X17" i="39"/>
  <c r="Y17" i="39" s="1"/>
  <c r="X24" i="39"/>
  <c r="Y24" i="39" s="1"/>
  <c r="X61" i="39"/>
  <c r="Y61" i="39" s="1"/>
  <c r="X56" i="39"/>
  <c r="Y56" i="39" s="1"/>
  <c r="X25" i="39"/>
  <c r="Y25" i="39" s="1"/>
  <c r="X33" i="39"/>
  <c r="Y33" i="39" s="1"/>
  <c r="X13" i="39"/>
  <c r="Y13" i="39" s="1"/>
  <c r="X45" i="39"/>
  <c r="Y45" i="39" s="1"/>
  <c r="X35" i="39"/>
  <c r="Y35" i="39" s="1"/>
  <c r="X43" i="39"/>
  <c r="X36" i="39"/>
  <c r="Y36" i="39" s="1"/>
  <c r="X57" i="39"/>
  <c r="Y57" i="39" s="1"/>
  <c r="X65" i="39"/>
  <c r="Y65" i="39" s="1"/>
  <c r="X10" i="39"/>
  <c r="Y10" i="39" s="1"/>
  <c r="X58" i="39"/>
  <c r="Y58" i="39" s="1"/>
  <c r="X28" i="39"/>
  <c r="Y28" i="39" s="1"/>
  <c r="X38" i="39"/>
  <c r="Y38" i="39" s="1"/>
  <c r="X7" i="39"/>
  <c r="Y7" i="39" s="1"/>
  <c r="X53" i="39"/>
  <c r="Y53" i="39" s="1"/>
  <c r="X48" i="39"/>
  <c r="Y48" i="39" s="1"/>
  <c r="X54" i="39"/>
  <c r="Y54" i="39" s="1"/>
  <c r="X46" i="39"/>
  <c r="Y46" i="39" s="1"/>
  <c r="X40" i="39"/>
  <c r="Y40" i="39" s="1"/>
  <c r="X52" i="39"/>
  <c r="Y52" i="39" s="1"/>
  <c r="X16" i="39"/>
  <c r="Y16" i="39" s="1"/>
  <c r="X41" i="39"/>
  <c r="Y41" i="39" s="1"/>
  <c r="X12" i="39"/>
  <c r="Y12" i="39" s="1"/>
  <c r="X32" i="39"/>
  <c r="Y32" i="39" s="1"/>
  <c r="J57" i="39"/>
  <c r="K57" i="39" s="1"/>
  <c r="J22" i="39"/>
  <c r="K22" i="39" s="1"/>
  <c r="J28" i="39"/>
  <c r="K28" i="39" s="1"/>
  <c r="O73" i="14"/>
  <c r="Z58" i="3"/>
  <c r="C71" i="44"/>
  <c r="N71" i="44" s="1"/>
  <c r="C71" i="43"/>
  <c r="K71" i="43" s="1"/>
  <c r="AA72" i="14"/>
  <c r="Z63" i="3"/>
  <c r="AB58" i="3"/>
  <c r="Z35" i="3"/>
  <c r="AB57" i="3"/>
  <c r="X11" i="3"/>
  <c r="AB42" i="3"/>
  <c r="X62" i="1"/>
  <c r="Z62" i="1" s="1"/>
  <c r="X36" i="1"/>
  <c r="Z36" i="1" s="1"/>
  <c r="X14" i="1"/>
  <c r="X10" i="1"/>
  <c r="Z10" i="1" s="1"/>
  <c r="X66" i="1"/>
  <c r="Z66" i="1" s="1"/>
  <c r="X18" i="1"/>
  <c r="Z18" i="1" s="1"/>
  <c r="X49" i="1"/>
  <c r="Z49" i="1" s="1"/>
  <c r="D71" i="25"/>
  <c r="M71" i="25" s="1"/>
  <c r="D71" i="44"/>
  <c r="O71" i="44" s="1"/>
  <c r="D71" i="43"/>
  <c r="Z45" i="3"/>
  <c r="Y20" i="1"/>
  <c r="AA20" i="1" s="1"/>
  <c r="Y24" i="1"/>
  <c r="AA24" i="1" s="1"/>
  <c r="Y28" i="1"/>
  <c r="AA28" i="1" s="1"/>
  <c r="Y36" i="1"/>
  <c r="AA36" i="1" s="1"/>
  <c r="Y40" i="1"/>
  <c r="AA40" i="1" s="1"/>
  <c r="X28" i="1"/>
  <c r="Z28" i="1" s="1"/>
  <c r="K71" i="3"/>
  <c r="M71" i="3" s="1"/>
  <c r="N71" i="3" s="1"/>
  <c r="X35" i="3"/>
  <c r="X31" i="3"/>
  <c r="AB24" i="3"/>
  <c r="Y27" i="1"/>
  <c r="AA27" i="1" s="1"/>
  <c r="Y31" i="1"/>
  <c r="AA31" i="1" s="1"/>
  <c r="Y39" i="1"/>
  <c r="Y43" i="1"/>
  <c r="AA43" i="1" s="1"/>
  <c r="Y67" i="1"/>
  <c r="AA67" i="1" s="1"/>
  <c r="U71" i="1"/>
  <c r="E71" i="44"/>
  <c r="P71" i="44" s="1"/>
  <c r="E71" i="43"/>
  <c r="Y44" i="1"/>
  <c r="Y48" i="1"/>
  <c r="AA48" i="1" s="1"/>
  <c r="Y52" i="1"/>
  <c r="AA52" i="1" s="1"/>
  <c r="Y51" i="1"/>
  <c r="AA51" i="1" s="1"/>
  <c r="Y5" i="1"/>
  <c r="AA5" i="1" s="1"/>
  <c r="Y9" i="1"/>
  <c r="AA9" i="1" s="1"/>
  <c r="Y17" i="1"/>
  <c r="AA17" i="1" s="1"/>
  <c r="Y57" i="1"/>
  <c r="AA57" i="1" s="1"/>
  <c r="Z14" i="3"/>
  <c r="Z20" i="3"/>
  <c r="Z8" i="3"/>
  <c r="X63" i="3"/>
  <c r="X21" i="3"/>
  <c r="AB6" i="3"/>
  <c r="AB44" i="3"/>
  <c r="X44" i="3"/>
  <c r="Z6" i="3"/>
  <c r="X14" i="3"/>
  <c r="AB22" i="3"/>
  <c r="X15" i="3"/>
  <c r="AB32" i="3"/>
  <c r="N21" i="3"/>
  <c r="N24" i="3"/>
  <c r="Y21" i="1"/>
  <c r="AA21" i="1" s="1"/>
  <c r="Y25" i="1"/>
  <c r="AA25" i="1" s="1"/>
  <c r="Y29" i="1"/>
  <c r="AA29" i="1" s="1"/>
  <c r="Y33" i="1"/>
  <c r="AA33" i="1" s="1"/>
  <c r="Y49" i="1"/>
  <c r="AA49" i="1" s="1"/>
  <c r="Y53" i="1"/>
  <c r="AA53" i="1" s="1"/>
  <c r="Y61" i="1"/>
  <c r="AA61" i="1" s="1"/>
  <c r="Y60" i="1"/>
  <c r="AA60" i="1" s="1"/>
  <c r="Y55" i="1"/>
  <c r="AA55" i="1" s="1"/>
  <c r="M7" i="34"/>
  <c r="N7" i="34" s="1"/>
  <c r="M11" i="34"/>
  <c r="N11" i="34" s="1"/>
  <c r="M15" i="34"/>
  <c r="N15" i="34" s="1"/>
  <c r="M19" i="34"/>
  <c r="N19" i="34" s="1"/>
  <c r="M23" i="34"/>
  <c r="N23" i="34" s="1"/>
  <c r="M27" i="34"/>
  <c r="N27" i="34" s="1"/>
  <c r="M31" i="34"/>
  <c r="N31" i="34" s="1"/>
  <c r="M35" i="34"/>
  <c r="N35" i="34" s="1"/>
  <c r="M39" i="34"/>
  <c r="N39" i="34" s="1"/>
  <c r="M43" i="34"/>
  <c r="N43" i="34" s="1"/>
  <c r="M47" i="34"/>
  <c r="N47" i="34" s="1"/>
  <c r="M51" i="34"/>
  <c r="N51" i="34" s="1"/>
  <c r="M55" i="34"/>
  <c r="N55" i="34" s="1"/>
  <c r="M59" i="34"/>
  <c r="N59" i="34" s="1"/>
  <c r="M63" i="34"/>
  <c r="N63" i="34" s="1"/>
  <c r="M67" i="34"/>
  <c r="N67" i="34" s="1"/>
  <c r="H51" i="1"/>
  <c r="X51" i="1" s="1"/>
  <c r="Z51" i="1" s="1"/>
  <c r="N9" i="25"/>
  <c r="N15" i="25"/>
  <c r="N35" i="25"/>
  <c r="Y10" i="1"/>
  <c r="AA10" i="1" s="1"/>
  <c r="Y14" i="1"/>
  <c r="AA14" i="1" s="1"/>
  <c r="Y18" i="1"/>
  <c r="AA18" i="1" s="1"/>
  <c r="Y22" i="1"/>
  <c r="AA22" i="1" s="1"/>
  <c r="Y26" i="1"/>
  <c r="AA26" i="1" s="1"/>
  <c r="Y34" i="1"/>
  <c r="AA34" i="1" s="1"/>
  <c r="Y38" i="1"/>
  <c r="AA38" i="1" s="1"/>
  <c r="Y42" i="1"/>
  <c r="AA42" i="1" s="1"/>
  <c r="Y50" i="1"/>
  <c r="AA50" i="1" s="1"/>
  <c r="Y54" i="1"/>
  <c r="AA54" i="1" s="1"/>
  <c r="Y58" i="1"/>
  <c r="AA58" i="1" s="1"/>
  <c r="Y70" i="1"/>
  <c r="AA70" i="1" s="1"/>
  <c r="M4" i="34"/>
  <c r="N4" i="34" s="1"/>
  <c r="M8" i="34"/>
  <c r="N8" i="34" s="1"/>
  <c r="M12" i="34"/>
  <c r="N12" i="34" s="1"/>
  <c r="M16" i="34"/>
  <c r="N16" i="34" s="1"/>
  <c r="M20" i="34"/>
  <c r="N20" i="34" s="1"/>
  <c r="M24" i="34"/>
  <c r="N24" i="34" s="1"/>
  <c r="M28" i="34"/>
  <c r="N28" i="34" s="1"/>
  <c r="M32" i="34"/>
  <c r="N32" i="34" s="1"/>
  <c r="M36" i="34"/>
  <c r="N36" i="34" s="1"/>
  <c r="M40" i="34"/>
  <c r="N40" i="34" s="1"/>
  <c r="M44" i="34"/>
  <c r="N44" i="34" s="1"/>
  <c r="M48" i="34"/>
  <c r="N48" i="34" s="1"/>
  <c r="M52" i="34"/>
  <c r="N52" i="34" s="1"/>
  <c r="M56" i="34"/>
  <c r="N56" i="34" s="1"/>
  <c r="M60" i="34"/>
  <c r="N60" i="34" s="1"/>
  <c r="M64" i="34"/>
  <c r="N64" i="34" s="1"/>
  <c r="M68" i="34"/>
  <c r="N68" i="34" s="1"/>
  <c r="H23" i="1"/>
  <c r="X23" i="1" s="1"/>
  <c r="Z23" i="1" s="1"/>
  <c r="J11" i="39"/>
  <c r="K11" i="39" s="1"/>
  <c r="H67" i="1"/>
  <c r="X67" i="1" s="1"/>
  <c r="Z67" i="1" s="1"/>
  <c r="H15" i="1"/>
  <c r="X15" i="1" s="1"/>
  <c r="Z15" i="1" s="1"/>
  <c r="X25" i="1"/>
  <c r="Z25" i="1" s="1"/>
  <c r="X42" i="1"/>
  <c r="Z42" i="1" s="1"/>
  <c r="X39" i="1"/>
  <c r="Z39" i="1" s="1"/>
  <c r="X50" i="1"/>
  <c r="Z50" i="1" s="1"/>
  <c r="X55" i="1"/>
  <c r="Z55" i="1" s="1"/>
  <c r="X17" i="1"/>
  <c r="Z17" i="1" s="1"/>
  <c r="J69" i="39"/>
  <c r="K69" i="39" s="1"/>
  <c r="H35" i="1"/>
  <c r="N67" i="25"/>
  <c r="N43" i="25"/>
  <c r="Y69" i="1"/>
  <c r="AA69" i="1" s="1"/>
  <c r="M5" i="34"/>
  <c r="N5" i="34" s="1"/>
  <c r="M9" i="34"/>
  <c r="N9" i="34" s="1"/>
  <c r="M13" i="34"/>
  <c r="N13" i="34" s="1"/>
  <c r="M17" i="34"/>
  <c r="N17" i="34" s="1"/>
  <c r="M21" i="34"/>
  <c r="N21" i="34" s="1"/>
  <c r="M25" i="34"/>
  <c r="N25" i="34" s="1"/>
  <c r="M29" i="34"/>
  <c r="N29" i="34" s="1"/>
  <c r="M33" i="34"/>
  <c r="N33" i="34" s="1"/>
  <c r="M37" i="34"/>
  <c r="N37" i="34" s="1"/>
  <c r="M41" i="34"/>
  <c r="N41" i="34" s="1"/>
  <c r="M45" i="34"/>
  <c r="N45" i="34" s="1"/>
  <c r="M49" i="34"/>
  <c r="N49" i="34" s="1"/>
  <c r="M53" i="34"/>
  <c r="N53" i="34" s="1"/>
  <c r="M57" i="34"/>
  <c r="N57" i="34" s="1"/>
  <c r="M61" i="34"/>
  <c r="N61" i="34" s="1"/>
  <c r="M65" i="34"/>
  <c r="N65" i="34" s="1"/>
  <c r="M69" i="34"/>
  <c r="N69" i="34" s="1"/>
  <c r="X61" i="1"/>
  <c r="Z61" i="1" s="1"/>
  <c r="X52" i="1"/>
  <c r="Z52" i="1" s="1"/>
  <c r="X34" i="1"/>
  <c r="Z34" i="1" s="1"/>
  <c r="X70" i="1"/>
  <c r="Z70" i="1" s="1"/>
  <c r="X22" i="1"/>
  <c r="Z22" i="1" s="1"/>
  <c r="X48" i="1"/>
  <c r="Z48" i="1" s="1"/>
  <c r="M71" i="34"/>
  <c r="X21" i="1"/>
  <c r="Z21" i="1" s="1"/>
  <c r="H6" i="1"/>
  <c r="X6" i="1" s="1"/>
  <c r="Z6" i="1" s="1"/>
  <c r="N55" i="25"/>
  <c r="N7" i="25"/>
  <c r="M6" i="34"/>
  <c r="N6" i="34" s="1"/>
  <c r="M10" i="34"/>
  <c r="N10" i="34" s="1"/>
  <c r="M14" i="34"/>
  <c r="N14" i="34" s="1"/>
  <c r="M18" i="34"/>
  <c r="N18" i="34" s="1"/>
  <c r="M22" i="34"/>
  <c r="N22" i="34" s="1"/>
  <c r="M26" i="34"/>
  <c r="N26" i="34" s="1"/>
  <c r="M30" i="34"/>
  <c r="N30" i="34" s="1"/>
  <c r="M34" i="34"/>
  <c r="N34" i="34" s="1"/>
  <c r="M38" i="34"/>
  <c r="N38" i="34" s="1"/>
  <c r="M42" i="34"/>
  <c r="N42" i="34" s="1"/>
  <c r="M46" i="34"/>
  <c r="N46" i="34" s="1"/>
  <c r="M50" i="34"/>
  <c r="N50" i="34" s="1"/>
  <c r="M54" i="34"/>
  <c r="N54" i="34" s="1"/>
  <c r="M58" i="34"/>
  <c r="N58" i="34" s="1"/>
  <c r="M62" i="34"/>
  <c r="N62" i="34" s="1"/>
  <c r="M66" i="34"/>
  <c r="N66" i="34" s="1"/>
  <c r="M70" i="34"/>
  <c r="N70" i="34" s="1"/>
  <c r="H9" i="1"/>
  <c r="X9" i="1" s="1"/>
  <c r="Z9" i="1" s="1"/>
  <c r="H19" i="1"/>
  <c r="X19" i="1" s="1"/>
  <c r="Z19" i="1" s="1"/>
  <c r="X33" i="1"/>
  <c r="Z33" i="1" s="1"/>
  <c r="X43" i="1"/>
  <c r="Z43" i="1" s="1"/>
  <c r="X38" i="1"/>
  <c r="X53" i="1"/>
  <c r="Z53" i="1" s="1"/>
  <c r="X26" i="1"/>
  <c r="Z26" i="1" s="1"/>
  <c r="X27" i="1"/>
  <c r="Z27" i="1" s="1"/>
  <c r="J24" i="39"/>
  <c r="K24" i="39" s="1"/>
  <c r="J56" i="39"/>
  <c r="K56" i="39" s="1"/>
  <c r="M5" i="32"/>
  <c r="N5" i="32" s="1"/>
  <c r="M9" i="32"/>
  <c r="N9" i="32" s="1"/>
  <c r="M13" i="32"/>
  <c r="N13" i="32" s="1"/>
  <c r="M17" i="32"/>
  <c r="N17" i="32" s="1"/>
  <c r="M21" i="32"/>
  <c r="N21" i="32" s="1"/>
  <c r="M25" i="32"/>
  <c r="N25" i="32" s="1"/>
  <c r="M29" i="32"/>
  <c r="N29" i="32" s="1"/>
  <c r="M33" i="32"/>
  <c r="N33" i="32" s="1"/>
  <c r="M37" i="32"/>
  <c r="N37" i="32" s="1"/>
  <c r="M41" i="32"/>
  <c r="N41" i="32" s="1"/>
  <c r="M45" i="32"/>
  <c r="N45" i="32" s="1"/>
  <c r="M49" i="32"/>
  <c r="N49" i="32" s="1"/>
  <c r="M53" i="32"/>
  <c r="N53" i="32" s="1"/>
  <c r="M57" i="32"/>
  <c r="N57" i="32" s="1"/>
  <c r="M61" i="32"/>
  <c r="N61" i="32" s="1"/>
  <c r="M65" i="32"/>
  <c r="N65" i="32" s="1"/>
  <c r="M69" i="32"/>
  <c r="N69" i="32" s="1"/>
  <c r="Y8" i="1"/>
  <c r="AA8" i="1" s="1"/>
  <c r="M6" i="32"/>
  <c r="N6" i="32" s="1"/>
  <c r="M10" i="32"/>
  <c r="N10" i="32" s="1"/>
  <c r="M14" i="32"/>
  <c r="N14" i="32" s="1"/>
  <c r="M18" i="32"/>
  <c r="N18" i="32" s="1"/>
  <c r="M22" i="32"/>
  <c r="N22" i="32" s="1"/>
  <c r="M26" i="32"/>
  <c r="N26" i="32" s="1"/>
  <c r="M30" i="32"/>
  <c r="N30" i="32" s="1"/>
  <c r="M34" i="32"/>
  <c r="N34" i="32" s="1"/>
  <c r="M38" i="32"/>
  <c r="N38" i="32" s="1"/>
  <c r="M42" i="32"/>
  <c r="N42" i="32" s="1"/>
  <c r="M46" i="32"/>
  <c r="N46" i="32" s="1"/>
  <c r="M50" i="32"/>
  <c r="N50" i="32" s="1"/>
  <c r="M54" i="32"/>
  <c r="N54" i="32" s="1"/>
  <c r="M58" i="32"/>
  <c r="N58" i="32" s="1"/>
  <c r="M62" i="32"/>
  <c r="N62" i="32" s="1"/>
  <c r="M66" i="32"/>
  <c r="N66" i="32" s="1"/>
  <c r="M70" i="32"/>
  <c r="N70" i="32" s="1"/>
  <c r="Y45" i="1"/>
  <c r="AA45" i="1" s="1"/>
  <c r="M7" i="32"/>
  <c r="N7" i="32" s="1"/>
  <c r="M11" i="32"/>
  <c r="N11" i="32" s="1"/>
  <c r="M15" i="32"/>
  <c r="N15" i="32" s="1"/>
  <c r="M19" i="32"/>
  <c r="N19" i="32" s="1"/>
  <c r="M23" i="32"/>
  <c r="N23" i="32" s="1"/>
  <c r="M27" i="32"/>
  <c r="N27" i="32" s="1"/>
  <c r="M31" i="32"/>
  <c r="N31" i="32" s="1"/>
  <c r="M35" i="32"/>
  <c r="N35" i="32" s="1"/>
  <c r="M39" i="32"/>
  <c r="N39" i="32" s="1"/>
  <c r="M43" i="32"/>
  <c r="N43" i="32" s="1"/>
  <c r="M47" i="32"/>
  <c r="N47" i="32" s="1"/>
  <c r="M51" i="32"/>
  <c r="N51" i="32" s="1"/>
  <c r="M55" i="32"/>
  <c r="N55" i="32" s="1"/>
  <c r="M59" i="32"/>
  <c r="N59" i="32" s="1"/>
  <c r="M63" i="32"/>
  <c r="N63" i="32" s="1"/>
  <c r="M67" i="32"/>
  <c r="N67" i="32" s="1"/>
  <c r="Y30" i="1"/>
  <c r="AA30" i="1" s="1"/>
  <c r="M4" i="32"/>
  <c r="N4" i="32" s="1"/>
  <c r="M8" i="32"/>
  <c r="N8" i="32" s="1"/>
  <c r="M12" i="32"/>
  <c r="N12" i="32" s="1"/>
  <c r="M16" i="32"/>
  <c r="N16" i="32" s="1"/>
  <c r="M20" i="32"/>
  <c r="N20" i="32" s="1"/>
  <c r="M24" i="32"/>
  <c r="N24" i="32" s="1"/>
  <c r="M28" i="32"/>
  <c r="N28" i="32" s="1"/>
  <c r="M32" i="32"/>
  <c r="N32" i="32" s="1"/>
  <c r="M36" i="32"/>
  <c r="N36" i="32" s="1"/>
  <c r="M40" i="32"/>
  <c r="N40" i="32" s="1"/>
  <c r="M44" i="32"/>
  <c r="N44" i="32" s="1"/>
  <c r="M48" i="32"/>
  <c r="N48" i="32" s="1"/>
  <c r="M52" i="32"/>
  <c r="N52" i="32" s="1"/>
  <c r="M56" i="32"/>
  <c r="N56" i="32" s="1"/>
  <c r="M60" i="32"/>
  <c r="N60" i="32" s="1"/>
  <c r="M64" i="32"/>
  <c r="N64" i="32" s="1"/>
  <c r="M68" i="32"/>
  <c r="N68" i="32" s="1"/>
  <c r="X63" i="1"/>
  <c r="Z63" i="1" s="1"/>
  <c r="X64" i="1"/>
  <c r="Z64" i="1" s="1"/>
  <c r="X65" i="1"/>
  <c r="Z65" i="1" s="1"/>
  <c r="X56" i="1"/>
  <c r="Z56" i="1" s="1"/>
  <c r="X46" i="1"/>
  <c r="Z46" i="1" s="1"/>
  <c r="X47" i="1"/>
  <c r="Z47" i="1" s="1"/>
  <c r="X45" i="1"/>
  <c r="Z45" i="1" s="1"/>
  <c r="X35" i="1"/>
  <c r="Z35" i="1" s="1"/>
  <c r="X30" i="1"/>
  <c r="Z30" i="1" s="1"/>
  <c r="X16" i="1"/>
  <c r="X11" i="1"/>
  <c r="Z11" i="1" s="1"/>
  <c r="X12" i="1"/>
  <c r="Z12" i="1" s="1"/>
  <c r="X7" i="1"/>
  <c r="Z7" i="1" s="1"/>
  <c r="X4" i="1"/>
  <c r="Z4" i="1" s="1"/>
  <c r="Y68" i="1"/>
  <c r="AA68" i="1" s="1"/>
  <c r="Y64" i="1"/>
  <c r="AA64" i="1" s="1"/>
  <c r="Y65" i="1"/>
  <c r="AA65" i="1" s="1"/>
  <c r="Y62" i="1"/>
  <c r="AA62" i="1" s="1"/>
  <c r="Y66" i="1"/>
  <c r="Y63" i="1"/>
  <c r="AA63" i="1" s="1"/>
  <c r="Y59" i="1"/>
  <c r="AA59" i="1" s="1"/>
  <c r="Y56" i="1"/>
  <c r="AA56" i="1" s="1"/>
  <c r="Y46" i="1"/>
  <c r="AA46" i="1" s="1"/>
  <c r="Y47" i="1"/>
  <c r="AA47" i="1" s="1"/>
  <c r="Y41" i="1"/>
  <c r="AA41" i="1" s="1"/>
  <c r="Y37" i="1"/>
  <c r="AA37" i="1" s="1"/>
  <c r="Y35" i="1"/>
  <c r="AA35" i="1" s="1"/>
  <c r="Y32" i="1"/>
  <c r="AA32" i="1" s="1"/>
  <c r="Y23" i="1"/>
  <c r="AA23" i="1" s="1"/>
  <c r="Y19" i="1"/>
  <c r="AA19" i="1" s="1"/>
  <c r="Y16" i="1"/>
  <c r="AA16" i="1" s="1"/>
  <c r="Y15" i="1"/>
  <c r="AA15" i="1" s="1"/>
  <c r="Y13" i="1"/>
  <c r="AA13" i="1" s="1"/>
  <c r="Y12" i="1"/>
  <c r="AA12" i="1" s="1"/>
  <c r="Y11" i="1"/>
  <c r="AA11" i="1" s="1"/>
  <c r="Y7" i="1"/>
  <c r="AA7" i="1" s="1"/>
  <c r="Y6" i="1"/>
  <c r="AA6" i="1" s="1"/>
  <c r="Y4" i="1"/>
  <c r="AA4" i="1" s="1"/>
  <c r="I24" i="39"/>
  <c r="W61" i="39"/>
  <c r="Q44" i="39"/>
  <c r="U44" i="39"/>
  <c r="S24" i="39"/>
  <c r="W44" i="39"/>
  <c r="M3" i="39"/>
  <c r="O3" i="39"/>
  <c r="O7" i="39"/>
  <c r="M7" i="39"/>
  <c r="O17" i="39"/>
  <c r="M17" i="39"/>
  <c r="M39" i="39"/>
  <c r="O39" i="39"/>
  <c r="M40" i="39"/>
  <c r="O40" i="39"/>
  <c r="M47" i="39"/>
  <c r="O47" i="39"/>
  <c r="M48" i="39"/>
  <c r="O48" i="39"/>
  <c r="M55" i="39"/>
  <c r="O55" i="39"/>
  <c r="M59" i="39"/>
  <c r="O59" i="39"/>
  <c r="O66" i="39"/>
  <c r="M66" i="39"/>
  <c r="M4" i="39"/>
  <c r="O4" i="39"/>
  <c r="M8" i="39"/>
  <c r="O8" i="39"/>
  <c r="O9" i="39"/>
  <c r="M9" i="39"/>
  <c r="O10" i="39"/>
  <c r="M10" i="39"/>
  <c r="M11" i="39"/>
  <c r="O11" i="39"/>
  <c r="M12" i="39"/>
  <c r="O12" i="39"/>
  <c r="I17" i="39"/>
  <c r="K18" i="39"/>
  <c r="O18" i="39"/>
  <c r="M18" i="39"/>
  <c r="M19" i="39"/>
  <c r="O19" i="39"/>
  <c r="M20" i="39"/>
  <c r="O20" i="39"/>
  <c r="O21" i="39"/>
  <c r="M21" i="39"/>
  <c r="O22" i="39"/>
  <c r="M22" i="39"/>
  <c r="M23" i="39"/>
  <c r="O23" i="39"/>
  <c r="M24" i="39"/>
  <c r="O24" i="39"/>
  <c r="M41" i="39"/>
  <c r="O41" i="39"/>
  <c r="M42" i="39"/>
  <c r="O42" i="39"/>
  <c r="M43" i="39"/>
  <c r="O43" i="39"/>
  <c r="O44" i="39"/>
  <c r="M44" i="39"/>
  <c r="I48" i="39"/>
  <c r="M49" i="39"/>
  <c r="O49" i="39"/>
  <c r="O50" i="39"/>
  <c r="M50" i="39"/>
  <c r="O51" i="39"/>
  <c r="M51" i="39"/>
  <c r="M56" i="39"/>
  <c r="O56" i="39"/>
  <c r="M60" i="39"/>
  <c r="O60" i="39"/>
  <c r="M61" i="39"/>
  <c r="O61" i="39"/>
  <c r="O62" i="39"/>
  <c r="M62" i="39"/>
  <c r="M67" i="39"/>
  <c r="O67" i="39"/>
  <c r="M68" i="39"/>
  <c r="O68" i="39"/>
  <c r="M69" i="39"/>
  <c r="O69" i="39"/>
  <c r="O5" i="39"/>
  <c r="M5" i="39"/>
  <c r="M13" i="39"/>
  <c r="O13" i="39"/>
  <c r="O14" i="39"/>
  <c r="M14" i="39"/>
  <c r="O15" i="39"/>
  <c r="M15" i="39"/>
  <c r="O25" i="39"/>
  <c r="M25" i="39"/>
  <c r="O26" i="39"/>
  <c r="M26" i="39"/>
  <c r="O27" i="39"/>
  <c r="M27" i="39"/>
  <c r="M28" i="39"/>
  <c r="O28" i="39"/>
  <c r="O45" i="39"/>
  <c r="M45" i="39"/>
  <c r="O52" i="39"/>
  <c r="M52" i="39"/>
  <c r="O53" i="39"/>
  <c r="M53" i="39"/>
  <c r="O57" i="39"/>
  <c r="M57" i="39"/>
  <c r="M63" i="39"/>
  <c r="O63" i="39"/>
  <c r="O64" i="39"/>
  <c r="M64" i="39"/>
  <c r="O6" i="39"/>
  <c r="M6" i="39"/>
  <c r="M16" i="39"/>
  <c r="O16" i="39"/>
  <c r="M29" i="39"/>
  <c r="O29" i="39"/>
  <c r="O30" i="39"/>
  <c r="M30" i="39"/>
  <c r="M31" i="39"/>
  <c r="O31" i="39"/>
  <c r="M32" i="39"/>
  <c r="O32" i="39"/>
  <c r="M33" i="39"/>
  <c r="O33" i="39"/>
  <c r="O34" i="39"/>
  <c r="M34" i="39"/>
  <c r="M35" i="39"/>
  <c r="O35" i="39"/>
  <c r="O36" i="39"/>
  <c r="M36" i="39"/>
  <c r="O37" i="39"/>
  <c r="M37" i="39"/>
  <c r="M38" i="39"/>
  <c r="O38" i="39"/>
  <c r="O46" i="39"/>
  <c r="M46" i="39"/>
  <c r="M54" i="39"/>
  <c r="O54" i="39"/>
  <c r="O58" i="39"/>
  <c r="M58" i="39"/>
  <c r="O65" i="39"/>
  <c r="M65" i="39"/>
  <c r="W16" i="39"/>
  <c r="X32" i="1"/>
  <c r="Z32" i="1" s="1"/>
  <c r="X13" i="1"/>
  <c r="Z13" i="1" s="1"/>
  <c r="W17" i="39"/>
  <c r="X37" i="1"/>
  <c r="Z37" i="1" s="1"/>
  <c r="X41" i="1"/>
  <c r="Z41" i="1" s="1"/>
  <c r="U13" i="39"/>
  <c r="Q13" i="39"/>
  <c r="S52" i="39"/>
  <c r="I56" i="39"/>
  <c r="I62" i="39"/>
  <c r="K66" i="39"/>
  <c r="K62" i="39"/>
  <c r="K45" i="39"/>
  <c r="I25" i="39"/>
  <c r="I45" i="39"/>
  <c r="K52" i="39"/>
  <c r="J67" i="39"/>
  <c r="K67" i="39" s="1"/>
  <c r="J37" i="39"/>
  <c r="K37" i="39" s="1"/>
  <c r="K54" i="39"/>
  <c r="K64" i="39"/>
  <c r="K68" i="39"/>
  <c r="J20" i="39"/>
  <c r="K20" i="39" s="1"/>
  <c r="I59" i="39"/>
  <c r="W27" i="39"/>
  <c r="I4" i="39"/>
  <c r="I10" i="39"/>
  <c r="K16" i="39"/>
  <c r="I34" i="39"/>
  <c r="K44" i="39"/>
  <c r="K46" i="39"/>
  <c r="I13" i="39"/>
  <c r="I37" i="39"/>
  <c r="I41" i="39"/>
  <c r="U12" i="39"/>
  <c r="U40" i="39"/>
  <c r="W12" i="39"/>
  <c r="W40" i="39"/>
  <c r="Q29" i="39"/>
  <c r="K5" i="39"/>
  <c r="I6" i="39"/>
  <c r="K48" i="39"/>
  <c r="I49" i="39"/>
  <c r="I29" i="39"/>
  <c r="I30" i="39"/>
  <c r="I31" i="39"/>
  <c r="I53" i="39"/>
  <c r="I57" i="39"/>
  <c r="I63" i="39"/>
  <c r="I67" i="39"/>
  <c r="K13" i="39"/>
  <c r="K10" i="39"/>
  <c r="U63" i="39"/>
  <c r="S12" i="39"/>
  <c r="Q9" i="39"/>
  <c r="K12" i="39"/>
  <c r="I21" i="39"/>
  <c r="K36" i="39"/>
  <c r="K38" i="39"/>
  <c r="K40" i="39"/>
  <c r="K53" i="39"/>
  <c r="S14" i="39"/>
  <c r="S47" i="39"/>
  <c r="S50" i="39"/>
  <c r="S53" i="39"/>
  <c r="S51" i="39"/>
  <c r="S19" i="39"/>
  <c r="Z40" i="3"/>
  <c r="AB40" i="3"/>
  <c r="Z36" i="3"/>
  <c r="X36" i="3"/>
  <c r="X34" i="3"/>
  <c r="AB59" i="3"/>
  <c r="X59" i="3"/>
  <c r="Z59" i="3"/>
  <c r="Z52" i="3"/>
  <c r="AB52" i="3"/>
  <c r="AB43" i="3"/>
  <c r="X43" i="3"/>
  <c r="Z41" i="3"/>
  <c r="X41" i="3"/>
  <c r="X5" i="3"/>
  <c r="Z5" i="3"/>
  <c r="AB5" i="3"/>
  <c r="E71" i="30"/>
  <c r="E71" i="28"/>
  <c r="R71" i="28" s="1"/>
  <c r="E71" i="1"/>
  <c r="E71" i="34"/>
  <c r="E71" i="3"/>
  <c r="Z71" i="3" s="1"/>
  <c r="E71" i="4"/>
  <c r="W26" i="39"/>
  <c r="Z68" i="3"/>
  <c r="X68" i="3"/>
  <c r="AB65" i="3"/>
  <c r="X65" i="3"/>
  <c r="Z60" i="3"/>
  <c r="X60" i="3"/>
  <c r="AB53" i="3"/>
  <c r="Z53" i="3"/>
  <c r="J34" i="39"/>
  <c r="K34" i="39" s="1"/>
  <c r="J42" i="39"/>
  <c r="K42" i="39" s="1"/>
  <c r="U61" i="39"/>
  <c r="U55" i="39"/>
  <c r="U28" i="39"/>
  <c r="S60" i="39"/>
  <c r="E71" i="14"/>
  <c r="C71" i="26"/>
  <c r="K71" i="26" s="1"/>
  <c r="C71" i="22"/>
  <c r="Q71" i="22" s="1"/>
  <c r="G71" i="32"/>
  <c r="H59" i="1"/>
  <c r="J33" i="39"/>
  <c r="K33" i="39" s="1"/>
  <c r="Z65" i="3"/>
  <c r="Z66" i="3"/>
  <c r="X25" i="3"/>
  <c r="J19" i="39"/>
  <c r="K19" i="39" s="1"/>
  <c r="H8" i="1"/>
  <c r="X8" i="1" s="1"/>
  <c r="Z8" i="1" s="1"/>
  <c r="J14" i="39"/>
  <c r="K14" i="39" s="1"/>
  <c r="H5" i="1"/>
  <c r="H72" i="8"/>
  <c r="M18" i="3"/>
  <c r="N18" i="3" s="1"/>
  <c r="S3" i="39"/>
  <c r="S61" i="39"/>
  <c r="U38" i="39"/>
  <c r="S69" i="39"/>
  <c r="W56" i="39"/>
  <c r="I73" i="14"/>
  <c r="K73" i="14"/>
  <c r="AE72" i="14"/>
  <c r="I22" i="39"/>
  <c r="J61" i="39"/>
  <c r="K61" i="39" s="1"/>
  <c r="N23" i="25"/>
  <c r="N59" i="25"/>
  <c r="N63" i="25"/>
  <c r="N14" i="25"/>
  <c r="N20" i="25"/>
  <c r="N39" i="25"/>
  <c r="N51" i="25"/>
  <c r="N52" i="25"/>
  <c r="H40" i="1"/>
  <c r="X40" i="1" s="1"/>
  <c r="Z40" i="1" s="1"/>
  <c r="S32" i="39"/>
  <c r="U45" i="39"/>
  <c r="S46" i="39"/>
  <c r="U67" i="39"/>
  <c r="U20" i="39"/>
  <c r="U52" i="39"/>
  <c r="U8" i="39"/>
  <c r="S23" i="39"/>
  <c r="S58" i="39"/>
  <c r="S27" i="39"/>
  <c r="J9" i="39"/>
  <c r="K9" i="39" s="1"/>
  <c r="J26" i="39"/>
  <c r="K26" i="39" s="1"/>
  <c r="J50" i="39"/>
  <c r="K50" i="39" s="1"/>
  <c r="M73" i="14"/>
  <c r="I7" i="39"/>
  <c r="H44" i="1"/>
  <c r="X44" i="1" s="1"/>
  <c r="Z44" i="1" s="1"/>
  <c r="H20" i="1"/>
  <c r="X20" i="1" s="1"/>
  <c r="Z20" i="1" s="1"/>
  <c r="N19" i="25"/>
  <c r="N27" i="25"/>
  <c r="N56" i="25"/>
  <c r="N32" i="25"/>
  <c r="N47" i="25"/>
  <c r="H24" i="1"/>
  <c r="X24" i="1" s="1"/>
  <c r="Z24" i="1" s="1"/>
  <c r="J30" i="39"/>
  <c r="K30" i="39" s="1"/>
  <c r="I47" i="8"/>
  <c r="N68" i="3"/>
  <c r="L71" i="3"/>
  <c r="U11" i="39"/>
  <c r="S34" i="39"/>
  <c r="U62" i="39"/>
  <c r="S40" i="39"/>
  <c r="U41" i="39"/>
  <c r="U60" i="39"/>
  <c r="Q33" i="39"/>
  <c r="W5" i="39"/>
  <c r="W9" i="39"/>
  <c r="W36" i="39"/>
  <c r="W7" i="39"/>
  <c r="W33" i="39"/>
  <c r="W35" i="39"/>
  <c r="W15" i="39"/>
  <c r="W66" i="39"/>
  <c r="W21" i="39"/>
  <c r="W59" i="39"/>
  <c r="W49" i="39"/>
  <c r="W52" i="39"/>
  <c r="W67" i="39"/>
  <c r="W53" i="39"/>
  <c r="W14" i="39"/>
  <c r="W45" i="39"/>
  <c r="W48" i="39"/>
  <c r="W22" i="39"/>
  <c r="W8" i="39"/>
  <c r="W55" i="39"/>
  <c r="W60" i="39"/>
  <c r="W31" i="39"/>
  <c r="W20" i="39"/>
  <c r="W34" i="39"/>
  <c r="W6" i="39"/>
  <c r="W37" i="39"/>
  <c r="W62" i="39"/>
  <c r="W64" i="39"/>
  <c r="W65" i="39"/>
  <c r="W18" i="39"/>
  <c r="W50" i="39"/>
  <c r="W23" i="39"/>
  <c r="W58" i="39"/>
  <c r="W28" i="39"/>
  <c r="Y29" i="39"/>
  <c r="Y66" i="39"/>
  <c r="N5" i="3"/>
  <c r="N14" i="3"/>
  <c r="N8" i="3"/>
  <c r="N17" i="3"/>
  <c r="N20" i="3"/>
  <c r="U27" i="39"/>
  <c r="U49" i="39"/>
  <c r="U23" i="39"/>
  <c r="U30" i="39"/>
  <c r="U33" i="39"/>
  <c r="U64" i="39"/>
  <c r="U66" i="39"/>
  <c r="U47" i="39"/>
  <c r="U50" i="39"/>
  <c r="U56" i="39"/>
  <c r="U57" i="39"/>
  <c r="U21" i="39"/>
  <c r="U42" i="39"/>
  <c r="U3" i="39"/>
  <c r="U5" i="39"/>
  <c r="U37" i="39"/>
  <c r="U19" i="39"/>
  <c r="U22" i="39"/>
  <c r="U58" i="39"/>
  <c r="U24" i="39"/>
  <c r="U69" i="39"/>
  <c r="U59" i="39"/>
  <c r="U25" i="39"/>
  <c r="U26" i="39"/>
  <c r="O71" i="22"/>
  <c r="N71" i="22"/>
  <c r="I4" i="8"/>
  <c r="I33" i="8"/>
  <c r="J71" i="22"/>
  <c r="G9" i="8"/>
  <c r="I9" i="8" s="1"/>
  <c r="G11" i="8"/>
  <c r="I11" i="8" s="1"/>
  <c r="G3" i="8"/>
  <c r="G7" i="8"/>
  <c r="I7" i="8" s="1"/>
  <c r="G45" i="8"/>
  <c r="I45" i="8" s="1"/>
  <c r="G19" i="8"/>
  <c r="I19" i="8" s="1"/>
  <c r="G51" i="8"/>
  <c r="I51" i="8" s="1"/>
  <c r="G53" i="8"/>
  <c r="I53" i="8" s="1"/>
  <c r="G56" i="8"/>
  <c r="I56" i="8" s="1"/>
  <c r="G69" i="8"/>
  <c r="I69" i="8" s="1"/>
  <c r="G27" i="8"/>
  <c r="I27" i="8" s="1"/>
  <c r="N29" i="1"/>
  <c r="Q69" i="39" s="1"/>
  <c r="N69" i="1"/>
  <c r="Q46" i="39" s="1"/>
  <c r="Q6" i="39"/>
  <c r="Q66" i="39"/>
  <c r="Q4" i="39"/>
  <c r="N60" i="1"/>
  <c r="Q59" i="39"/>
  <c r="Q40" i="39"/>
  <c r="N57" i="1"/>
  <c r="U53" i="39" s="1"/>
  <c r="Q38" i="39"/>
  <c r="N68" i="1"/>
  <c r="X68" i="1" s="1"/>
  <c r="Z68" i="1" s="1"/>
  <c r="N58" i="1"/>
  <c r="X58" i="1" s="1"/>
  <c r="Q5" i="39"/>
  <c r="Q63" i="39"/>
  <c r="N71" i="1"/>
  <c r="Q28" i="39"/>
  <c r="Q23" i="39"/>
  <c r="Q61" i="39"/>
  <c r="Q12" i="39"/>
  <c r="N54" i="1"/>
  <c r="X54" i="1" s="1"/>
  <c r="Q62" i="39"/>
  <c r="N5" i="1"/>
  <c r="U14" i="39" s="1"/>
  <c r="Q26" i="39"/>
  <c r="Q55" i="39"/>
  <c r="S56" i="39"/>
  <c r="S10" i="39"/>
  <c r="S28" i="39"/>
  <c r="S30" i="39"/>
  <c r="S36" i="39"/>
  <c r="S37" i="39"/>
  <c r="S13" i="39"/>
  <c r="S63" i="39"/>
  <c r="S65" i="39"/>
  <c r="S67" i="39"/>
  <c r="S20" i="39"/>
  <c r="S25" i="39"/>
  <c r="S15" i="39"/>
  <c r="S57" i="39"/>
  <c r="S5" i="39"/>
  <c r="S38" i="39"/>
  <c r="S7" i="39"/>
  <c r="S41" i="39"/>
  <c r="S45" i="39"/>
  <c r="I20" i="8"/>
  <c r="I5" i="8"/>
  <c r="I54" i="8"/>
  <c r="I42" i="8"/>
  <c r="I34" i="8"/>
  <c r="I55" i="8"/>
  <c r="H73" i="8"/>
  <c r="I16" i="8"/>
  <c r="I66" i="8"/>
  <c r="I60" i="8"/>
  <c r="I22" i="8"/>
  <c r="I37" i="8"/>
  <c r="I46" i="8"/>
  <c r="I30" i="8"/>
  <c r="I21" i="8"/>
  <c r="I13" i="8"/>
  <c r="S64" i="39"/>
  <c r="U54" i="39"/>
  <c r="W3" i="39"/>
  <c r="W38" i="39"/>
  <c r="W46" i="39"/>
  <c r="I55" i="39"/>
  <c r="U72" i="14"/>
  <c r="W71" i="14"/>
  <c r="X23" i="14" s="1"/>
  <c r="X23" i="3"/>
  <c r="AB9" i="3"/>
  <c r="X9" i="3"/>
  <c r="AB39" i="3"/>
  <c r="X32" i="3"/>
  <c r="X26" i="3"/>
  <c r="AB16" i="3"/>
  <c r="AB26" i="3"/>
  <c r="I59" i="8"/>
  <c r="U35" i="39"/>
  <c r="U15" i="39"/>
  <c r="U51" i="39"/>
  <c r="W51" i="39"/>
  <c r="W69" i="39"/>
  <c r="I35" i="8"/>
  <c r="I31" i="8"/>
  <c r="I14" i="8"/>
  <c r="G75" i="39"/>
  <c r="G72" i="39"/>
  <c r="F74" i="39"/>
  <c r="E75" i="39"/>
  <c r="Z61" i="3"/>
  <c r="X51" i="3"/>
  <c r="AB10" i="3"/>
  <c r="Z51" i="3"/>
  <c r="X39" i="3"/>
  <c r="X24" i="3"/>
  <c r="AB55" i="3"/>
  <c r="X46" i="3"/>
  <c r="Z10" i="3"/>
  <c r="Z21" i="3"/>
  <c r="X40" i="3"/>
  <c r="AB30" i="3"/>
  <c r="X4" i="3"/>
  <c r="AB54" i="3"/>
  <c r="AB36" i="3"/>
  <c r="Z15" i="3"/>
  <c r="E71" i="25"/>
  <c r="E71" i="22"/>
  <c r="S71" i="22" s="1"/>
  <c r="Z17" i="3"/>
  <c r="K60" i="39"/>
  <c r="I44" i="8"/>
  <c r="I24" i="8"/>
  <c r="I12" i="8"/>
  <c r="I50" i="8"/>
  <c r="I17" i="8"/>
  <c r="U36" i="39"/>
  <c r="U48" i="39"/>
  <c r="W10" i="39"/>
  <c r="W11" i="39"/>
  <c r="W24" i="39"/>
  <c r="E74" i="39"/>
  <c r="I5" i="39"/>
  <c r="I9" i="39"/>
  <c r="I12" i="39"/>
  <c r="I16" i="39"/>
  <c r="K23" i="39"/>
  <c r="I36" i="39"/>
  <c r="I40" i="39"/>
  <c r="I44" i="39"/>
  <c r="K49" i="39"/>
  <c r="I52" i="39"/>
  <c r="I60" i="39"/>
  <c r="I61" i="39"/>
  <c r="I66" i="39"/>
  <c r="X12" i="3"/>
  <c r="X50" i="3"/>
  <c r="X45" i="3"/>
  <c r="I38" i="8"/>
  <c r="I26" i="8"/>
  <c r="Z56" i="3"/>
  <c r="Z19" i="3"/>
  <c r="Z12" i="3"/>
  <c r="Z54" i="3"/>
  <c r="X29" i="3"/>
  <c r="Z70" i="3"/>
  <c r="Z50" i="3"/>
  <c r="X22" i="3"/>
  <c r="O71" i="28"/>
  <c r="E75" i="8"/>
  <c r="AB7" i="3"/>
  <c r="AB37" i="3"/>
  <c r="X8" i="3"/>
  <c r="X48" i="3"/>
  <c r="Z62" i="3"/>
  <c r="Z67" i="3"/>
  <c r="Z31" i="3"/>
  <c r="X19" i="3"/>
  <c r="K32" i="39"/>
  <c r="I28" i="8"/>
  <c r="I33" i="39"/>
  <c r="G70" i="39"/>
  <c r="X7" i="3"/>
  <c r="Z46" i="3"/>
  <c r="Z29" i="3"/>
  <c r="Z38" i="3"/>
  <c r="Z18" i="3"/>
  <c r="AB23" i="3"/>
  <c r="X55" i="3"/>
  <c r="X16" i="3"/>
  <c r="AB11" i="3"/>
  <c r="Z13" i="3"/>
  <c r="X38" i="3"/>
  <c r="Z25" i="3"/>
  <c r="X61" i="3"/>
  <c r="X69" i="3"/>
  <c r="AB33" i="3"/>
  <c r="AB27" i="3"/>
  <c r="AB64" i="3"/>
  <c r="AB4" i="3"/>
  <c r="Z27" i="3"/>
  <c r="Z37" i="3"/>
  <c r="AB18" i="3"/>
  <c r="Z33" i="3"/>
  <c r="AB60" i="3"/>
  <c r="Z57" i="3"/>
  <c r="X30" i="3"/>
  <c r="AB48" i="3"/>
  <c r="AB62" i="3"/>
  <c r="X20" i="3"/>
  <c r="U31" i="39"/>
  <c r="U6" i="39"/>
  <c r="W29" i="39"/>
  <c r="W63" i="39"/>
  <c r="W57" i="39"/>
  <c r="Q45" i="39"/>
  <c r="K58" i="39"/>
  <c r="H73" i="39"/>
  <c r="F72" i="39"/>
  <c r="E73" i="39"/>
  <c r="K6" i="39"/>
  <c r="K8" i="39"/>
  <c r="I14" i="39"/>
  <c r="K15" i="39"/>
  <c r="K17" i="39"/>
  <c r="I18" i="39"/>
  <c r="K21" i="39"/>
  <c r="K25" i="39"/>
  <c r="I26" i="39"/>
  <c r="K27" i="39"/>
  <c r="K31" i="39"/>
  <c r="I32" i="39"/>
  <c r="K35" i="39"/>
  <c r="K41" i="39"/>
  <c r="I42" i="39"/>
  <c r="K43" i="39"/>
  <c r="I46" i="39"/>
  <c r="I47" i="39"/>
  <c r="I50" i="39"/>
  <c r="I51" i="39"/>
  <c r="I54" i="39"/>
  <c r="K55" i="39"/>
  <c r="I58" i="39"/>
  <c r="K59" i="39"/>
  <c r="K63" i="39"/>
  <c r="I64" i="39"/>
  <c r="K65" i="39"/>
  <c r="I68" i="39"/>
  <c r="I69" i="39"/>
  <c r="I6" i="8"/>
  <c r="I18" i="8"/>
  <c r="X49" i="3"/>
  <c r="X28" i="3"/>
  <c r="Z47" i="3"/>
  <c r="F70" i="8"/>
  <c r="AB66" i="3"/>
  <c r="I38" i="39"/>
  <c r="F73" i="39"/>
  <c r="X64" i="3"/>
  <c r="AB69" i="3"/>
  <c r="X67" i="3"/>
  <c r="X47" i="3"/>
  <c r="AB70" i="3"/>
  <c r="S31" i="39"/>
  <c r="S6" i="39"/>
  <c r="S17" i="39"/>
  <c r="S21" i="39"/>
  <c r="W30" i="39"/>
  <c r="W25" i="39"/>
  <c r="H74" i="39"/>
  <c r="D71" i="28"/>
  <c r="Q71" i="28" s="1"/>
  <c r="I68" i="8"/>
  <c r="F73" i="8"/>
  <c r="I65" i="8"/>
  <c r="K4" i="39"/>
  <c r="C71" i="32"/>
  <c r="E74" i="8"/>
  <c r="C71" i="25"/>
  <c r="L71" i="25" s="1"/>
  <c r="D71" i="4"/>
  <c r="T71" i="4" s="1"/>
  <c r="S4" i="39"/>
  <c r="U39" i="39"/>
  <c r="S43" i="39"/>
  <c r="S68" i="39"/>
  <c r="W32" i="39"/>
  <c r="W43" i="39"/>
  <c r="W47" i="39"/>
  <c r="W68" i="39"/>
  <c r="K3" i="39"/>
  <c r="G73" i="39"/>
  <c r="E72" i="39"/>
  <c r="H70" i="39"/>
  <c r="F70" i="39"/>
  <c r="F75" i="39"/>
  <c r="K51" i="39"/>
  <c r="K47" i="39"/>
  <c r="I11" i="39"/>
  <c r="I20" i="39"/>
  <c r="I28" i="39"/>
  <c r="E73" i="8"/>
  <c r="D71" i="1"/>
  <c r="D71" i="32"/>
  <c r="D71" i="34"/>
  <c r="I64" i="8"/>
  <c r="I8" i="8"/>
  <c r="U65" i="39"/>
  <c r="W19" i="39"/>
  <c r="I57" i="8"/>
  <c r="I3" i="39"/>
  <c r="G74" i="39"/>
  <c r="H72" i="39"/>
  <c r="C71" i="6"/>
  <c r="C71" i="29"/>
  <c r="F75" i="8"/>
  <c r="C71" i="34"/>
  <c r="C71" i="4"/>
  <c r="S71" i="4" s="1"/>
  <c r="D71" i="30"/>
  <c r="J71" i="30" s="1"/>
  <c r="U34" i="39"/>
  <c r="S35" i="39"/>
  <c r="U43" i="39"/>
  <c r="S22" i="39"/>
  <c r="S8" i="39"/>
  <c r="S54" i="39"/>
  <c r="S55" i="39"/>
  <c r="S59" i="39"/>
  <c r="S26" i="39"/>
  <c r="W4" i="39"/>
  <c r="W42" i="39"/>
  <c r="W54" i="39"/>
  <c r="Q39" i="39"/>
  <c r="I65" i="39"/>
  <c r="E70" i="39"/>
  <c r="H75" i="39"/>
  <c r="K7" i="39"/>
  <c r="I8" i="39"/>
  <c r="I15" i="39"/>
  <c r="I19" i="39"/>
  <c r="I23" i="39"/>
  <c r="I27" i="39"/>
  <c r="I35" i="39"/>
  <c r="I39" i="39"/>
  <c r="I43" i="39"/>
  <c r="R3" i="14"/>
  <c r="G72" i="14"/>
  <c r="G71" i="14"/>
  <c r="AA73" i="14"/>
  <c r="AA71" i="14"/>
  <c r="E72" i="14"/>
  <c r="E73" i="14"/>
  <c r="I71" i="14"/>
  <c r="M71" i="14"/>
  <c r="O72" i="14"/>
  <c r="S71" i="14"/>
  <c r="U73" i="14"/>
  <c r="W73" i="14"/>
  <c r="Y72" i="14"/>
  <c r="AE71" i="14"/>
  <c r="C73" i="14"/>
  <c r="G73" i="14"/>
  <c r="O71" i="14"/>
  <c r="K72" i="14"/>
  <c r="C72" i="14"/>
  <c r="C71" i="14"/>
  <c r="K71" i="14"/>
  <c r="AC71" i="14"/>
  <c r="AD23" i="14" s="1"/>
  <c r="AC73" i="14"/>
  <c r="I72" i="14"/>
  <c r="Y73" i="14"/>
  <c r="S72" i="14"/>
  <c r="S73" i="14"/>
  <c r="M72" i="14"/>
  <c r="AC72" i="14"/>
  <c r="Y71" i="14"/>
  <c r="W72" i="14"/>
  <c r="AE73" i="14"/>
  <c r="U71" i="14"/>
  <c r="H70" i="8"/>
  <c r="I43" i="8"/>
  <c r="I48" i="8"/>
  <c r="I36" i="8"/>
  <c r="I15" i="8"/>
  <c r="H74" i="8"/>
  <c r="I62" i="8"/>
  <c r="I58" i="8"/>
  <c r="I49" i="8"/>
  <c r="I41" i="8"/>
  <c r="H75" i="8"/>
  <c r="I39" i="8"/>
  <c r="I40" i="8"/>
  <c r="I32" i="8"/>
  <c r="I67" i="8"/>
  <c r="I10" i="8"/>
  <c r="I61" i="8"/>
  <c r="I29" i="8"/>
  <c r="I63" i="8"/>
  <c r="F74" i="8"/>
  <c r="F72" i="8"/>
  <c r="I52" i="8"/>
  <c r="I23" i="8"/>
  <c r="I25" i="8"/>
  <c r="L71" i="32"/>
  <c r="W71" i="1"/>
  <c r="W71" i="3"/>
  <c r="N6" i="3"/>
  <c r="N9" i="3"/>
  <c r="N12" i="3"/>
  <c r="N22" i="3"/>
  <c r="M64" i="3"/>
  <c r="N64" i="3" s="1"/>
  <c r="N10" i="3"/>
  <c r="N13" i="3"/>
  <c r="N16" i="3"/>
  <c r="K71" i="32"/>
  <c r="W13" i="39"/>
  <c r="W39" i="39"/>
  <c r="U7" i="39"/>
  <c r="R71" i="1"/>
  <c r="S44" i="39"/>
  <c r="S39" i="39"/>
  <c r="S11" i="39"/>
  <c r="K71" i="4"/>
  <c r="O71" i="1" s="1"/>
  <c r="E72" i="8"/>
  <c r="E70" i="8"/>
  <c r="M62" i="3"/>
  <c r="N62" i="3" s="1"/>
  <c r="M70" i="3"/>
  <c r="N70" i="3" s="1"/>
  <c r="M66" i="3"/>
  <c r="N66" i="3" s="1"/>
  <c r="U9" i="39"/>
  <c r="U29" i="39"/>
  <c r="U32" i="39"/>
  <c r="U4" i="39"/>
  <c r="AB49" i="3"/>
  <c r="Z31" i="39" l="1"/>
  <c r="AA31" i="39" s="1"/>
  <c r="Z43" i="39"/>
  <c r="AA43" i="39" s="1"/>
  <c r="Z29" i="39"/>
  <c r="AA29" i="39" s="1"/>
  <c r="Z23" i="14"/>
  <c r="V4" i="14"/>
  <c r="V20" i="14"/>
  <c r="V36" i="14"/>
  <c r="V52" i="14"/>
  <c r="V68" i="14"/>
  <c r="V5" i="14"/>
  <c r="V21" i="14"/>
  <c r="V37" i="14"/>
  <c r="V53" i="14"/>
  <c r="V18" i="14"/>
  <c r="V34" i="14"/>
  <c r="V50" i="14"/>
  <c r="V66" i="14"/>
  <c r="V7" i="14"/>
  <c r="V23" i="14"/>
  <c r="V39" i="14"/>
  <c r="V55" i="14"/>
  <c r="V8" i="14"/>
  <c r="V24" i="14"/>
  <c r="V40" i="14"/>
  <c r="V56" i="14"/>
  <c r="V9" i="14"/>
  <c r="V25" i="14"/>
  <c r="V41" i="14"/>
  <c r="V57" i="14"/>
  <c r="V6" i="14"/>
  <c r="V22" i="14"/>
  <c r="V38" i="14"/>
  <c r="V54" i="14"/>
  <c r="V11" i="14"/>
  <c r="V27" i="14"/>
  <c r="V43" i="14"/>
  <c r="V59" i="14"/>
  <c r="V12" i="14"/>
  <c r="V28" i="14"/>
  <c r="V44" i="14"/>
  <c r="V60" i="14"/>
  <c r="V13" i="14"/>
  <c r="V29" i="14"/>
  <c r="V45" i="14"/>
  <c r="V61" i="14"/>
  <c r="V10" i="14"/>
  <c r="V26" i="14"/>
  <c r="V42" i="14"/>
  <c r="V58" i="14"/>
  <c r="V15" i="14"/>
  <c r="V31" i="14"/>
  <c r="V47" i="14"/>
  <c r="V63" i="14"/>
  <c r="V16" i="14"/>
  <c r="V32" i="14"/>
  <c r="V48" i="14"/>
  <c r="V64" i="14"/>
  <c r="V17" i="14"/>
  <c r="V33" i="14"/>
  <c r="V49" i="14"/>
  <c r="V14" i="14"/>
  <c r="V30" i="14"/>
  <c r="V46" i="14"/>
  <c r="V62" i="14"/>
  <c r="V19" i="14"/>
  <c r="V35" i="14"/>
  <c r="V51" i="14"/>
  <c r="V67" i="14"/>
  <c r="D64" i="14"/>
  <c r="D48" i="14"/>
  <c r="D32" i="14"/>
  <c r="D16" i="14"/>
  <c r="D67" i="14"/>
  <c r="D51" i="14"/>
  <c r="D35" i="14"/>
  <c r="D19" i="14"/>
  <c r="D66" i="14"/>
  <c r="D50" i="14"/>
  <c r="D34" i="14"/>
  <c r="D18" i="14"/>
  <c r="D61" i="14"/>
  <c r="D45" i="14"/>
  <c r="D29" i="14"/>
  <c r="D13" i="14"/>
  <c r="D60" i="14"/>
  <c r="D44" i="14"/>
  <c r="D28" i="14"/>
  <c r="D12" i="14"/>
  <c r="D63" i="14"/>
  <c r="D47" i="14"/>
  <c r="D31" i="14"/>
  <c r="D15" i="14"/>
  <c r="D62" i="14"/>
  <c r="D46" i="14"/>
  <c r="D30" i="14"/>
  <c r="D14" i="14"/>
  <c r="D57" i="14"/>
  <c r="D41" i="14"/>
  <c r="D25" i="14"/>
  <c r="D9" i="14"/>
  <c r="D56" i="14"/>
  <c r="D40" i="14"/>
  <c r="D24" i="14"/>
  <c r="D8" i="14"/>
  <c r="D59" i="14"/>
  <c r="D43" i="14"/>
  <c r="D27" i="14"/>
  <c r="D11" i="14"/>
  <c r="D58" i="14"/>
  <c r="D42" i="14"/>
  <c r="D26" i="14"/>
  <c r="D10" i="14"/>
  <c r="D69" i="14"/>
  <c r="D53" i="14"/>
  <c r="D37" i="14"/>
  <c r="D21" i="14"/>
  <c r="D5" i="14"/>
  <c r="D68" i="14"/>
  <c r="D52" i="14"/>
  <c r="D36" i="14"/>
  <c r="D20" i="14"/>
  <c r="D4" i="14"/>
  <c r="D55" i="14"/>
  <c r="D39" i="14"/>
  <c r="D23" i="14"/>
  <c r="D7" i="14"/>
  <c r="D54" i="14"/>
  <c r="D38" i="14"/>
  <c r="D22" i="14"/>
  <c r="D6" i="14"/>
  <c r="D65" i="14"/>
  <c r="D49" i="14"/>
  <c r="D33" i="14"/>
  <c r="D17" i="14"/>
  <c r="N17" i="14"/>
  <c r="N33" i="14"/>
  <c r="N49" i="14"/>
  <c r="N65" i="14"/>
  <c r="N6" i="14"/>
  <c r="N22" i="14"/>
  <c r="N38" i="14"/>
  <c r="N54" i="14"/>
  <c r="N19" i="14"/>
  <c r="N35" i="14"/>
  <c r="N51" i="14"/>
  <c r="N67" i="14"/>
  <c r="N16" i="14"/>
  <c r="N32" i="14"/>
  <c r="N48" i="14"/>
  <c r="N64" i="14"/>
  <c r="N5" i="14"/>
  <c r="N21" i="14"/>
  <c r="N37" i="14"/>
  <c r="N53" i="14"/>
  <c r="N69" i="14"/>
  <c r="N10" i="14"/>
  <c r="N26" i="14"/>
  <c r="N42" i="14"/>
  <c r="N58" i="14"/>
  <c r="N7" i="14"/>
  <c r="N23" i="14"/>
  <c r="N39" i="14"/>
  <c r="N55" i="14"/>
  <c r="N4" i="14"/>
  <c r="N20" i="14"/>
  <c r="N36" i="14"/>
  <c r="N52" i="14"/>
  <c r="N68" i="14"/>
  <c r="N9" i="14"/>
  <c r="N25" i="14"/>
  <c r="N41" i="14"/>
  <c r="N57" i="14"/>
  <c r="N14" i="14"/>
  <c r="N30" i="14"/>
  <c r="N46" i="14"/>
  <c r="N62" i="14"/>
  <c r="N11" i="14"/>
  <c r="N27" i="14"/>
  <c r="N43" i="14"/>
  <c r="N59" i="14"/>
  <c r="N8" i="14"/>
  <c r="N24" i="14"/>
  <c r="N40" i="14"/>
  <c r="N56" i="14"/>
  <c r="N13" i="14"/>
  <c r="N29" i="14"/>
  <c r="N45" i="14"/>
  <c r="N61" i="14"/>
  <c r="N18" i="14"/>
  <c r="N34" i="14"/>
  <c r="N50" i="14"/>
  <c r="N66" i="14"/>
  <c r="N15" i="14"/>
  <c r="N31" i="14"/>
  <c r="N47" i="14"/>
  <c r="N63" i="14"/>
  <c r="N12" i="14"/>
  <c r="N28" i="14"/>
  <c r="N44" i="14"/>
  <c r="N60" i="14"/>
  <c r="AB19" i="14"/>
  <c r="AB35" i="14"/>
  <c r="AB51" i="14"/>
  <c r="AB7" i="14"/>
  <c r="AB23" i="14"/>
  <c r="AB11" i="14"/>
  <c r="AB27" i="14"/>
  <c r="AB43" i="14"/>
  <c r="AB59" i="14"/>
  <c r="AB15" i="14"/>
  <c r="AB31" i="14"/>
  <c r="F61" i="14"/>
  <c r="F45" i="14"/>
  <c r="F29" i="14"/>
  <c r="F13" i="14"/>
  <c r="F68" i="14"/>
  <c r="F52" i="14"/>
  <c r="F36" i="14"/>
  <c r="F20" i="14"/>
  <c r="F63" i="14"/>
  <c r="F47" i="14"/>
  <c r="F31" i="14"/>
  <c r="F15" i="14"/>
  <c r="F58" i="14"/>
  <c r="F42" i="14"/>
  <c r="F26" i="14"/>
  <c r="F9" i="14"/>
  <c r="F57" i="14"/>
  <c r="F41" i="14"/>
  <c r="F25" i="14"/>
  <c r="F8" i="14"/>
  <c r="F64" i="14"/>
  <c r="F48" i="14"/>
  <c r="F32" i="14"/>
  <c r="F16" i="14"/>
  <c r="F59" i="14"/>
  <c r="F43" i="14"/>
  <c r="F27" i="14"/>
  <c r="F10" i="14"/>
  <c r="F54" i="14"/>
  <c r="F38" i="14"/>
  <c r="F22" i="14"/>
  <c r="F5" i="14"/>
  <c r="F69" i="14"/>
  <c r="F53" i="14"/>
  <c r="F37" i="14"/>
  <c r="F21" i="14"/>
  <c r="F4" i="14"/>
  <c r="F60" i="14"/>
  <c r="F44" i="14"/>
  <c r="F28" i="14"/>
  <c r="F12" i="14"/>
  <c r="F55" i="14"/>
  <c r="F39" i="14"/>
  <c r="F23" i="14"/>
  <c r="F6" i="14"/>
  <c r="F66" i="14"/>
  <c r="F50" i="14"/>
  <c r="F34" i="14"/>
  <c r="F18" i="14"/>
  <c r="F65" i="14"/>
  <c r="F49" i="14"/>
  <c r="F33" i="14"/>
  <c r="F17" i="14"/>
  <c r="F56" i="14"/>
  <c r="F40" i="14"/>
  <c r="F24" i="14"/>
  <c r="F7" i="14"/>
  <c r="F67" i="14"/>
  <c r="F51" i="14"/>
  <c r="F35" i="14"/>
  <c r="F19" i="14"/>
  <c r="F11" i="14"/>
  <c r="F62" i="14"/>
  <c r="F46" i="14"/>
  <c r="F30" i="14"/>
  <c r="F14" i="14"/>
  <c r="AD58" i="14"/>
  <c r="AD42" i="14"/>
  <c r="AD26" i="14"/>
  <c r="AD10" i="14"/>
  <c r="AB58" i="14"/>
  <c r="AB42" i="14"/>
  <c r="AB26" i="14"/>
  <c r="AB10" i="14"/>
  <c r="Z61" i="14"/>
  <c r="Z45" i="14"/>
  <c r="Z29" i="14"/>
  <c r="Z13" i="14"/>
  <c r="X65" i="14"/>
  <c r="X49" i="14"/>
  <c r="X33" i="14"/>
  <c r="X17" i="14"/>
  <c r="V69" i="14"/>
  <c r="AD61" i="14"/>
  <c r="AD45" i="14"/>
  <c r="AD29" i="14"/>
  <c r="AD13" i="14"/>
  <c r="AB65" i="14"/>
  <c r="AB49" i="14"/>
  <c r="AB33" i="14"/>
  <c r="AB17" i="14"/>
  <c r="Z68" i="14"/>
  <c r="Z52" i="14"/>
  <c r="Z36" i="14"/>
  <c r="Z20" i="14"/>
  <c r="Z4" i="14"/>
  <c r="X56" i="14"/>
  <c r="X40" i="14"/>
  <c r="X24" i="14"/>
  <c r="X8" i="14"/>
  <c r="AD56" i="14"/>
  <c r="AD40" i="14"/>
  <c r="AD24" i="14"/>
  <c r="AD8" i="14"/>
  <c r="AB60" i="14"/>
  <c r="AB44" i="14"/>
  <c r="AB28" i="14"/>
  <c r="AB12" i="14"/>
  <c r="Z63" i="14"/>
  <c r="Z47" i="14"/>
  <c r="Z31" i="14"/>
  <c r="Z7" i="14"/>
  <c r="X51" i="14"/>
  <c r="X31" i="14"/>
  <c r="X7" i="14"/>
  <c r="AD51" i="14"/>
  <c r="AD31" i="14"/>
  <c r="AD7" i="14"/>
  <c r="AB47" i="14"/>
  <c r="J5" i="14"/>
  <c r="J21" i="14"/>
  <c r="J37" i="14"/>
  <c r="J53" i="14"/>
  <c r="J69" i="14"/>
  <c r="J18" i="14"/>
  <c r="J34" i="14"/>
  <c r="J50" i="14"/>
  <c r="J66" i="14"/>
  <c r="J19" i="14"/>
  <c r="J35" i="14"/>
  <c r="J51" i="14"/>
  <c r="J67" i="14"/>
  <c r="J8" i="14"/>
  <c r="J24" i="14"/>
  <c r="J40" i="14"/>
  <c r="J56" i="14"/>
  <c r="J9" i="14"/>
  <c r="J25" i="14"/>
  <c r="J41" i="14"/>
  <c r="J57" i="14"/>
  <c r="J6" i="14"/>
  <c r="J22" i="14"/>
  <c r="J38" i="14"/>
  <c r="J54" i="14"/>
  <c r="J7" i="14"/>
  <c r="J23" i="14"/>
  <c r="J39" i="14"/>
  <c r="J55" i="14"/>
  <c r="J12" i="14"/>
  <c r="J28" i="14"/>
  <c r="J44" i="14"/>
  <c r="J60" i="14"/>
  <c r="J13" i="14"/>
  <c r="J29" i="14"/>
  <c r="J45" i="14"/>
  <c r="J61" i="14"/>
  <c r="J10" i="14"/>
  <c r="J26" i="14"/>
  <c r="J42" i="14"/>
  <c r="J58" i="14"/>
  <c r="J11" i="14"/>
  <c r="J27" i="14"/>
  <c r="J43" i="14"/>
  <c r="J59" i="14"/>
  <c r="J16" i="14"/>
  <c r="J32" i="14"/>
  <c r="J48" i="14"/>
  <c r="J64" i="14"/>
  <c r="J17" i="14"/>
  <c r="J33" i="14"/>
  <c r="J49" i="14"/>
  <c r="J65" i="14"/>
  <c r="J14" i="14"/>
  <c r="J30" i="14"/>
  <c r="J46" i="14"/>
  <c r="J62" i="14"/>
  <c r="J15" i="14"/>
  <c r="J31" i="14"/>
  <c r="J47" i="14"/>
  <c r="J63" i="14"/>
  <c r="J4" i="14"/>
  <c r="J20" i="14"/>
  <c r="J36" i="14"/>
  <c r="J52" i="14"/>
  <c r="J68" i="14"/>
  <c r="AD54" i="14"/>
  <c r="AD38" i="14"/>
  <c r="AD22" i="14"/>
  <c r="AD6" i="14"/>
  <c r="AB54" i="14"/>
  <c r="AB38" i="14"/>
  <c r="AB22" i="14"/>
  <c r="AB6" i="14"/>
  <c r="Z57" i="14"/>
  <c r="Z41" i="14"/>
  <c r="Z25" i="14"/>
  <c r="Z9" i="14"/>
  <c r="X61" i="14"/>
  <c r="X45" i="14"/>
  <c r="X29" i="14"/>
  <c r="X13" i="14"/>
  <c r="V65" i="14"/>
  <c r="AD57" i="14"/>
  <c r="AD41" i="14"/>
  <c r="AD25" i="14"/>
  <c r="AD9" i="14"/>
  <c r="AB61" i="14"/>
  <c r="AB45" i="14"/>
  <c r="AB29" i="14"/>
  <c r="AB13" i="14"/>
  <c r="Z64" i="14"/>
  <c r="Z48" i="14"/>
  <c r="Z32" i="14"/>
  <c r="Z16" i="14"/>
  <c r="X68" i="14"/>
  <c r="X52" i="14"/>
  <c r="X36" i="14"/>
  <c r="X20" i="14"/>
  <c r="AD68" i="14"/>
  <c r="AD52" i="14"/>
  <c r="AD36" i="14"/>
  <c r="AD20" i="14"/>
  <c r="AD4" i="14"/>
  <c r="AB56" i="14"/>
  <c r="AB40" i="14"/>
  <c r="AB24" i="14"/>
  <c r="AB8" i="14"/>
  <c r="Z59" i="14"/>
  <c r="Z43" i="14"/>
  <c r="X67" i="14"/>
  <c r="X47" i="14"/>
  <c r="AD67" i="14"/>
  <c r="AD47" i="14"/>
  <c r="AB67" i="14"/>
  <c r="AB39" i="14"/>
  <c r="Z18" i="14"/>
  <c r="Z34" i="14"/>
  <c r="Z50" i="14"/>
  <c r="Z66" i="14"/>
  <c r="Z6" i="14"/>
  <c r="Z22" i="14"/>
  <c r="Z38" i="14"/>
  <c r="Z54" i="14"/>
  <c r="Z10" i="14"/>
  <c r="Z26" i="14"/>
  <c r="Z42" i="14"/>
  <c r="Z58" i="14"/>
  <c r="Z11" i="14"/>
  <c r="Z27" i="14"/>
  <c r="Z14" i="14"/>
  <c r="Z30" i="14"/>
  <c r="Z46" i="14"/>
  <c r="Z62" i="14"/>
  <c r="AD11" i="14"/>
  <c r="AD27" i="14"/>
  <c r="AD43" i="14"/>
  <c r="AD59" i="14"/>
  <c r="T9" i="14"/>
  <c r="T25" i="14"/>
  <c r="T41" i="14"/>
  <c r="T57" i="14"/>
  <c r="T6" i="14"/>
  <c r="T22" i="14"/>
  <c r="T38" i="14"/>
  <c r="T54" i="14"/>
  <c r="T19" i="14"/>
  <c r="T35" i="14"/>
  <c r="T51" i="14"/>
  <c r="T67" i="14"/>
  <c r="T8" i="14"/>
  <c r="T24" i="14"/>
  <c r="T40" i="14"/>
  <c r="T56" i="14"/>
  <c r="T13" i="14"/>
  <c r="T29" i="14"/>
  <c r="T45" i="14"/>
  <c r="T61" i="14"/>
  <c r="T10" i="14"/>
  <c r="T26" i="14"/>
  <c r="T42" i="14"/>
  <c r="T58" i="14"/>
  <c r="T7" i="14"/>
  <c r="T23" i="14"/>
  <c r="T39" i="14"/>
  <c r="T55" i="14"/>
  <c r="T12" i="14"/>
  <c r="T28" i="14"/>
  <c r="T44" i="14"/>
  <c r="T60" i="14"/>
  <c r="T17" i="14"/>
  <c r="T33" i="14"/>
  <c r="T49" i="14"/>
  <c r="T65" i="14"/>
  <c r="T14" i="14"/>
  <c r="T30" i="14"/>
  <c r="T46" i="14"/>
  <c r="T62" i="14"/>
  <c r="T11" i="14"/>
  <c r="T27" i="14"/>
  <c r="T43" i="14"/>
  <c r="T59" i="14"/>
  <c r="T16" i="14"/>
  <c r="T32" i="14"/>
  <c r="T48" i="14"/>
  <c r="T64" i="14"/>
  <c r="T5" i="14"/>
  <c r="T21" i="14"/>
  <c r="T37" i="14"/>
  <c r="T53" i="14"/>
  <c r="T69" i="14"/>
  <c r="T18" i="14"/>
  <c r="T34" i="14"/>
  <c r="T50" i="14"/>
  <c r="T66" i="14"/>
  <c r="T15" i="14"/>
  <c r="T31" i="14"/>
  <c r="T47" i="14"/>
  <c r="T63" i="14"/>
  <c r="T4" i="14"/>
  <c r="T20" i="14"/>
  <c r="T36" i="14"/>
  <c r="T52" i="14"/>
  <c r="T68" i="14"/>
  <c r="H7" i="14"/>
  <c r="H23" i="14"/>
  <c r="H39" i="14"/>
  <c r="H55" i="14"/>
  <c r="H4" i="14"/>
  <c r="H20" i="14"/>
  <c r="H36" i="14"/>
  <c r="H52" i="14"/>
  <c r="H68" i="14"/>
  <c r="H5" i="14"/>
  <c r="H21" i="14"/>
  <c r="H37" i="14"/>
  <c r="H53" i="14"/>
  <c r="H69" i="14"/>
  <c r="H10" i="14"/>
  <c r="H26" i="14"/>
  <c r="H42" i="14"/>
  <c r="H58" i="14"/>
  <c r="H11" i="14"/>
  <c r="H27" i="14"/>
  <c r="H43" i="14"/>
  <c r="H59" i="14"/>
  <c r="H8" i="14"/>
  <c r="H24" i="14"/>
  <c r="H40" i="14"/>
  <c r="H56" i="14"/>
  <c r="H9" i="14"/>
  <c r="H25" i="14"/>
  <c r="H41" i="14"/>
  <c r="H57" i="14"/>
  <c r="H14" i="14"/>
  <c r="H30" i="14"/>
  <c r="H46" i="14"/>
  <c r="H62" i="14"/>
  <c r="H15" i="14"/>
  <c r="H31" i="14"/>
  <c r="H47" i="14"/>
  <c r="H63" i="14"/>
  <c r="H12" i="14"/>
  <c r="H28" i="14"/>
  <c r="H44" i="14"/>
  <c r="H60" i="14"/>
  <c r="H13" i="14"/>
  <c r="H29" i="14"/>
  <c r="H45" i="14"/>
  <c r="H61" i="14"/>
  <c r="H18" i="14"/>
  <c r="H34" i="14"/>
  <c r="H50" i="14"/>
  <c r="H66" i="14"/>
  <c r="H19" i="14"/>
  <c r="H35" i="14"/>
  <c r="H51" i="14"/>
  <c r="H67" i="14"/>
  <c r="H16" i="14"/>
  <c r="H32" i="14"/>
  <c r="H48" i="14"/>
  <c r="H64" i="14"/>
  <c r="H17" i="14"/>
  <c r="H33" i="14"/>
  <c r="H49" i="14"/>
  <c r="H65" i="14"/>
  <c r="H6" i="14"/>
  <c r="H22" i="14"/>
  <c r="H38" i="14"/>
  <c r="H54" i="14"/>
  <c r="X18" i="14"/>
  <c r="X34" i="14"/>
  <c r="X50" i="14"/>
  <c r="X66" i="14"/>
  <c r="X4" i="14"/>
  <c r="X6" i="14"/>
  <c r="X22" i="14"/>
  <c r="X38" i="14"/>
  <c r="X54" i="14"/>
  <c r="X10" i="14"/>
  <c r="X26" i="14"/>
  <c r="X42" i="14"/>
  <c r="X58" i="14"/>
  <c r="X11" i="14"/>
  <c r="X27" i="14"/>
  <c r="X43" i="14"/>
  <c r="X59" i="14"/>
  <c r="X14" i="14"/>
  <c r="X30" i="14"/>
  <c r="X46" i="14"/>
  <c r="X62" i="14"/>
  <c r="AD66" i="14"/>
  <c r="AD50" i="14"/>
  <c r="AD34" i="14"/>
  <c r="AD18" i="14"/>
  <c r="AB66" i="14"/>
  <c r="AB50" i="14"/>
  <c r="AB34" i="14"/>
  <c r="AB18" i="14"/>
  <c r="Z69" i="14"/>
  <c r="Z53" i="14"/>
  <c r="Z37" i="14"/>
  <c r="Z21" i="14"/>
  <c r="Z5" i="14"/>
  <c r="X57" i="14"/>
  <c r="X41" i="14"/>
  <c r="X25" i="14"/>
  <c r="X9" i="14"/>
  <c r="AD69" i="14"/>
  <c r="AD53" i="14"/>
  <c r="AD37" i="14"/>
  <c r="AD21" i="14"/>
  <c r="AD5" i="14"/>
  <c r="AB57" i="14"/>
  <c r="AB41" i="14"/>
  <c r="AB25" i="14"/>
  <c r="AB9" i="14"/>
  <c r="Z60" i="14"/>
  <c r="Z44" i="14"/>
  <c r="Z28" i="14"/>
  <c r="Z12" i="14"/>
  <c r="X64" i="14"/>
  <c r="X48" i="14"/>
  <c r="X32" i="14"/>
  <c r="X16" i="14"/>
  <c r="AD64" i="14"/>
  <c r="AD48" i="14"/>
  <c r="AD32" i="14"/>
  <c r="AD16" i="14"/>
  <c r="AB68" i="14"/>
  <c r="AB52" i="14"/>
  <c r="AB36" i="14"/>
  <c r="AB20" i="14"/>
  <c r="AB4" i="14"/>
  <c r="Z55" i="14"/>
  <c r="Z39" i="14"/>
  <c r="Z19" i="14"/>
  <c r="X63" i="14"/>
  <c r="X39" i="14"/>
  <c r="X19" i="14"/>
  <c r="AD63" i="14"/>
  <c r="AD39" i="14"/>
  <c r="AD19" i="14"/>
  <c r="AB63" i="14"/>
  <c r="L17" i="14"/>
  <c r="L37" i="14"/>
  <c r="L53" i="14"/>
  <c r="L69" i="14"/>
  <c r="L22" i="14"/>
  <c r="L38" i="14"/>
  <c r="L54" i="14"/>
  <c r="L19" i="14"/>
  <c r="L35" i="14"/>
  <c r="L51" i="14"/>
  <c r="L67" i="14"/>
  <c r="L4" i="14"/>
  <c r="L20" i="14"/>
  <c r="L36" i="14"/>
  <c r="L52" i="14"/>
  <c r="L68" i="14"/>
  <c r="L5" i="14"/>
  <c r="L21" i="14"/>
  <c r="L41" i="14"/>
  <c r="L57" i="14"/>
  <c r="L6" i="14"/>
  <c r="L26" i="14"/>
  <c r="L42" i="14"/>
  <c r="L58" i="14"/>
  <c r="L7" i="14"/>
  <c r="L23" i="14"/>
  <c r="L39" i="14"/>
  <c r="L55" i="14"/>
  <c r="L8" i="14"/>
  <c r="L24" i="14"/>
  <c r="L40" i="14"/>
  <c r="L56" i="14"/>
  <c r="L9" i="14"/>
  <c r="L25" i="14"/>
  <c r="L45" i="14"/>
  <c r="L61" i="14"/>
  <c r="L10" i="14"/>
  <c r="L30" i="14"/>
  <c r="L46" i="14"/>
  <c r="L62" i="14"/>
  <c r="L11" i="14"/>
  <c r="L27" i="14"/>
  <c r="L43" i="14"/>
  <c r="L59" i="14"/>
  <c r="L12" i="14"/>
  <c r="L28" i="14"/>
  <c r="L44" i="14"/>
  <c r="L60" i="14"/>
  <c r="L13" i="14"/>
  <c r="L33" i="14"/>
  <c r="L49" i="14"/>
  <c r="L65" i="14"/>
  <c r="L18" i="14"/>
  <c r="L34" i="14"/>
  <c r="L50" i="14"/>
  <c r="L66" i="14"/>
  <c r="L15" i="14"/>
  <c r="L31" i="14"/>
  <c r="L47" i="14"/>
  <c r="L63" i="14"/>
  <c r="L16" i="14"/>
  <c r="L32" i="14"/>
  <c r="L48" i="14"/>
  <c r="L64" i="14"/>
  <c r="P13" i="14"/>
  <c r="P29" i="14"/>
  <c r="P45" i="14"/>
  <c r="P61" i="14"/>
  <c r="P6" i="14"/>
  <c r="P22" i="14"/>
  <c r="P38" i="14"/>
  <c r="P54" i="14"/>
  <c r="P19" i="14"/>
  <c r="P35" i="14"/>
  <c r="P51" i="14"/>
  <c r="P67" i="14"/>
  <c r="P12" i="14"/>
  <c r="P28" i="14"/>
  <c r="P44" i="14"/>
  <c r="P60" i="14"/>
  <c r="P17" i="14"/>
  <c r="P33" i="14"/>
  <c r="P49" i="14"/>
  <c r="P65" i="14"/>
  <c r="P10" i="14"/>
  <c r="P26" i="14"/>
  <c r="P42" i="14"/>
  <c r="P58" i="14"/>
  <c r="P7" i="14"/>
  <c r="P23" i="14"/>
  <c r="P39" i="14"/>
  <c r="P55" i="14"/>
  <c r="P16" i="14"/>
  <c r="P32" i="14"/>
  <c r="P48" i="14"/>
  <c r="P64" i="14"/>
  <c r="P5" i="14"/>
  <c r="P21" i="14"/>
  <c r="P37" i="14"/>
  <c r="P53" i="14"/>
  <c r="P69" i="14"/>
  <c r="P14" i="14"/>
  <c r="P30" i="14"/>
  <c r="P46" i="14"/>
  <c r="P62" i="14"/>
  <c r="P11" i="14"/>
  <c r="P27" i="14"/>
  <c r="P43" i="14"/>
  <c r="P59" i="14"/>
  <c r="P4" i="14"/>
  <c r="P20" i="14"/>
  <c r="P36" i="14"/>
  <c r="P52" i="14"/>
  <c r="P68" i="14"/>
  <c r="P9" i="14"/>
  <c r="P25" i="14"/>
  <c r="P41" i="14"/>
  <c r="P57" i="14"/>
  <c r="P18" i="14"/>
  <c r="P34" i="14"/>
  <c r="P50" i="14"/>
  <c r="P66" i="14"/>
  <c r="P15" i="14"/>
  <c r="P31" i="14"/>
  <c r="P47" i="14"/>
  <c r="P63" i="14"/>
  <c r="P8" i="14"/>
  <c r="P24" i="14"/>
  <c r="P40" i="14"/>
  <c r="P56" i="14"/>
  <c r="AD62" i="14"/>
  <c r="AD46" i="14"/>
  <c r="AD30" i="14"/>
  <c r="AD14" i="14"/>
  <c r="AB62" i="14"/>
  <c r="AB46" i="14"/>
  <c r="AB30" i="14"/>
  <c r="AB14" i="14"/>
  <c r="Z65" i="14"/>
  <c r="Z49" i="14"/>
  <c r="Z33" i="14"/>
  <c r="Z17" i="14"/>
  <c r="X69" i="14"/>
  <c r="X53" i="14"/>
  <c r="X37" i="14"/>
  <c r="X21" i="14"/>
  <c r="X5" i="14"/>
  <c r="AD65" i="14"/>
  <c r="AD49" i="14"/>
  <c r="AD33" i="14"/>
  <c r="AD17" i="14"/>
  <c r="AB69" i="14"/>
  <c r="AB53" i="14"/>
  <c r="AB37" i="14"/>
  <c r="AB21" i="14"/>
  <c r="AB5" i="14"/>
  <c r="Z56" i="14"/>
  <c r="Z40" i="14"/>
  <c r="Z24" i="14"/>
  <c r="Z8" i="14"/>
  <c r="X60" i="14"/>
  <c r="X44" i="14"/>
  <c r="X28" i="14"/>
  <c r="X12" i="14"/>
  <c r="AD60" i="14"/>
  <c r="AD44" i="14"/>
  <c r="AD28" i="14"/>
  <c r="AD12" i="14"/>
  <c r="AB64" i="14"/>
  <c r="AB48" i="14"/>
  <c r="AB32" i="14"/>
  <c r="AB16" i="14"/>
  <c r="Z67" i="14"/>
  <c r="Z51" i="14"/>
  <c r="Z35" i="14"/>
  <c r="Z15" i="14"/>
  <c r="X55" i="14"/>
  <c r="X35" i="14"/>
  <c r="X15" i="14"/>
  <c r="AD55" i="14"/>
  <c r="AD35" i="14"/>
  <c r="AD15" i="14"/>
  <c r="AB55" i="14"/>
  <c r="Z39" i="39"/>
  <c r="AA39" i="39" s="1"/>
  <c r="R71" i="4"/>
  <c r="U71" i="4"/>
  <c r="AB71" i="3"/>
  <c r="AF4" i="14"/>
  <c r="Z35" i="39"/>
  <c r="AA35" i="39" s="1"/>
  <c r="Z54" i="39"/>
  <c r="AA54" i="39" s="1"/>
  <c r="Y43" i="39"/>
  <c r="Z44" i="39"/>
  <c r="AA44" i="39" s="1"/>
  <c r="Y39" i="39"/>
  <c r="Z48" i="39"/>
  <c r="AA48" i="39" s="1"/>
  <c r="Z32" i="39"/>
  <c r="AA32" i="39" s="1"/>
  <c r="AF45" i="14"/>
  <c r="X71" i="3"/>
  <c r="N71" i="25"/>
  <c r="M71" i="32"/>
  <c r="N71" i="32" s="1"/>
  <c r="X69" i="1"/>
  <c r="AB69" i="1" s="1"/>
  <c r="X5" i="1"/>
  <c r="X60" i="1"/>
  <c r="Z60" i="1" s="1"/>
  <c r="X57" i="1"/>
  <c r="Z57" i="1" s="1"/>
  <c r="X29" i="1"/>
  <c r="Z29" i="1" s="1"/>
  <c r="Y71" i="1"/>
  <c r="AA71" i="1" s="1"/>
  <c r="X71" i="1"/>
  <c r="Z71" i="1" s="1"/>
  <c r="X59" i="1"/>
  <c r="Z59" i="1" s="1"/>
  <c r="Z8" i="39"/>
  <c r="AA8" i="39" s="1"/>
  <c r="Z51" i="39"/>
  <c r="AA51" i="39" s="1"/>
  <c r="Z27" i="39"/>
  <c r="AA27" i="39" s="1"/>
  <c r="Z58" i="39"/>
  <c r="AA58" i="39" s="1"/>
  <c r="Z49" i="39"/>
  <c r="AA49" i="39" s="1"/>
  <c r="Z47" i="39"/>
  <c r="AA47" i="39" s="1"/>
  <c r="Z65" i="39"/>
  <c r="AA65" i="39" s="1"/>
  <c r="Z19" i="39"/>
  <c r="AA19" i="39" s="1"/>
  <c r="Z34" i="39"/>
  <c r="AA34" i="39" s="1"/>
  <c r="Z37" i="39"/>
  <c r="AA37" i="39" s="1"/>
  <c r="Z67" i="39"/>
  <c r="AA67" i="39" s="1"/>
  <c r="Z41" i="39"/>
  <c r="AA41" i="39" s="1"/>
  <c r="Z61" i="39"/>
  <c r="AA61" i="39" s="1"/>
  <c r="Z26" i="39"/>
  <c r="AA26" i="39" s="1"/>
  <c r="Z15" i="39"/>
  <c r="AA15" i="39" s="1"/>
  <c r="Z50" i="39"/>
  <c r="AA50" i="39" s="1"/>
  <c r="Z24" i="39"/>
  <c r="AA24" i="39" s="1"/>
  <c r="Z20" i="39"/>
  <c r="AA20" i="39" s="1"/>
  <c r="Z9" i="39"/>
  <c r="AA9" i="39" s="1"/>
  <c r="Z4" i="39"/>
  <c r="AA4" i="39" s="1"/>
  <c r="Z36" i="39"/>
  <c r="AA36" i="39" s="1"/>
  <c r="O70" i="39"/>
  <c r="M70" i="39"/>
  <c r="Z53" i="39"/>
  <c r="AA53" i="39" s="1"/>
  <c r="Z45" i="39"/>
  <c r="AA45" i="39" s="1"/>
  <c r="Z25" i="39"/>
  <c r="AA25" i="39" s="1"/>
  <c r="Z5" i="39"/>
  <c r="AA5" i="39" s="1"/>
  <c r="Z62" i="39"/>
  <c r="AA62" i="39" s="1"/>
  <c r="Z23" i="39"/>
  <c r="AA23" i="39" s="1"/>
  <c r="Z12" i="39"/>
  <c r="AA12" i="39" s="1"/>
  <c r="Z55" i="39"/>
  <c r="AA55" i="39" s="1"/>
  <c r="Z7" i="39"/>
  <c r="AA7" i="39" s="1"/>
  <c r="Z6" i="39"/>
  <c r="AA6" i="39" s="1"/>
  <c r="Z64" i="39"/>
  <c r="AA64" i="39" s="1"/>
  <c r="Z57" i="39"/>
  <c r="AA57" i="39" s="1"/>
  <c r="Z52" i="39"/>
  <c r="AA52" i="39" s="1"/>
  <c r="Z28" i="39"/>
  <c r="AA28" i="39" s="1"/>
  <c r="Z13" i="39"/>
  <c r="AA13" i="39" s="1"/>
  <c r="Z69" i="39"/>
  <c r="AA69" i="39" s="1"/>
  <c r="Z56" i="39"/>
  <c r="AA56" i="39" s="1"/>
  <c r="Z42" i="39"/>
  <c r="AA42" i="39" s="1"/>
  <c r="Z22" i="39"/>
  <c r="AA22" i="39" s="1"/>
  <c r="Z11" i="39"/>
  <c r="AA11" i="39" s="1"/>
  <c r="Z59" i="39"/>
  <c r="AA59" i="39" s="1"/>
  <c r="Z38" i="39"/>
  <c r="AA38" i="39" s="1"/>
  <c r="Z30" i="39"/>
  <c r="AA30" i="39" s="1"/>
  <c r="Z16" i="39"/>
  <c r="AA16" i="39" s="1"/>
  <c r="Z63" i="39"/>
  <c r="AA63" i="39" s="1"/>
  <c r="Z60" i="39"/>
  <c r="AA60" i="39" s="1"/>
  <c r="Z21" i="39"/>
  <c r="AA21" i="39" s="1"/>
  <c r="Z66" i="39"/>
  <c r="AA66" i="39" s="1"/>
  <c r="Z40" i="39"/>
  <c r="AA40" i="39" s="1"/>
  <c r="Z33" i="39"/>
  <c r="AA33" i="39" s="1"/>
  <c r="Q3" i="39"/>
  <c r="Z3" i="39"/>
  <c r="AA3" i="39" s="1"/>
  <c r="U17" i="39"/>
  <c r="U68" i="39"/>
  <c r="U10" i="39"/>
  <c r="U18" i="39"/>
  <c r="U46" i="39"/>
  <c r="J74" i="39"/>
  <c r="J72" i="39"/>
  <c r="J75" i="39"/>
  <c r="J70" i="39"/>
  <c r="K70" i="39" s="1"/>
  <c r="J73" i="39"/>
  <c r="AB16" i="1"/>
  <c r="AF25" i="14"/>
  <c r="F3" i="14"/>
  <c r="AF44" i="14"/>
  <c r="AF57" i="14"/>
  <c r="AF9" i="14"/>
  <c r="Q32" i="39"/>
  <c r="X74" i="39"/>
  <c r="Q8" i="39"/>
  <c r="X70" i="39"/>
  <c r="Y70" i="39" s="1"/>
  <c r="X75" i="39"/>
  <c r="AB35" i="1"/>
  <c r="X73" i="39"/>
  <c r="X72" i="39"/>
  <c r="Y3" i="39"/>
  <c r="Q58" i="39"/>
  <c r="AB28" i="1"/>
  <c r="G72" i="8"/>
  <c r="G75" i="8"/>
  <c r="G73" i="8"/>
  <c r="G74" i="8"/>
  <c r="I3" i="8"/>
  <c r="G70" i="8"/>
  <c r="AB66" i="1"/>
  <c r="S33" i="39"/>
  <c r="S49" i="39"/>
  <c r="Q51" i="39"/>
  <c r="Q27" i="39"/>
  <c r="Q31" i="39"/>
  <c r="Z54" i="1"/>
  <c r="AB44" i="1"/>
  <c r="Q54" i="39"/>
  <c r="AB33" i="1"/>
  <c r="Q19" i="39"/>
  <c r="Q43" i="39"/>
  <c r="Q17" i="39"/>
  <c r="Z16" i="1"/>
  <c r="Z58" i="1"/>
  <c r="AB50" i="1"/>
  <c r="Q65" i="39"/>
  <c r="Q41" i="39"/>
  <c r="AB39" i="1"/>
  <c r="Q50" i="39"/>
  <c r="Z14" i="39"/>
  <c r="Q48" i="39"/>
  <c r="AB38" i="1"/>
  <c r="S16" i="39"/>
  <c r="AB34" i="1"/>
  <c r="AB49" i="1"/>
  <c r="AA66" i="1"/>
  <c r="S42" i="39"/>
  <c r="S18" i="39"/>
  <c r="AB36" i="1"/>
  <c r="AB9" i="1"/>
  <c r="K74" i="39"/>
  <c r="I70" i="39"/>
  <c r="I75" i="39"/>
  <c r="AF64" i="14"/>
  <c r="AF53" i="14"/>
  <c r="Z3" i="14"/>
  <c r="X3" i="14"/>
  <c r="K72" i="39"/>
  <c r="I72" i="39"/>
  <c r="I73" i="39"/>
  <c r="AB70" i="1"/>
  <c r="AB37" i="1"/>
  <c r="AB13" i="1"/>
  <c r="AA39" i="1"/>
  <c r="I74" i="39"/>
  <c r="N71" i="34"/>
  <c r="K73" i="39"/>
  <c r="J3" i="14"/>
  <c r="AD3" i="14"/>
  <c r="AF26" i="14"/>
  <c r="AF54" i="14"/>
  <c r="AF46" i="14"/>
  <c r="AF50" i="14"/>
  <c r="AF51" i="14"/>
  <c r="AF47" i="14"/>
  <c r="AF10" i="14"/>
  <c r="AF18" i="14"/>
  <c r="AF27" i="14"/>
  <c r="AF63" i="14"/>
  <c r="AF42" i="14"/>
  <c r="AF67" i="14"/>
  <c r="AF43" i="14"/>
  <c r="AF3" i="14"/>
  <c r="AF23" i="14"/>
  <c r="AF31" i="14"/>
  <c r="AF30" i="14"/>
  <c r="AF62" i="14"/>
  <c r="AF59" i="14"/>
  <c r="AF55" i="14"/>
  <c r="AF39" i="14"/>
  <c r="AF11" i="14"/>
  <c r="AF52" i="14"/>
  <c r="AF19" i="14"/>
  <c r="AF16" i="14"/>
  <c r="AF48" i="14"/>
  <c r="AF66" i="14"/>
  <c r="AF38" i="14"/>
  <c r="AF13" i="14"/>
  <c r="AF60" i="14"/>
  <c r="AF7" i="14"/>
  <c r="AF20" i="14"/>
  <c r="AF14" i="14"/>
  <c r="AF68" i="14"/>
  <c r="AF58" i="14"/>
  <c r="AF40" i="14"/>
  <c r="AF24" i="14"/>
  <c r="AF15" i="14"/>
  <c r="AF35" i="14"/>
  <c r="AF56" i="14"/>
  <c r="AF34" i="14"/>
  <c r="AF49" i="14"/>
  <c r="AF6" i="14"/>
  <c r="AF22" i="14"/>
  <c r="AF8" i="14"/>
  <c r="V3" i="14"/>
  <c r="T3" i="14"/>
  <c r="N3" i="14"/>
  <c r="AB3" i="14"/>
  <c r="AF69" i="14"/>
  <c r="AF61" i="14"/>
  <c r="AF17" i="14"/>
  <c r="AF12" i="14"/>
  <c r="AF5" i="14"/>
  <c r="AF28" i="14"/>
  <c r="AF37" i="14"/>
  <c r="H3" i="14"/>
  <c r="AF65" i="14"/>
  <c r="AF21" i="14"/>
  <c r="L3" i="14"/>
  <c r="P3" i="14"/>
  <c r="D3" i="14"/>
  <c r="AF29" i="14"/>
  <c r="AF32" i="14"/>
  <c r="AF36" i="14"/>
  <c r="AF41" i="14"/>
  <c r="AF33" i="14"/>
  <c r="AB48" i="1"/>
  <c r="AB56" i="1"/>
  <c r="AB40" i="1"/>
  <c r="AB42" i="1"/>
  <c r="AB52" i="1"/>
  <c r="AB47" i="1"/>
  <c r="AB46" i="1"/>
  <c r="AB64" i="1"/>
  <c r="AB65" i="1"/>
  <c r="AB61" i="1"/>
  <c r="W74" i="39"/>
  <c r="AB22" i="1"/>
  <c r="AB11" i="1"/>
  <c r="AB20" i="1"/>
  <c r="AB32" i="1"/>
  <c r="AB18" i="1"/>
  <c r="AB30" i="1"/>
  <c r="AB23" i="1"/>
  <c r="AB43" i="1"/>
  <c r="AB27" i="1"/>
  <c r="W75" i="39"/>
  <c r="R72" i="39"/>
  <c r="AB68" i="1"/>
  <c r="AB6" i="1"/>
  <c r="R75" i="39"/>
  <c r="V74" i="39"/>
  <c r="V75" i="39"/>
  <c r="W73" i="39"/>
  <c r="R70" i="39"/>
  <c r="S70" i="39" s="1"/>
  <c r="AB26" i="1"/>
  <c r="AB21" i="1"/>
  <c r="AB17" i="1"/>
  <c r="AA44" i="1"/>
  <c r="W72" i="39"/>
  <c r="AB62" i="1"/>
  <c r="AB10" i="1"/>
  <c r="AB4" i="1"/>
  <c r="AB19" i="1"/>
  <c r="AB24" i="1"/>
  <c r="V73" i="39"/>
  <c r="V70" i="39"/>
  <c r="W70" i="39" s="1"/>
  <c r="V72" i="39"/>
  <c r="Z14" i="1"/>
  <c r="AB14" i="1"/>
  <c r="AB25" i="1"/>
  <c r="AB45" i="1"/>
  <c r="AB41" i="1"/>
  <c r="AB55" i="1"/>
  <c r="AB8" i="1"/>
  <c r="AB53" i="1"/>
  <c r="AB51" i="1"/>
  <c r="AB63" i="1"/>
  <c r="Z38" i="1"/>
  <c r="AB67" i="1"/>
  <c r="R73" i="39"/>
  <c r="AB7" i="1"/>
  <c r="AB31" i="1"/>
  <c r="Z31" i="1"/>
  <c r="AB12" i="1"/>
  <c r="R74" i="39"/>
  <c r="AB15" i="1"/>
  <c r="Q35" i="39"/>
  <c r="Q47" i="39"/>
  <c r="K75" i="39"/>
  <c r="I70" i="8" l="1"/>
  <c r="I72" i="8"/>
  <c r="I74" i="8"/>
  <c r="I73" i="8"/>
  <c r="AG43" i="14"/>
  <c r="AH43" i="14" s="1"/>
  <c r="AG51" i="14"/>
  <c r="AH51" i="14" s="1"/>
  <c r="AG14" i="14"/>
  <c r="AH14" i="14" s="1"/>
  <c r="AG7" i="14"/>
  <c r="AH7" i="14" s="1"/>
  <c r="AG67" i="14"/>
  <c r="AH67" i="14" s="1"/>
  <c r="AG54" i="14"/>
  <c r="AH54" i="14" s="1"/>
  <c r="AG38" i="14"/>
  <c r="AH38" i="14" s="1"/>
  <c r="AG66" i="14"/>
  <c r="AH66" i="14" s="1"/>
  <c r="AG19" i="14"/>
  <c r="AH19" i="14" s="1"/>
  <c r="AG6" i="14"/>
  <c r="AH6" i="14" s="1"/>
  <c r="AG46" i="14"/>
  <c r="AH46" i="14" s="1"/>
  <c r="AB29" i="1"/>
  <c r="AG15" i="14"/>
  <c r="AH15" i="14" s="1"/>
  <c r="AG3" i="14"/>
  <c r="AH3" i="14" s="1"/>
  <c r="AG22" i="14"/>
  <c r="AH22" i="14" s="1"/>
  <c r="AG68" i="14"/>
  <c r="AH68" i="14" s="1"/>
  <c r="AG47" i="14"/>
  <c r="AH47" i="14" s="1"/>
  <c r="AG48" i="14"/>
  <c r="AH48" i="14" s="1"/>
  <c r="AG45" i="14"/>
  <c r="AH45" i="14" s="1"/>
  <c r="AG42" i="14"/>
  <c r="AH42" i="14" s="1"/>
  <c r="AG63" i="14"/>
  <c r="AH63" i="14" s="1"/>
  <c r="AG65" i="14"/>
  <c r="AH65" i="14" s="1"/>
  <c r="AG41" i="14"/>
  <c r="AH41" i="14" s="1"/>
  <c r="AG53" i="14"/>
  <c r="AH53" i="14" s="1"/>
  <c r="AG17" i="14"/>
  <c r="AH17" i="14" s="1"/>
  <c r="AG12" i="14"/>
  <c r="AH12" i="14" s="1"/>
  <c r="AG55" i="14"/>
  <c r="AH55" i="14" s="1"/>
  <c r="AG16" i="14"/>
  <c r="AH16" i="14" s="1"/>
  <c r="AG52" i="14"/>
  <c r="AH52" i="14" s="1"/>
  <c r="AG13" i="14"/>
  <c r="AH13" i="14" s="1"/>
  <c r="AG9" i="14"/>
  <c r="AH9" i="14" s="1"/>
  <c r="AG33" i="14"/>
  <c r="AH33" i="14" s="1"/>
  <c r="AG8" i="14"/>
  <c r="AH8" i="14" s="1"/>
  <c r="AG50" i="14"/>
  <c r="AH50" i="14" s="1"/>
  <c r="AG34" i="14"/>
  <c r="AH34" i="14" s="1"/>
  <c r="AG5" i="14"/>
  <c r="AH5" i="14" s="1"/>
  <c r="AG10" i="14"/>
  <c r="AH10" i="14" s="1"/>
  <c r="AG31" i="14"/>
  <c r="AH31" i="14" s="1"/>
  <c r="AG56" i="14"/>
  <c r="AH56" i="14" s="1"/>
  <c r="AG36" i="14"/>
  <c r="AH36" i="14" s="1"/>
  <c r="AG4" i="14"/>
  <c r="AH4" i="14" s="1"/>
  <c r="AG27" i="14"/>
  <c r="AH27" i="14" s="1"/>
  <c r="AG30" i="14"/>
  <c r="AH30" i="14" s="1"/>
  <c r="AG69" i="14"/>
  <c r="AH69" i="14" s="1"/>
  <c r="AG26" i="14"/>
  <c r="AH26" i="14" s="1"/>
  <c r="AG25" i="14"/>
  <c r="AH25" i="14" s="1"/>
  <c r="AG29" i="14"/>
  <c r="AH29" i="14" s="1"/>
  <c r="AG62" i="14"/>
  <c r="AH62" i="14" s="1"/>
  <c r="AG37" i="14"/>
  <c r="AH37" i="14" s="1"/>
  <c r="AG58" i="14"/>
  <c r="AH58" i="14" s="1"/>
  <c r="AG49" i="14"/>
  <c r="AH49" i="14" s="1"/>
  <c r="AG44" i="14"/>
  <c r="AH44" i="14" s="1"/>
  <c r="AG32" i="14"/>
  <c r="AH32" i="14" s="1"/>
  <c r="AG39" i="14"/>
  <c r="AH39" i="14" s="1"/>
  <c r="AG20" i="14"/>
  <c r="AH20" i="14" s="1"/>
  <c r="AG24" i="14"/>
  <c r="AH24" i="14" s="1"/>
  <c r="AG59" i="14"/>
  <c r="AH59" i="14" s="1"/>
  <c r="AG11" i="14"/>
  <c r="AH11" i="14" s="1"/>
  <c r="AG61" i="14"/>
  <c r="AH61" i="14" s="1"/>
  <c r="AG21" i="14"/>
  <c r="AH21" i="14" s="1"/>
  <c r="AG18" i="14"/>
  <c r="AH18" i="14" s="1"/>
  <c r="AG57" i="14"/>
  <c r="AH57" i="14" s="1"/>
  <c r="AG60" i="14"/>
  <c r="AH60" i="14" s="1"/>
  <c r="AG40" i="14"/>
  <c r="AH40" i="14" s="1"/>
  <c r="AG28" i="14"/>
  <c r="AH28" i="14" s="1"/>
  <c r="AG35" i="14"/>
  <c r="AH35" i="14" s="1"/>
  <c r="AG23" i="14"/>
  <c r="AH23" i="14" s="1"/>
  <c r="AG64" i="14"/>
  <c r="AH64" i="14" s="1"/>
  <c r="AB57" i="1"/>
  <c r="Y72" i="39"/>
  <c r="AB60" i="1"/>
  <c r="AB59" i="1"/>
  <c r="Q10" i="39"/>
  <c r="Z10" i="39"/>
  <c r="AA10" i="39" s="1"/>
  <c r="Q68" i="39"/>
  <c r="Z68" i="39"/>
  <c r="AA68" i="39" s="1"/>
  <c r="Z18" i="39"/>
  <c r="AA18" i="39" s="1"/>
  <c r="Z46" i="39"/>
  <c r="AA46" i="39" s="1"/>
  <c r="Z17" i="39"/>
  <c r="AA17" i="39" s="1"/>
  <c r="U75" i="39"/>
  <c r="U74" i="39"/>
  <c r="U73" i="39"/>
  <c r="T75" i="39"/>
  <c r="U72" i="39"/>
  <c r="T72" i="39"/>
  <c r="T70" i="39"/>
  <c r="U70" i="39" s="1"/>
  <c r="T73" i="39"/>
  <c r="T74" i="39"/>
  <c r="O75" i="39"/>
  <c r="O74" i="39"/>
  <c r="O73" i="39"/>
  <c r="O72" i="39"/>
  <c r="M75" i="39"/>
  <c r="M74" i="39"/>
  <c r="M73" i="39"/>
  <c r="M72" i="39"/>
  <c r="Y74" i="39"/>
  <c r="Y73" i="39"/>
  <c r="Y75" i="39"/>
  <c r="I75" i="8"/>
  <c r="Z69" i="1"/>
  <c r="AB54" i="1"/>
  <c r="P74" i="39"/>
  <c r="AB58" i="1"/>
  <c r="P73" i="39"/>
  <c r="Z5" i="1"/>
  <c r="AB5" i="1"/>
  <c r="P70" i="39"/>
  <c r="P72" i="39"/>
  <c r="P75" i="39"/>
  <c r="S72" i="39"/>
  <c r="Q14" i="39"/>
  <c r="AA14" i="39"/>
  <c r="S73" i="39"/>
  <c r="AB71" i="1"/>
  <c r="S74" i="39"/>
  <c r="S75" i="39"/>
  <c r="Q73" i="39" l="1"/>
  <c r="Q70" i="39"/>
  <c r="Z70" i="39"/>
  <c r="AA70" i="39" s="1"/>
  <c r="Q75" i="39"/>
  <c r="AA73" i="39"/>
  <c r="AA72" i="39"/>
  <c r="AA75" i="39"/>
  <c r="Z74" i="39"/>
  <c r="Z73" i="39"/>
  <c r="Z72" i="39"/>
  <c r="AA74" i="39"/>
  <c r="Q72" i="39"/>
  <c r="Z75" i="39"/>
  <c r="Q74" i="39"/>
  <c r="D74" i="8" l="1"/>
  <c r="D73" i="8"/>
  <c r="D73" i="39"/>
  <c r="D72" i="39"/>
  <c r="D75" i="39"/>
  <c r="D75" i="8"/>
  <c r="D72" i="8"/>
  <c r="D74" i="39"/>
</calcChain>
</file>

<file path=xl/sharedStrings.xml><?xml version="1.0" encoding="utf-8"?>
<sst xmlns="http://schemas.openxmlformats.org/spreadsheetml/2006/main" count="3558" uniqueCount="714">
  <si>
    <t>** MAWAs listed are not mutually exclusive; offices that span multiple counties were divided evenly across composite counties.</t>
  </si>
  <si>
    <t>EI IT        (Ages 0-2) Children Served</t>
  </si>
  <si>
    <t>% of Children Ages 0-2 served by CCW</t>
  </si>
  <si>
    <t>% of Children Ages 3-4 served by CCW</t>
  </si>
  <si>
    <t>Risk Classisification</t>
  </si>
  <si>
    <t>Risk Classification</t>
  </si>
  <si>
    <t>High</t>
  </si>
  <si>
    <t>Low</t>
  </si>
  <si>
    <t>Moderate-Low</t>
  </si>
  <si>
    <t>Moderate-High</t>
  </si>
  <si>
    <t>Reach - Direct Impact Programs</t>
  </si>
  <si>
    <t>Reach - Indirect Impact Programs</t>
  </si>
  <si>
    <t>Risk Level - Early Childhood Education Program Reach Analysis - Direct Impact Programs</t>
  </si>
  <si>
    <t>Risk Level - Early Childhood Education Program Reach Analysis - Indirect Impact Programs</t>
  </si>
  <si>
    <t xml:space="preserve">Total Indirect Impact Allocations </t>
  </si>
  <si>
    <t>Early Childhood Education Programs - Allocations and Children Under 5 Served</t>
  </si>
  <si>
    <t>% of Children Ages 0-2 served by NFP</t>
  </si>
  <si>
    <t>Children Ages 0-2 Served</t>
  </si>
  <si>
    <t>Children Ages 3-4 Served</t>
  </si>
  <si>
    <t># of Children Served by PA Pre-K Counts</t>
  </si>
  <si>
    <t>% of Children Served by  PA Pre-K Counts</t>
  </si>
  <si>
    <t># of Children Served by Early Intervention</t>
  </si>
  <si>
    <t>% of Children Served by  Early Intervention</t>
  </si>
  <si>
    <t># of Children Served by Keystone STARS Providers</t>
  </si>
  <si>
    <t>% of Children Served by  Keystone STARS Providers</t>
  </si>
  <si>
    <t>Early Childhood Education Programs - Infants and Toddlers Served</t>
  </si>
  <si>
    <t>Children Served</t>
  </si>
  <si>
    <t>Total Allocations</t>
  </si>
  <si>
    <t>Pennsylvania Pre-K Counts only serves children ages Three and Four</t>
  </si>
  <si>
    <t>Program is intended to reach children who are at risk of academic failure due to income, language, cultural, or special needs</t>
  </si>
  <si>
    <t>Parent-Child Home Program only serves children from One and a half to Three years</t>
  </si>
  <si>
    <t>Children are restricted to entering the program between the ages of 18 months and 2 years and the program runs for two years</t>
  </si>
  <si>
    <t>Program is intended to reach Low Income families whose children are at-risk for educational disadvantage</t>
  </si>
  <si>
    <t>Title I</t>
  </si>
  <si>
    <t>County</t>
  </si>
  <si>
    <t>Amount Budgeted for Prek-2</t>
  </si>
  <si>
    <t>Adams</t>
  </si>
  <si>
    <t>Allegheny</t>
  </si>
  <si>
    <t>Armstrong</t>
  </si>
  <si>
    <t>Beaver</t>
  </si>
  <si>
    <t>Bedford</t>
  </si>
  <si>
    <t>Berks</t>
  </si>
  <si>
    <t>Blair</t>
  </si>
  <si>
    <t>Bradford</t>
  </si>
  <si>
    <t>Butler</t>
  </si>
  <si>
    <t>Cambria</t>
  </si>
  <si>
    <t>Cameron</t>
  </si>
  <si>
    <t>Carbon</t>
  </si>
  <si>
    <t>Centre</t>
  </si>
  <si>
    <t>Chester</t>
  </si>
  <si>
    <t>Clarion</t>
  </si>
  <si>
    <t>Clearfield</t>
  </si>
  <si>
    <t>Clinton</t>
  </si>
  <si>
    <t>Columbia</t>
  </si>
  <si>
    <t>Crawford</t>
  </si>
  <si>
    <t>Cumberland</t>
  </si>
  <si>
    <t>Dauphin</t>
  </si>
  <si>
    <t>Delaware</t>
  </si>
  <si>
    <t>Elk</t>
  </si>
  <si>
    <t>Erie</t>
  </si>
  <si>
    <t>Fayette</t>
  </si>
  <si>
    <t>Forest</t>
  </si>
  <si>
    <t>Franklin</t>
  </si>
  <si>
    <t>Fulton</t>
  </si>
  <si>
    <t>Greene</t>
  </si>
  <si>
    <t>Huntingdon</t>
  </si>
  <si>
    <t>Indiana</t>
  </si>
  <si>
    <t>Jefferson</t>
  </si>
  <si>
    <t>Juniata</t>
  </si>
  <si>
    <t>Lackawanna</t>
  </si>
  <si>
    <t>Lancaster</t>
  </si>
  <si>
    <t>Lawrence</t>
  </si>
  <si>
    <t>Lebanon</t>
  </si>
  <si>
    <t>Lehigh</t>
  </si>
  <si>
    <t>Luzerne</t>
  </si>
  <si>
    <t>Lycoming</t>
  </si>
  <si>
    <t>McKean</t>
  </si>
  <si>
    <t>Mercer</t>
  </si>
  <si>
    <t>Mifflin</t>
  </si>
  <si>
    <t>Monroe</t>
  </si>
  <si>
    <t>Montgomery</t>
  </si>
  <si>
    <t>Montour</t>
  </si>
  <si>
    <t>Northampton</t>
  </si>
  <si>
    <t>Northumberland</t>
  </si>
  <si>
    <t>Perry</t>
  </si>
  <si>
    <t>Philadelphia</t>
  </si>
  <si>
    <t>Pike</t>
  </si>
  <si>
    <t>Potter</t>
  </si>
  <si>
    <t>Schuylkill</t>
  </si>
  <si>
    <t>Snyder</t>
  </si>
  <si>
    <t>Somerset</t>
  </si>
  <si>
    <t>Sullivan</t>
  </si>
  <si>
    <t>Susquehanna</t>
  </si>
  <si>
    <t>Tioga</t>
  </si>
  <si>
    <t>Union</t>
  </si>
  <si>
    <t>Warren</t>
  </si>
  <si>
    <t>Washington</t>
  </si>
  <si>
    <t>Wayne</t>
  </si>
  <si>
    <t>Westmoreland</t>
  </si>
  <si>
    <t>Wyoming</t>
  </si>
  <si>
    <t>York</t>
  </si>
  <si>
    <t>Keystone STARS</t>
  </si>
  <si>
    <t>ECE TOTALS</t>
  </si>
  <si>
    <t>County Classification</t>
  </si>
  <si>
    <t>Urban</t>
  </si>
  <si>
    <t>Minimum</t>
  </si>
  <si>
    <t>Quartile 1</t>
  </si>
  <si>
    <t>Quartile 3</t>
  </si>
  <si>
    <t>Rural</t>
  </si>
  <si>
    <t>Median</t>
  </si>
  <si>
    <t>Venango</t>
  </si>
  <si>
    <t>Average Risk Level (ARL)</t>
  </si>
  <si>
    <t>Maximum</t>
  </si>
  <si>
    <t xml:space="preserve">Legend:  </t>
  </si>
  <si>
    <t>High ARL</t>
  </si>
  <si>
    <t>Moderate-High ARL</t>
  </si>
  <si>
    <t>Low ARL</t>
  </si>
  <si>
    <t>Moderate-Low ARL</t>
  </si>
  <si>
    <t>Low Risk</t>
  </si>
  <si>
    <t>Moderate-Low Risk</t>
  </si>
  <si>
    <t>Moderate-High Risk</t>
  </si>
  <si>
    <t>High Risk</t>
  </si>
  <si>
    <t>Tab 1</t>
  </si>
  <si>
    <t>Tab 2</t>
  </si>
  <si>
    <t>Tab 4</t>
  </si>
  <si>
    <t>Tab 5</t>
  </si>
  <si>
    <t>Tab 6</t>
  </si>
  <si>
    <t>Tab 7</t>
  </si>
  <si>
    <t>Tab 8</t>
  </si>
  <si>
    <t>Tab 9</t>
  </si>
  <si>
    <t>Tab 10</t>
  </si>
  <si>
    <t>Tab 11</t>
  </si>
  <si>
    <t>Tab 12</t>
  </si>
  <si>
    <t>Table of Contents</t>
  </si>
  <si>
    <t>Keystone STARS Reach Data</t>
  </si>
  <si>
    <t>Population Characteristics</t>
  </si>
  <si>
    <t>Quartile 2</t>
  </si>
  <si>
    <t>Tab 13</t>
  </si>
  <si>
    <t>Combined Risk Indicators</t>
  </si>
  <si>
    <t>Tab 3</t>
  </si>
  <si>
    <t>Mean</t>
  </si>
  <si>
    <t>Head Start State and Federal Reach Data</t>
  </si>
  <si>
    <t>Title I Funding for Pre-K through 2nd Grade Reach Data</t>
  </si>
  <si>
    <t>Tab 15</t>
  </si>
  <si>
    <t>Tab 16</t>
  </si>
  <si>
    <t>Tab 17</t>
  </si>
  <si>
    <t>Tab 18</t>
  </si>
  <si>
    <t>Early Intervention Reach Data</t>
  </si>
  <si>
    <t>Pennsylvania Pre-K Counts Reach Data</t>
  </si>
  <si>
    <t>PCHP Agency</t>
  </si>
  <si>
    <t># of Agencies</t>
  </si>
  <si>
    <t>% of Children Under 5 served by PCHP</t>
  </si>
  <si>
    <t>Parent-Child Home Program (PCHP)</t>
  </si>
  <si>
    <t>NFP Agency</t>
  </si>
  <si>
    <t>Nurse Family Partnership (NFP)</t>
  </si>
  <si>
    <t>Early Intevention</t>
  </si>
  <si>
    <t>% of Children Under 5 served by EI</t>
  </si>
  <si>
    <t># of Offices</t>
  </si>
  <si>
    <t>Pennsylvania Pre-K Counts (PKC)</t>
  </si>
  <si>
    <t># of SDs</t>
  </si>
  <si>
    <t>Allocations</t>
  </si>
  <si>
    <t>Head Start Supplemental Assistance Program and Federal Head Start</t>
  </si>
  <si>
    <t>HS Agency</t>
  </si>
  <si>
    <t>Nurse Family Partnership</t>
  </si>
  <si>
    <t>Pennsylvania Pre-K Counts</t>
  </si>
  <si>
    <t>Early Intervention</t>
  </si>
  <si>
    <t>Total Children Served</t>
  </si>
  <si>
    <t>Total Allocation</t>
  </si>
  <si>
    <t>% of Children Under 5 Served by All ECE Programs</t>
  </si>
  <si>
    <t>ECE Funding per Child Served</t>
  </si>
  <si>
    <t>ECE Funding per Child</t>
  </si>
  <si>
    <t>% of Children Served by Nurse Family Partnership</t>
  </si>
  <si>
    <t># of Children Served by Nurse Family Partnership</t>
  </si>
  <si>
    <t>% of Children Served by Parent-Child Home Program</t>
  </si>
  <si>
    <t># of Children Served by Parent-Child Home Program</t>
  </si>
  <si>
    <t># of Children Served by Head Start State &amp; Federal</t>
  </si>
  <si>
    <t>Risk Level</t>
  </si>
  <si>
    <t>Total Risk Level</t>
  </si>
  <si>
    <t>Child Care Works Allocations</t>
  </si>
  <si>
    <t>Title I - Pre-K to 2nd Allocations</t>
  </si>
  <si>
    <t>Pennsylvania Pre-K Counts Children Served</t>
  </si>
  <si>
    <t>Risk Factors</t>
  </si>
  <si>
    <t>Risk and Reach Analysis Summary</t>
  </si>
  <si>
    <t># and % of Children Under 5 used Census table P3</t>
  </si>
  <si>
    <t>% of Children Served by Head Start State &amp; Federal</t>
  </si>
  <si>
    <t>% of Children Under 5 served by HS</t>
  </si>
  <si>
    <t>CCIS Agency</t>
  </si>
  <si>
    <t>% of Children Under 5 served by CCW</t>
  </si>
  <si>
    <t>Child Care Works</t>
  </si>
  <si>
    <t>Early Childhood Education Programs - Children Ages 3 and 4 Served</t>
  </si>
  <si>
    <t>Program begins during pregnancy and continues up to 24 months postpartum</t>
  </si>
  <si>
    <t>Program is intended to reach first time, Low Income mother's who are pre-disposed to infant health and developmental problems</t>
  </si>
  <si>
    <t>Received from Renee Palakovic and Cindy Rhoads</t>
  </si>
  <si>
    <t>School Based Pre-K Program serves children ages 3 to Kindergarten</t>
  </si>
  <si>
    <t>Children Under 5 Served</t>
  </si>
  <si>
    <t>Total Children Under 5 Served</t>
  </si>
  <si>
    <t>% of 3 &amp; 4 Year Olds Served by All ECE Programs</t>
  </si>
  <si>
    <t>% of Children Ages 0-2 served by PCHP</t>
  </si>
  <si>
    <t>% of Children Ages 3-4 served by PCHP</t>
  </si>
  <si>
    <t>% of Children Ages 0-2 served by HS</t>
  </si>
  <si>
    <t>% of Children Ages 3-4 served by HS</t>
  </si>
  <si>
    <t>% of Children Ages 3-4 served by PKC</t>
  </si>
  <si>
    <t>% of Children Ages 0-2 served by EIIT</t>
  </si>
  <si>
    <t>% of Children Ages 3-4 served by EIPS</t>
  </si>
  <si>
    <t>Total Children Ages 0-2 Served</t>
  </si>
  <si>
    <t># of Children Ages 0-2*</t>
  </si>
  <si>
    <t># of Children Ages 3-4*</t>
  </si>
  <si>
    <t># of Children Under 5*</t>
  </si>
  <si>
    <t>Parent-Child Home Program Children         Ages 0-2 Served</t>
  </si>
  <si>
    <t>Early Intervention Children         Ages 0-2 Served</t>
  </si>
  <si>
    <t>Keystone STARS Children         Ages 0-2 Served</t>
  </si>
  <si>
    <t>% of Children Ages 0-2 Served by All ECE Programs</t>
  </si>
  <si>
    <t>Early Head Start Children         Ages 0-2 Served</t>
  </si>
  <si>
    <t>Early Intervention Children        Ages 3-4 Served</t>
  </si>
  <si>
    <t>Keystone STARS Children        Ages 3-4 Served</t>
  </si>
  <si>
    <t>EI PS     (Ages 5+) Children Served</t>
  </si>
  <si>
    <t>Statewide Total</t>
  </si>
  <si>
    <t>% of All Children Under 5 Served In STARS 3 &amp; 4</t>
  </si>
  <si>
    <t>*** EIPS counts may contain 2 year old children who transfered to preschool before turning 3.</t>
  </si>
  <si>
    <t>EI PS        (Ages 3-4) Children Served***</t>
  </si>
  <si>
    <t>Bucks</t>
  </si>
  <si>
    <t>Tab 14</t>
  </si>
  <si>
    <t>^ Family Support Services Allocations</t>
  </si>
  <si>
    <t>Infant/Toddler and Preschool**</t>
  </si>
  <si>
    <t>Parent-Child Home Program</t>
  </si>
  <si>
    <t>Total HSSAP Children Served</t>
  </si>
  <si>
    <t>Total Federal HS Children Served</t>
  </si>
  <si>
    <t>% of Children Under 5 served by HSSAP</t>
  </si>
  <si>
    <t>Federal Pre-School Head Start and HSSAP serve children ages 3 years to kindergarten</t>
  </si>
  <si>
    <t>Head Start State and Federal</t>
  </si>
  <si>
    <t>% of Children Born to Young and Single Mothers^</t>
  </si>
  <si>
    <t>% of Babies Born at Low Birth Weight (&lt;2500g)^</t>
  </si>
  <si>
    <t>% of Children Born to Mothers Who Used Tobacco during Pregnancy^</t>
  </si>
  <si>
    <t>PA PKC Lead Agencies **</t>
  </si>
  <si>
    <t>Allocations ***</t>
  </si>
  <si>
    <t># Children Eligible for PA PKC ****</t>
  </si>
  <si>
    <t>% of Children Eligible, Served by PA PKC</t>
  </si>
  <si>
    <t>Programs intended to meet the needs of the local children and is intended to be offered to students at the highest future of academic failure and should serve 3 &amp; 4 year olds for up to two years prior to the age of Kindergarten entrance for the district.</t>
  </si>
  <si>
    <t>School Districts **</t>
  </si>
  <si>
    <t xml:space="preserve">% of Children Ages 3-4 served by SB Pre-K </t>
  </si>
  <si>
    <t>% of Children Served in Unregulated Care</t>
  </si>
  <si>
    <t>Economic, Maternal, Birth Outcome, Academic, and Toxic Stress Risk Factor Data</t>
  </si>
  <si>
    <t>HSSAP Allocations ** ^</t>
  </si>
  <si>
    <t>Federal 
Early HS Allocations ***  ^</t>
  </si>
  <si>
    <t>^ Estimates for HS agencies that serve multiple counties based on proportion of children served by county out of total children served</t>
  </si>
  <si>
    <t>% of Children Under 5 Eligible, served by HS</t>
  </si>
  <si>
    <t>Tab 19</t>
  </si>
  <si>
    <t>Nurse Family Partnership Reach Data</t>
  </si>
  <si>
    <t>Parent-Child Home Program Reach Data</t>
  </si>
  <si>
    <t>% of All Children Under 5 served in STARS</t>
  </si>
  <si>
    <t>% of Children in Child Care Under 5 served in STARS</t>
  </si>
  <si>
    <t>This data is not mutually exclusive. A child can be served by more than one program in a given year, resulting in the possibilty of double counting.</t>
  </si>
  <si>
    <t>% of All Children Under 5 Served in STAR 2</t>
  </si>
  <si>
    <t>Nurse Family Partnership Children Served</t>
  </si>
  <si>
    <t>% of Children under 5 Years Served by Direct Impact ECE Programs</t>
  </si>
  <si>
    <t>This data is not mutually exclusive.  A child can be served by more than one program in a given year, resulting in the possibilty of double counting.</t>
  </si>
  <si>
    <t>STAR 1 Providers**</t>
  </si>
  <si>
    <t>STAR 2 Providers**</t>
  </si>
  <si>
    <t>STAR 3 Providers**</t>
  </si>
  <si>
    <t>STAR 4 Providers**</t>
  </si>
  <si>
    <t>Regulated Providers with No STAR rating**</t>
  </si>
  <si>
    <t># of  STARS Providers**</t>
  </si>
  <si>
    <t># of STARS 3 and 4**</t>
  </si>
  <si>
    <t># of All Regulated Providers**</t>
  </si>
  <si>
    <t>% of Regulated Providers in STARS**</t>
  </si>
  <si>
    <t>% of Regulated Centers in STARS**</t>
  </si>
  <si>
    <t>Allocations^</t>
  </si>
  <si>
    <t>Estimated Children Ages 0-2 Served^^</t>
  </si>
  <si>
    <t>Estimated Children Ages 3-4 Served^^</t>
  </si>
  <si>
    <t>Estimated Children Ages 5+ Served^^</t>
  </si>
  <si>
    <t>Estimated Children Under 5 Not Served^^</t>
  </si>
  <si>
    <t>Estimated Children Served in STAR 2 and up^^</t>
  </si>
  <si>
    <t>Estimated Children Served in STARS 3 &amp; 4^^</t>
  </si>
  <si>
    <t>Estimated Children Under 5 Served in STAR 2^^</t>
  </si>
  <si>
    <t>Estimated Children Under 5 Served in STAR 3 &amp; 4^^</t>
  </si>
  <si>
    <t>^^ Estimated number of Children Served is calculated based on a comparison of children in Keystone STARS and Child Care Works</t>
  </si>
  <si>
    <t>Federal Early HS Children Served ***</t>
  </si>
  <si>
    <t>School Districts**</t>
  </si>
  <si>
    <t># of SDs**</t>
  </si>
  <si>
    <t>ABG Total Allocations**</t>
  </si>
  <si>
    <t>Federal Preschool HS Children Served ***</t>
  </si>
  <si>
    <t>Federal Preschool HS Allocations ***  ^</t>
  </si>
  <si>
    <t>Preschool Head Start State and Federal Children Ages 3-4 Served</t>
  </si>
  <si>
    <t>Birth Rate to Mothers, Ages 15-17^</t>
  </si>
  <si>
    <t>Service Allocations **</t>
  </si>
  <si>
    <t>FSS Allocations ** ^</t>
  </si>
  <si>
    <t>Children Ages 0-2 Served **</t>
  </si>
  <si>
    <t>Children Ages 3-4 Served **</t>
  </si>
  <si>
    <t>Children Ages 5+ Served **</t>
  </si>
  <si>
    <t>Total Children Waitlist ***</t>
  </si>
  <si>
    <t>% of Children Served in Regulated Care **</t>
  </si>
  <si>
    <t>*** Wailist for Low-Income ONLY</t>
  </si>
  <si>
    <t>Child Care Works serves children from birth through age 12</t>
  </si>
  <si>
    <t>Healthy Families America</t>
  </si>
  <si>
    <t>Parents as Teachers</t>
  </si>
  <si>
    <t>Tab 20</t>
  </si>
  <si>
    <t>Parents at Teachers (PAT)</t>
  </si>
  <si>
    <t>PAT Agency</t>
  </si>
  <si>
    <t>Healthy Families America (HFA)</t>
  </si>
  <si>
    <t>HFA Agency</t>
  </si>
  <si>
    <t>% of Children Ages 0-2 Served by HFA</t>
  </si>
  <si>
    <t># of Children Served by Healthy Families America</t>
  </si>
  <si>
    <t>% of Children Served by Healthy Families America</t>
  </si>
  <si>
    <t># of Children Served by Parents as Teachers</t>
  </si>
  <si>
    <t>% of Children Served by Parents as Teachers</t>
  </si>
  <si>
    <t>Healthy Families America Children         Ages 0-2 Served</t>
  </si>
  <si>
    <t>Parents as Teachers Children         Ages 0-2 Served</t>
  </si>
  <si>
    <t>% of Children Ages 0-2 served by PAT</t>
  </si>
  <si>
    <t>% of Children Ages 3-4 served by PAT</t>
  </si>
  <si>
    <t>% of Children Under 5 served by PAT</t>
  </si>
  <si>
    <t>Healthy Families America only serves children from Birth to age two</t>
  </si>
  <si>
    <t>Program begins prenatally or right after the birth of a baby and continues up to 5 years postpartum</t>
  </si>
  <si>
    <t>Program Data Source: Self-Report</t>
  </si>
  <si>
    <t>School District Based Pre-Kindergarten</t>
  </si>
  <si>
    <t>EI count of children served includes all children being served in order to maintain accurate per child expenditure amounts. This results in a slight inflation of total count and percent of children served. See tab 13 for breakdown by age.</t>
  </si>
  <si>
    <t>This data is not mutually exclusive. A child can be served by more than one program in a given year.</t>
  </si>
  <si>
    <t>This data is not mutually exclusive. A child can be served by more than one program in a given year, resulting in the possibilty of double counting</t>
  </si>
  <si>
    <t>Federal Early Head Start begins to serve children during pregnancy and continues through the program year in which a child turns three</t>
  </si>
  <si>
    <t>IT Allocations</t>
  </si>
  <si>
    <t>PS Allocations</t>
  </si>
  <si>
    <t>Children Ages 5+ Served</t>
  </si>
  <si>
    <t>Risk less than or equal to 1.7525</t>
  </si>
  <si>
    <t>Risk greater than 1.7525 and less than or equal to 2.4425</t>
  </si>
  <si>
    <t>Risk greater than or equal to 3.1325</t>
  </si>
  <si>
    <t>Risk greater than 2.4425 and less than or equal to 3.1325</t>
  </si>
  <si>
    <t>Total Children Served**</t>
  </si>
  <si>
    <t>% of Births to Mothers with Less than a High School Degree^</t>
  </si>
  <si>
    <t>Data is received from PELICAN EI</t>
  </si>
  <si>
    <t>Parents as Teachers Children Ages 3-4 Served</t>
  </si>
  <si>
    <t>Parent-Child Home Program Children Ages 3-4 Served</t>
  </si>
  <si>
    <t>Nurse Family Partnership only serves children from birth to age two</t>
  </si>
  <si>
    <t>% of Deaths of Children under the Age of 1 (Infant Mortality)^</t>
  </si>
  <si>
    <t>Children Under 5 served by STARS 3 &amp; 4</t>
  </si>
  <si>
    <t>Ready to Learn Pre-K Reach Data</t>
  </si>
  <si>
    <t>Ready to Learn</t>
  </si>
  <si>
    <t>Ready to Learn Pre-K Program serves children ages 3 to Kindergarten</t>
  </si>
  <si>
    <t># and % of children under 5 living in economically high risk families used table B17024</t>
  </si>
  <si>
    <t># and % of children Under 5 living in economically at risk families used table B17024</t>
  </si>
  <si>
    <t>Ready to Learn Pre-K Allocations</t>
  </si>
  <si>
    <t>School Based Pre-K Reach Data</t>
  </si>
  <si>
    <t>Subsidized Child Care Program/Child Care Works Reach Data</t>
  </si>
  <si>
    <t># of Children Served by School Based Pre-K</t>
  </si>
  <si>
    <t>% of Children Served by School Based Pre-K</t>
  </si>
  <si>
    <t>School Based Pre-K Children Served</t>
  </si>
  <si>
    <t>School Based Pre-K</t>
  </si>
  <si>
    <t>Adams County Children's Educational Special Services</t>
  </si>
  <si>
    <t>Armstrong County Community Action Agency</t>
  </si>
  <si>
    <t>Allegheny Lutheran Social Ministries / Bedford-Fulton County Head Start</t>
  </si>
  <si>
    <t>Berks County Intermediate Unit, Commonwealth of Pennsylvania / OCDEL</t>
  </si>
  <si>
    <t>Child Advocates of Blair County</t>
  </si>
  <si>
    <t>North Penn Comprehensive Health Services / Bradford Tioga Head Start</t>
  </si>
  <si>
    <t>Butler County Children's Center</t>
  </si>
  <si>
    <t>Community Action Partnership of Cambria County, Professional Family Care Services</t>
  </si>
  <si>
    <t>Northern Tier</t>
  </si>
  <si>
    <t>Pathstone</t>
  </si>
  <si>
    <t>Cen-Clear Child Services</t>
  </si>
  <si>
    <t>Chester County Intermediate Unit, Commonwealth of Pennsylvania / OCDEL</t>
  </si>
  <si>
    <t>Jefferson Clarion Head Start</t>
  </si>
  <si>
    <t>Columbia Day Care Program</t>
  </si>
  <si>
    <t>Keystone Service Systems / Capital Area Head Start, Shippensburg University</t>
  </si>
  <si>
    <t>Keystone Service Systems / Capital Area Head Start</t>
  </si>
  <si>
    <t>Delaware County Intermediate Unit</t>
  </si>
  <si>
    <t>Benedictine Sisters of Erie, Greater Erie Community Action Committee</t>
  </si>
  <si>
    <t>Franklin County Head Start, Shippensburg University</t>
  </si>
  <si>
    <t>Community Action Southwest</t>
  </si>
  <si>
    <t>Commonwealth of Pennsylvania / OCDEL, Huntingdon County Child &amp; Adult Development Corporation</t>
  </si>
  <si>
    <t>Indiana County Head Start</t>
  </si>
  <si>
    <t>Scranton-Lackwanna Human Development Agency</t>
  </si>
  <si>
    <t>Commonwealth of Pennsylvania / OCDEL, Community Action Program of Lancaster County</t>
  </si>
  <si>
    <t>Commonwealth of Pennsylvania / OCDEL, Lawrence County Social Services</t>
  </si>
  <si>
    <t>Commonwealth of Pennsylvania / OCDEL, Lancaster-Lebanon Intermediate Unit</t>
  </si>
  <si>
    <t>Community Services for Children</t>
  </si>
  <si>
    <t>Columbia Day Care Program, Luzerne County Head Start</t>
  </si>
  <si>
    <t>Lycoming-Clinton Counties Commission for Community Action / STEP</t>
  </si>
  <si>
    <t>Community Action Partnership of Mercer County</t>
  </si>
  <si>
    <t xml:space="preserve"> Snyder Union Mifflin Child Development</t>
  </si>
  <si>
    <t>Pocono Services for Families &amp; Children</t>
  </si>
  <si>
    <t>Danville Area SD</t>
  </si>
  <si>
    <t>Central Susquehanna Intermediate Unit</t>
  </si>
  <si>
    <t>Tableland Services</t>
  </si>
  <si>
    <t>Central Susquehanna Intermediate Unit, Snyder Union Mifflin Child Development</t>
  </si>
  <si>
    <t>Warren-Forest Counties Economic Opportunity Council</t>
  </si>
  <si>
    <t>Community Action Southwest, Council of Three Rivers American Indian Center</t>
  </si>
  <si>
    <t>Council of Three Rivers American Indian Center, Seton Hill Child Services, Westmoreland Human Opportunities</t>
  </si>
  <si>
    <t>Luzerne County Head Start</t>
  </si>
  <si>
    <t>Community Progress Council / Head Start of York County</t>
  </si>
  <si>
    <t>HSSAP expands services in the program by creating new slots for children not currently served through Federal HS.</t>
  </si>
  <si>
    <t>Little Life Enrichment Center/Clark Agapakis, Pathstone</t>
  </si>
  <si>
    <t>Arin Intermediate Unit 28, Armstrong County Community Action Agency</t>
  </si>
  <si>
    <t>Ambridge Area SD, Big Beaver Falls Area SD, HAP Enterprises / Tiny Tot Learning Center, Lifesteps, Private Industry Council of Westmoreland-Fayette, Riverside Beaver County SD, Western Beaver County SD</t>
  </si>
  <si>
    <t>Allegheny Lutheran Social Ministries, Bedford Area SD, Chestnut Ridge SD, The Learning Lamp</t>
  </si>
  <si>
    <t>Berks Community Action Program, Berks County Intermediate Unit 14, Governor Mifflin SD</t>
  </si>
  <si>
    <t>Begin With Us Child Care &amp; Preschool, Child Advocates of Blair County, Child Development &amp; Family Council of Centre County, Kids First Lily Pond, Tyrone Area SD</t>
  </si>
  <si>
    <t>North Penn Comprehensive Health Services / Bradford Tioga Head Start, Stepping Stones Preschool, Wyalusing Valley Children's Center</t>
  </si>
  <si>
    <t>Bristol Township SD, Children of America New Britain, Morrisville SD, Neshaminy SD, Pennsbury SD, Quakertown Community SD, United Way of Bucks County</t>
  </si>
  <si>
    <t>Butler County Children's Center, Lifesteps</t>
  </si>
  <si>
    <t>Allegheny Lutheran Social Ministries, Cambria Heights SD, Community Action Partnership of Cambria County, Conemaugh Valley SD, Northern Cambria SD, Penn Cambria SD</t>
  </si>
  <si>
    <t>Jim Thorpe Area SD, Pathstone</t>
  </si>
  <si>
    <t>Cen-Clear Child Services, Child Development &amp; Family Council of Centre County, Pennsylvania State University</t>
  </si>
  <si>
    <t>Bright Beginnings Educaiton Center, Chester County Intermediate Unit, Creative Education, Owen J. Roberts SD, Pathstone, Pottstown SD, Treehouse Childcare Services, Warwick Child Care Center</t>
  </si>
  <si>
    <t>Jefferson-Clarion Head Start, North Clarion County SD</t>
  </si>
  <si>
    <t>Cen-Clear Child Services, Children's Aid Society in Clearfield County, Harmony Area SD</t>
  </si>
  <si>
    <t>Jersey Shore Area SD, Lycoming-Clinton Counties Commission for Community Action / STEP</t>
  </si>
  <si>
    <t>Edinboro University of Pennsylvania, Family &amp; Community Christian Association</t>
  </si>
  <si>
    <t>Knowledge Universe Education, Mechanicsburg Area SD, Shippensburg University Head Start</t>
  </si>
  <si>
    <t>Bright Futures, Halifax Area SD, Hansel and Gretel Early Learning Center, Harrisburg SD, Keystone Service Systems / Capital Area Head Start, Knowledge Universe Education, Upper Dauphin Area SD</t>
  </si>
  <si>
    <t>Chester-Upland SD, Delaware County Intermediate Unit, Today's Child Learning Centers, Youth Enrichment Programs</t>
  </si>
  <si>
    <t>Cen-Clear Child Services, Johnsonburg Area SD</t>
  </si>
  <si>
    <t>Benedictine Sisters, Corry Area SD,  Dr. Gertrude A. Barber Center, Early Connections, Edinboro University of Pennsylvania, Erie City SD, Greater Erie Community Action Committee, Millcreek Township SD, YMCA of Greater Erie</t>
  </si>
  <si>
    <t>Frazier SD, Private Industry Council of Westmoreland-Fayette</t>
  </si>
  <si>
    <t>Chambersburg Area SD, Fannett-Metal SD, Tuscarora SD</t>
  </si>
  <si>
    <t>Southern Fulton SD</t>
  </si>
  <si>
    <t>Huntingdon County Child &amp; Adult Development Corporation</t>
  </si>
  <si>
    <t>Arin Intermediate Unit 28, Grand Beginnings Children Center, Indiana County Child Day Care Program, Marion Center Area SD, Penns Manor Area SD, United SD, Unity Marketing Group</t>
  </si>
  <si>
    <t>Jefferson-Clarion Head Start</t>
  </si>
  <si>
    <t>Tuscarora Intermediate Unit 11</t>
  </si>
  <si>
    <t>ABC Kiddie Kampus, Lackawanna Trail SD, Northeastern Child Care Services, Scranton-Lackwanna Human Development Agency, The Kreig Institute For Early Childhood, Wee Care Day Care / KMP</t>
  </si>
  <si>
    <t>Childcare Services, Cocalico SD, Conestoga Valley SD, Hildebrandt Learning Centers, Knowledge Universe Education, Lancaster Lebanon Intermeidate Unit 13, Lancaster Mennonite School, Lancaster SD, SSB Corporation / Little People Day Care School</t>
  </si>
  <si>
    <t>Bradford Child Care Services, Lawrence County Social Services, Trob Enterprise</t>
  </si>
  <si>
    <t>Lancaster-Lebanon Intermediate Unit</t>
  </si>
  <si>
    <t>Bethlehem Area SD, Community Services for Children, Lehigh Carbon Community College, Lehigh Valley Children's Center, Playtime Day Care, The Cuddle Zone Learning Center</t>
  </si>
  <si>
    <t>ABC Kiddie Kampus, Bloom Early Education Centers, Child Development Council of Northeast Pennsylvania, Greater Nanticoke Area SD, Hazelton Area SD, Kings College, Luzerne County Head Start, Luzerne Intermediate Unit 18, Northwest Area SD</t>
  </si>
  <si>
    <t>East Lycoming SD, Lycoming-Clinton Counties Commission for Community Action / STEP, Montgomery Area SD</t>
  </si>
  <si>
    <t>Bradford Child Care Services, Childrens Center of Mercer County, Community Action Partnership of Mercer County, Zion Education Center</t>
  </si>
  <si>
    <t>Grace Covenant Church, Snyder Union Mifflin Child Development</t>
  </si>
  <si>
    <t>Pocono Services for Families and Children, The Growing Place Child Care Centers, Wee Wons</t>
  </si>
  <si>
    <t>Children of America New Britain, Day Care Association of Montgomery County, Kids Accelerated, Learn and Play Centers, Freedom Valley YMCA, Montgomery County Community College Children's Center, Montgomery County Intermeidate Unit, Pottstown SD</t>
  </si>
  <si>
    <t>Busy Little Beavers, Danville Area SD</t>
  </si>
  <si>
    <t>Bethlehem Area SD, Community Services for Children, Easton Area SD, Greater Valley Young Men's Christian Assocation, Lehigh Valley Child Care, Third Street Alliance for Women</t>
  </si>
  <si>
    <t>Central Susquehanna Intermediate Unit, Mount Carmel Area SD</t>
  </si>
  <si>
    <t>West Perry SD</t>
  </si>
  <si>
    <t>Delaware Valley SD, Scranton-Lackwanna Human Development Agency</t>
  </si>
  <si>
    <t>Austin Area SD, Seneca Highlands Intermediate Unit 9</t>
  </si>
  <si>
    <t>Child Development, Dawn to Dusk Learning Child Care Center, Pathstone, Schuylkill Intermeidate Unit 29</t>
  </si>
  <si>
    <t>Snyder, Union, Mifflin Child Development</t>
  </si>
  <si>
    <t>Forest City Regional SD, Mountain View SD, Northeastern Child Care Services</t>
  </si>
  <si>
    <t>Bradford Tioga Head Start, Southern Tioga SD, Stepping Stones Preschool</t>
  </si>
  <si>
    <t>Lewisburg Area SD, Snyder Union Mifflin Child Development</t>
  </si>
  <si>
    <t>Northeastern Child Care Services, Scranton-Lackawanna Human Development Agency</t>
  </si>
  <si>
    <t>All Kids are Special Childcare &amp; Learning Center, Barbara Menser, Appleseed Learning Center/Cherise  M. Rachal, Ligonier Valley Learning Center, Monessen City SD, Private Industry Council of Westmoreland-Fayette, Seton Hill Child Services, Tiny Town Enterprises, Westmoreland Human Opportunities</t>
  </si>
  <si>
    <t>Tunkhannock Area SD</t>
  </si>
  <si>
    <t>Crispus Attucks Assocation, Jewish Community Center of York, Knowledge Universe Education, York City SD, York Day Nursery, YWCA of York</t>
  </si>
  <si>
    <t>Big Beaver Falls Area SD, Midland Borough SD, South Side Area SD, Western Beaver County SD</t>
  </si>
  <si>
    <t>Chestnut Ridge SD, Northern Bedford County SD, Tussey Mountain SD</t>
  </si>
  <si>
    <t>Reading SD</t>
  </si>
  <si>
    <t>Spring Cove SD, Tyrone Area SD</t>
  </si>
  <si>
    <t>Sayre Area SD, Towanda Area SD</t>
  </si>
  <si>
    <t>Blacklick Valley SD, Ferndale Area SD, Forest Hills SD, Greater Johnstown SD, Northern Cambria SD, Penn Cambria SD, Portage Area SD</t>
  </si>
  <si>
    <t>Penns Valley Area SD</t>
  </si>
  <si>
    <t>Clarion-Limestone Area SD, North Clarion County SD</t>
  </si>
  <si>
    <t>Berwick Area SD</t>
  </si>
  <si>
    <t>Halifax Area SD</t>
  </si>
  <si>
    <t>Chester-Upland SD</t>
  </si>
  <si>
    <t>Johnsonburg Area SD</t>
  </si>
  <si>
    <t>Corry Area SD, Erie City SD, Girard SD, Millcreek Township SD, Union City Area SD</t>
  </si>
  <si>
    <t>Frazier SD</t>
  </si>
  <si>
    <t>Forest Area SD</t>
  </si>
  <si>
    <t>Central Fulton SD, Forbes Road SD</t>
  </si>
  <si>
    <t>Carmichaels Area SD, Jefferson-Morgan SD</t>
  </si>
  <si>
    <t>Blairsville-Saltsburg SD, Indiana Area SD, Marion Center Area SD, Penns Manor Area SD, United SD</t>
  </si>
  <si>
    <t>Carbondale Area SD, Scranton SD</t>
  </si>
  <si>
    <t>Lancaster SD, Manheim Central SD</t>
  </si>
  <si>
    <t>New Castle Area SD, Union Area SD</t>
  </si>
  <si>
    <t>Lebanon SD</t>
  </si>
  <si>
    <t>East Lycoming SD, Montgomery Area SD</t>
  </si>
  <si>
    <t>Bradford Area SD, Otto-Eldred SD, Smethport Area SD</t>
  </si>
  <si>
    <t>Pottstown SD, Upper Merion Area SD</t>
  </si>
  <si>
    <t>Philadelphia City SD</t>
  </si>
  <si>
    <t>Delaware Valley SD</t>
  </si>
  <si>
    <t>Austin Area SD, Galeton Area SD, Northern Potter SD, Oswayo Valley SD</t>
  </si>
  <si>
    <t>Minersville Area SD, Shenandoah Valley SD</t>
  </si>
  <si>
    <t>North Star SD, Shanksville-Stonycreek SD, Somerset Area SD, Turkeyfoot Valley Area SD, Windber Area SD</t>
  </si>
  <si>
    <t>Blue Ridge SD, Forest City Regional SD, Susquehanna Community SD</t>
  </si>
  <si>
    <t>Northern Tioga SD</t>
  </si>
  <si>
    <t>Lewisburg Area SD</t>
  </si>
  <si>
    <t>Titusville Area SD</t>
  </si>
  <si>
    <t>Western Wayne SD</t>
  </si>
  <si>
    <t>Ligonier Valley SD, Monessen City SD</t>
  </si>
  <si>
    <t>South Eastern SD, York City SD</t>
  </si>
  <si>
    <t>CCIS of Adams/Franklin/Fulton</t>
  </si>
  <si>
    <t>CCIS of Allegheny City
CCIS of Allegheny North &amp; South</t>
  </si>
  <si>
    <t>CCIS of Armstrong/Indiana</t>
  </si>
  <si>
    <t>CCIS of Beaver/Washington</t>
  </si>
  <si>
    <t>CCIS of Bedford/Somerset</t>
  </si>
  <si>
    <t>CCIS of Berks</t>
  </si>
  <si>
    <t>CCIS of Blair/Huntingdon</t>
  </si>
  <si>
    <t>CCIS of Bradford/Sullivan/Tioga</t>
  </si>
  <si>
    <t>CCIS of Bucks</t>
  </si>
  <si>
    <t>CCIS of Butler</t>
  </si>
  <si>
    <t>CCIS of Cambria</t>
  </si>
  <si>
    <t>CCIS of Cameron/Elk/McKean/Potter</t>
  </si>
  <si>
    <t>CCIS of Carbon/Monroe</t>
  </si>
  <si>
    <t>CCIS of Centre/Clinton</t>
  </si>
  <si>
    <t>CCIS of Chester</t>
  </si>
  <si>
    <t>CCIS of Clarion/Clearfield/Jefferson</t>
  </si>
  <si>
    <t xml:space="preserve">CCIS of Columbia/Montour/Northumberland </t>
  </si>
  <si>
    <t xml:space="preserve">CCIS of Crawford/Mercer </t>
  </si>
  <si>
    <t xml:space="preserve">CCIS of Cumberland/Dauphin/Perry </t>
  </si>
  <si>
    <t xml:space="preserve">CCIS of Delaware </t>
  </si>
  <si>
    <t xml:space="preserve">CCIS of Cameron/Elk/McKean/Potter </t>
  </si>
  <si>
    <t xml:space="preserve">CCIS of Erie </t>
  </si>
  <si>
    <t xml:space="preserve">CCIS of Fayette/Greene </t>
  </si>
  <si>
    <t xml:space="preserve">CCIS of Forest/Venango/Warren </t>
  </si>
  <si>
    <t xml:space="preserve">CCIS of Adams/Franklin/Fulton </t>
  </si>
  <si>
    <t xml:space="preserve">CCIS of Blair/Huntingdon </t>
  </si>
  <si>
    <t xml:space="preserve">CCIS of Armstrong/Indiana </t>
  </si>
  <si>
    <t xml:space="preserve">CCIS of Clarion/Clearfield/Jefferson </t>
  </si>
  <si>
    <t xml:space="preserve">CCIS of Juniata/Mifflin/Snyder/Union </t>
  </si>
  <si>
    <t xml:space="preserve">CCIS of Lackawanna </t>
  </si>
  <si>
    <t xml:space="preserve">CCIS of Lancaster </t>
  </si>
  <si>
    <t xml:space="preserve">CCIS of Lawrence </t>
  </si>
  <si>
    <t xml:space="preserve">CCIS of Lebanon </t>
  </si>
  <si>
    <t xml:space="preserve">CCIS of Lehigh </t>
  </si>
  <si>
    <t xml:space="preserve">CCIS of Luzerne/Wyoming </t>
  </si>
  <si>
    <t xml:space="preserve">CCIS of Lycoming </t>
  </si>
  <si>
    <t xml:space="preserve">CCIS of Carbon/Monroe </t>
  </si>
  <si>
    <t xml:space="preserve">CCIS of Montgomery </t>
  </si>
  <si>
    <t xml:space="preserve">CCIS of Northampton </t>
  </si>
  <si>
    <t>CCIS of Philadelphia  - North                            CCIS of Philadelphia  - Northeast                  CCIS of Philadelphia  - Northwest                   CCIS of Philadelphia  - South and West</t>
  </si>
  <si>
    <t xml:space="preserve">CCIS of Pike/Susquehanna/Wayne </t>
  </si>
  <si>
    <t xml:space="preserve">CCIS of Schuylkill </t>
  </si>
  <si>
    <t xml:space="preserve">CCIS of Bedford/Somerset </t>
  </si>
  <si>
    <t xml:space="preserve">CCIS of Bradford/Sullivan/Tioga </t>
  </si>
  <si>
    <t xml:space="preserve">CCIS of Beaver/Washington </t>
  </si>
  <si>
    <t xml:space="preserve">CCIS of Westmoreland  </t>
  </si>
  <si>
    <t xml:space="preserve">CCIS of York </t>
  </si>
  <si>
    <t>Tuscarora Intermediate Unit </t>
  </si>
  <si>
    <t>ARIN Intermediate Unit 28</t>
  </si>
  <si>
    <t>STEP, Inc.</t>
  </si>
  <si>
    <t>Maternity Care Coalition</t>
  </si>
  <si>
    <t>SUM Child Development, Inc.</t>
  </si>
  <si>
    <t>The Guidance Center</t>
  </si>
  <si>
    <t>Allegheny County Health Department</t>
  </si>
  <si>
    <t>Chester County Health Department</t>
  </si>
  <si>
    <t>Community Prevention Partnership of Berks County</t>
  </si>
  <si>
    <t>Family First Health</t>
  </si>
  <si>
    <t>Pocono Medical Center</t>
  </si>
  <si>
    <t>Central Susquehanna Community Foundation</t>
  </si>
  <si>
    <t>Sadler Health Center Corporation</t>
  </si>
  <si>
    <t>Maternal and Family Health Services, Inc.</t>
  </si>
  <si>
    <t>Montgomery County Health Department</t>
  </si>
  <si>
    <t>Wyoming County Department of Human Services</t>
  </si>
  <si>
    <t>Central Susquehanna Community Foundation, Maternal and Family Health Services, Inc.</t>
  </si>
  <si>
    <t>Guthrie Towanda Memorial Hospital</t>
  </si>
  <si>
    <t>PinnacleHealth</t>
  </si>
  <si>
    <t>Crozer-Keystone Health System</t>
  </si>
  <si>
    <t>Fayette County Community Action Agency, Inc.</t>
  </si>
  <si>
    <t>Susquehanna Health Home Care and Hospice (Divine Providence)</t>
  </si>
  <si>
    <t>Schuylkill County Commissioners</t>
  </si>
  <si>
    <t>Midland Borough SD, South Side Area SD, Western Beaver County SD</t>
  </si>
  <si>
    <t>Otto-Eldred SD</t>
  </si>
  <si>
    <t>New Kensington-Arnold SD</t>
  </si>
  <si>
    <t>York/Adams
Lincoln IU 12</t>
  </si>
  <si>
    <t>Allegheny
Allegheny IU 3
Pittsburgh SD</t>
  </si>
  <si>
    <t>Armstrong/Indiana
ARIN IU 28</t>
  </si>
  <si>
    <t>Beaver
Beaver Valley IU 27</t>
  </si>
  <si>
    <t>Bedford/Somerset
Appalachia IU 8</t>
  </si>
  <si>
    <t>Berks
Berks County IU 14</t>
  </si>
  <si>
    <t>Bradford/Sullivan
BlaST IU 17</t>
  </si>
  <si>
    <t>Bucks
Bucks County IU 22</t>
  </si>
  <si>
    <t>Butler
Midwestern IU 4</t>
  </si>
  <si>
    <t>Cambria
Appalachia IU 8</t>
  </si>
  <si>
    <t>Cameron/Elk
Seneca Highlands IU 9</t>
  </si>
  <si>
    <t>Carbon/Monroe/Pike
Carbon Lehigh IU 21</t>
  </si>
  <si>
    <t>Centre
Central IU 10</t>
  </si>
  <si>
    <t>Chester
Chester County IU 24</t>
  </si>
  <si>
    <t>Clarion
Riverview IU 6</t>
  </si>
  <si>
    <t>Clearfield/Jefferson
Central IU 10</t>
  </si>
  <si>
    <t>Lycoming/Clinton
Central IU 10</t>
  </si>
  <si>
    <t>Columbia/Montour/Snyder/Union
Central Susquehanna IU 16</t>
  </si>
  <si>
    <t>Crawford
Northwest Tri. County IU 5</t>
  </si>
  <si>
    <t>Cumberland/Perry
Capital Area IU 15</t>
  </si>
  <si>
    <t>Dauphin
Capital Area IU 15</t>
  </si>
  <si>
    <t>Delaware
Delaware County IU 25
Elwyn - Chester Upland</t>
  </si>
  <si>
    <t>Erie
Northwest Tri. County IU 5
Erie City SD</t>
  </si>
  <si>
    <t>Forest/Warren
Riverview IU 6</t>
  </si>
  <si>
    <t>Franklin/Fulton
Lincoln IU 12</t>
  </si>
  <si>
    <t>Franklin/Fulton
Tuscarora IU 11</t>
  </si>
  <si>
    <t>Greene
IU 1</t>
  </si>
  <si>
    <t>Huntingdon/Mifflin/Juniata
Tuscarora IU 11</t>
  </si>
  <si>
    <t>Clearfield/Jefferson
Riverview IU 6</t>
  </si>
  <si>
    <t>Lackawanna/Susquehanna
Northeast Educational IU 19</t>
  </si>
  <si>
    <t>Lancaster
Lancaster-Lebanon IU 13</t>
  </si>
  <si>
    <t>Lawrence
Midwestern IU 4</t>
  </si>
  <si>
    <t>Lebanon
Lancaster-Lebanon IU 13</t>
  </si>
  <si>
    <t>Lehigh
Carbon Lehigh IU 21</t>
  </si>
  <si>
    <t>Luzerne/Wyoming
Hazleton Area SD</t>
  </si>
  <si>
    <t>Lycoming/Clinton
BlaST IU 17</t>
  </si>
  <si>
    <t>McKean
Seneca Highlands IU 9</t>
  </si>
  <si>
    <t>Mercer
Midwestern IU 4</t>
  </si>
  <si>
    <t>Carbon/Monroe/Pike
Colonial IU 20</t>
  </si>
  <si>
    <t>Montgomery
Montgomery Co. IU 23</t>
  </si>
  <si>
    <t>Northampton
Colonial IU 20</t>
  </si>
  <si>
    <t>Northumberland
Central Susquehanna IU 16</t>
  </si>
  <si>
    <t>Philadelphia
Elwyn-Philadelphia</t>
  </si>
  <si>
    <t>Potter
Seneca Highlands IU 9</t>
  </si>
  <si>
    <t>Schuylkill
Schuylkill IU 29</t>
  </si>
  <si>
    <t>Tioga
BlaST IU 17</t>
  </si>
  <si>
    <t>Venango
Riverview IU 6</t>
  </si>
  <si>
    <t>Forest/Warren
Northwest Tri Co. IU 5</t>
  </si>
  <si>
    <t>Washington
IU 1</t>
  </si>
  <si>
    <t>Wayne
Northeast Educational IU 19
Western Wayne SD</t>
  </si>
  <si>
    <t>Westmoreland
Westmoreland IU 7</t>
  </si>
  <si>
    <t>% of Births Considered Very Preterm (&lt; 32wks)^</t>
  </si>
  <si>
    <t>% of Substantiated Cases of Abuse and Neglect for Children Under 5^^</t>
  </si>
  <si>
    <t>% of Children under Age 18 with Documented Cases of Maltreatment^^</t>
  </si>
  <si>
    <t>Beginnings, Inc./Greater Johnstown School District</t>
  </si>
  <si>
    <t>Parenting Plus Program/Centre County Youth Service Bureau</t>
  </si>
  <si>
    <t>Community Services of Venango County</t>
  </si>
  <si>
    <t>Family Express/Huntingdon Co. Child &amp; Adult Development Corporation</t>
  </si>
  <si>
    <t>H.A.N.D.S. of Wyoming County</t>
  </si>
  <si>
    <t>Community Progress Council</t>
  </si>
  <si>
    <t>Total HS Children Ages 3 &amp; 4 Served</t>
  </si>
  <si>
    <t>Total HS Children Served</t>
  </si>
  <si>
    <t>2016-17 Pennsylvania County Reach and Risk Assessment</t>
  </si>
  <si>
    <t>2016-17</t>
  </si>
  <si>
    <t>June 2017</t>
  </si>
  <si>
    <t>Allegheny Intermediate Unit, Council of Three Rivers American Indian Center, University of Pittsburgh Early Head Start, Pittsburgh SD</t>
  </si>
  <si>
    <t>Lifesteps, Private Industrty Council- Head Start of Beaver County, Westmoreland Human Opportunities</t>
  </si>
  <si>
    <t>Bucks County Intermediate Unit, Commonwealth of Pennsylvania / OCDEL</t>
  </si>
  <si>
    <t>Council of Three Rivers American Indian Center, Westmoreland Human Opportunities</t>
  </si>
  <si>
    <t>N/A</t>
  </si>
  <si>
    <t>Allegheny Lutheran Social Ministries / Bedford-Fulton County Head Start, Fulton County Family Partnership</t>
  </si>
  <si>
    <t>Commonwealth of Pennsylvania / OCDEL, Maternity Care Coalition, Montgomery County Intermediate Unit</t>
  </si>
  <si>
    <t>Acelero, Asociacion Puertorriquenos en Marcha Head Start, Commonwealth of Pennsylvania / OCDEL, Children's Hospital of Philadelphia, Health Federation of Philadelphia, Maternity Care Coalition, Philadelphia City SD, Gateway Community Action Program</t>
  </si>
  <si>
    <t>Child Development Center</t>
  </si>
  <si>
    <t>** PELICAN, FY 2016-17 Final Grant Awards - Children Served by Service Location County</t>
  </si>
  <si>
    <t>*** Federal HS Grantees Reports FY 2016-17 (Information provided directly by Grantees - Includes MIECHV Grant Awards) - Finalized</t>
  </si>
  <si>
    <t>Allegheny Intermediate Unit, Bethel Park SD, Council of Three Rivers American Indian Center, Crafton Childrens Corner, Highlands SD, Hosanna House, McKeesport Area SD, Northgate SD, Private Industry Council of Westmoreland-Fayette, Pittsburgh SD, Riverview Children's Center, West Mifflin Area SD, Wilkinsburg Borough SD, Woodland Hills SD</t>
  </si>
  <si>
    <t>Seneca Highlands Intermediate Unit 9, Smethsport Area SD</t>
  </si>
  <si>
    <t>Acelero Learning, Asociacion Puertorriquenos en Marcha, Brightside Academy, Community Concern 13 Multi-Purpose Learning, Creative Learning Environment, Family Suport Services, Kais Comfy Corner, Motivated Young Minds, Philadelphia Early Learning Alliance, Public Health Management Corporation, Philadelphia City SD, Westwood Incorporated, Your Childs World Learning Center</t>
  </si>
  <si>
    <t>Tableland Services, The Learning Lamp</t>
  </si>
  <si>
    <t>Child Development Centers</t>
  </si>
  <si>
    <t>** PELICAN, April/May 2017 Child Enrollments by Service Location County</t>
  </si>
  <si>
    <t>*** PELICAN April/May 2017 Location Enrollments &amp; PELICAN, FY 2016-17 Lead Agency Report</t>
  </si>
  <si>
    <t>Duquesne City SD, East Allegheny SD, Highlands SD, Northgate SD, Penn Hills SD, Pittsburgh SD, West Mifflin Area SD, Wilkinsburg Borough SD, Woodland Hills SD</t>
  </si>
  <si>
    <t>Keystone Central SD</t>
  </si>
  <si>
    <t>Bethlehem Area SD, Northampton Area SD</t>
  </si>
  <si>
    <t>Mount Carmel Area SD</t>
  </si>
  <si>
    <t>** PDE PIMS School Enrollment Report FY 2016-17 - SD Only Pre-K &amp; K4</t>
  </si>
  <si>
    <t>Fayette
IU 1</t>
  </si>
  <si>
    <t>Blair
Appalachia IU 8
Tyrone Area SD
Altoona Area SD</t>
  </si>
  <si>
    <t/>
  </si>
  <si>
    <t>** Includes Centers, Group, and Family Child Care Homes. Certification data is as of June 30, 2017</t>
  </si>
  <si>
    <t>^ Allocations from 2016-17</t>
  </si>
  <si>
    <t>** PELICAN, June 2017</t>
  </si>
  <si>
    <t>Pittsburgh SD</t>
  </si>
  <si>
    <t>Harmony Area SD</t>
  </si>
  <si>
    <t>Steelton-Highspire SD</t>
  </si>
  <si>
    <t>Corry Area SD</t>
  </si>
  <si>
    <t>Forbes Road SD</t>
  </si>
  <si>
    <t>North Star SD, Windber Area SD</t>
  </si>
  <si>
    <t>Blue Ridge SD, Susquehanna Community SD</t>
  </si>
  <si>
    <t>** Ready to Learn Applications FY 2016-17</t>
  </si>
  <si>
    <t>^ Only includes state (Family Center and OCDEL-NFP) and MIECHV funding; other funding sources are not included</t>
  </si>
  <si>
    <t>Home Nursing Agency Community Services</t>
  </si>
  <si>
    <t>Visiting Nurses Association of St. Luke's</t>
  </si>
  <si>
    <t>Guthrie Towanda Memorial Hospital, Wyoming County Human Services</t>
  </si>
  <si>
    <t>Erie County Health Department</t>
  </si>
  <si>
    <t>Lancaster General Health - Penn Medicine</t>
  </si>
  <si>
    <t>Children's Advocacy Center</t>
  </si>
  <si>
    <t>National Nurse-Led Center Consortium (NNCC)</t>
  </si>
  <si>
    <t>Program Data Source: ETO Year-End Report FY 2016-17 - Funding &amp; children served for grantees serving multiple counties based on slot distribution</t>
  </si>
  <si>
    <t xml:space="preserve">Cameron County Family Center </t>
  </si>
  <si>
    <t>Columbia County Family Center</t>
  </si>
  <si>
    <t>Erie Family Center; Union City Family Support Ctr.</t>
  </si>
  <si>
    <t>Infant Development Program</t>
  </si>
  <si>
    <t>Perry County Family Center</t>
  </si>
  <si>
    <t>Bedford County Family Center</t>
  </si>
  <si>
    <t>Family Resource Center of Blair County</t>
  </si>
  <si>
    <t>Bucks County Family Center</t>
  </si>
  <si>
    <t>Allegheny-Clarion Valley FC</t>
  </si>
  <si>
    <t>Dauphin County Family Center</t>
  </si>
  <si>
    <t>Fulton County Family Partnership</t>
  </si>
  <si>
    <t>Lancaster Family Center</t>
  </si>
  <si>
    <t>Marvine Family Center</t>
  </si>
  <si>
    <t>Allentown Family Center</t>
  </si>
  <si>
    <t>The Family Center (Somerset)</t>
  </si>
  <si>
    <t>Wayne County Family Center</t>
  </si>
  <si>
    <t>Monessen School District Family Center</t>
  </si>
  <si>
    <t>Tuscarora Intermediate Unit/Juniata County Head Start</t>
  </si>
  <si>
    <t>Allegheny Intermediate Unit/FACES, Allegheny Intermediate Unit/FACES II, Council of Three Rivers American Indian Ctr., Focus on Renewal-Positive Parenting Program, Wilkinsburg Family Support Center/Primary Care Health Services, Inc.</t>
  </si>
  <si>
    <t>ARIN Intermediate Unit 28, Allegheny-Clarion Valley FC</t>
  </si>
  <si>
    <t>Life Steps/Early Head Start Serving Beaver Co. PA</t>
  </si>
  <si>
    <t>Berks Community Action Program Family Center, Community Prevention Partnership of Berks County</t>
  </si>
  <si>
    <t>Jim Thorpe Area School District/Carbon County Right From The Start Program, PathStone Corporation</t>
  </si>
  <si>
    <t>Coatesville Family Center, Kennett Square</t>
  </si>
  <si>
    <t>Allegheny-Clarion Valley FC, The Guidance Center</t>
  </si>
  <si>
    <t>Clearfield County Family Center, The Guidance Center</t>
  </si>
  <si>
    <t>Delaware County Family Center, Delaware County Intermediate Unit Early Head Start</t>
  </si>
  <si>
    <t>DMHC Children's Prevention Services/Dickinson Center, Inc., The Guidance Center</t>
  </si>
  <si>
    <t>Greene County Family Center, Community Action Southwest</t>
  </si>
  <si>
    <t>ARIN Intermediate Unit 28, The Guidance Center</t>
  </si>
  <si>
    <t>Scranton Area Family Center, Scranton-Lackawanna Human Development Agency, Inc.</t>
  </si>
  <si>
    <t>Columbia County Family Center, Greater Nanticoke Area Family Center, Luzerne County Intermediate Unit 18, Pittston Area Family Center</t>
  </si>
  <si>
    <t>McKean County Family Center, The Guidance Center</t>
  </si>
  <si>
    <t>Farrell Family Center, Mercer County Family Center, Sharon Family Center</t>
  </si>
  <si>
    <t>Norristown Family Center, Pottstown Family Center</t>
  </si>
  <si>
    <t>Allegheny-Clarion Valley FC, Community Services of Venango County</t>
  </si>
  <si>
    <t>* 2012-2016 American Community Survey</t>
  </si>
  <si>
    <t>% of Children under 5 Living in Economically High Risk Families (100% FPL)*</t>
  </si>
  <si>
    <t>% of Children under 5 Living in Economically At Risk Families (300% FPL)*</t>
  </si>
  <si>
    <t>% of Children Receiving Free/Reduced Lunch**</t>
  </si>
  <si>
    <t>% below Proficient Math 3rd Grade PSSA**</t>
  </si>
  <si>
    <t>% of Students who Do Not Graduate in 4 Years with a Regular High School Diploma **</t>
  </si>
  <si>
    <t>^^ Income Eligilbility ONLY - At or Below 100% of the Federal Poverty Level, 2012-2016 American Communities Survey (Estimates based on Percent of Population Under Age 6)</t>
  </si>
  <si>
    <t># of Children Under 5 Eligible for HS  ^^</t>
  </si>
  <si>
    <t>**** Income Eligilbility ONLY - At or Below 300% of the Federal Poverty Level, 2012-2016 American Communities Survey (Estimates based on Percent of Population Under Age 6)</t>
  </si>
  <si>
    <t>Child Development Centers, Inc., Community Services of Venango County</t>
  </si>
  <si>
    <t>Child Development Centers, Inc., Commonwealth of Pennsylvania / OCDEL, Venango County Health and Human Services</t>
  </si>
  <si>
    <t>** Pennsylvania Department of Education (2016-17)</t>
  </si>
  <si>
    <t>% below Proficient English Language Arts 3rd Grade PSSA**</t>
  </si>
  <si>
    <t>^ Pennsylvania Department of Health, Bureau of Health Statistics and Research (2016)</t>
  </si>
  <si>
    <t>^^ Pennsylvania Department of Human Services, Office of Children, Youth and Families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</si>
</sst>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quot;$&quot;#,##0"/>
    <numFmt numFmtId="165" formatCode="&quot;$&quot;#,##0.00"/>
    <numFmt numFmtId="166" formatCode="0.0%"/>
    <numFmt numFmtId="167" formatCode="0.0"/>
    <numFmt numFmtId="168" formatCode="[$-409]mmmm\-yy;@"/>
    <numFmt numFmtId="169" formatCode="[$$-C09]#,##0"/>
    <numFmt numFmtId="170" formatCode="0.0000000000000000%"/>
    <numFmt numFmtId="171" formatCode="0.000%"/>
    <numFmt numFmtId="172" formatCode="_(&quot;$&quot;* #,##0_);_(&quot;$&quot;* \(#,##0\);_(&quot;$&quot;* &quot;-&quot;??_);_(@_)"/>
  </numFmts>
  <fonts count="20"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9"/>
      <name val="Arial"/>
      <family val="2"/>
    </font>
    <font>
      <b/>
      <sz val="8"/>
      <name val="Arial"/>
      <family val="2"/>
    </font>
    <font>
      <sz val="8"/>
      <name val="Arial"/>
      <family val="2"/>
    </font>
    <font>
      <b/>
      <sz val="10"/>
      <name val="Arial"/>
      <family val="2"/>
    </font>
    <font>
      <sz val="9"/>
      <name val="Arial"/>
      <family val="2"/>
    </font>
    <font>
      <b/>
      <sz val="9"/>
      <color indexed="9"/>
      <name val="Arial"/>
      <family val="2"/>
    </font>
    <font>
      <b/>
      <sz val="8"/>
      <color rgb="FFFF0000"/>
      <name val="Arial"/>
      <family val="2"/>
    </font>
    <font>
      <b/>
      <sz val="9"/>
      <color theme="0"/>
      <name val="Arial"/>
      <family val="2"/>
    </font>
    <font>
      <b/>
      <sz val="8"/>
      <color theme="0"/>
      <name val="Arial"/>
      <family val="2"/>
    </font>
    <font>
      <sz val="10"/>
      <name val="Arial"/>
      <family val="2"/>
    </font>
    <font>
      <b/>
      <sz val="8"/>
      <color theme="1"/>
      <name val="Arial"/>
      <family val="2"/>
    </font>
    <font>
      <sz val="8"/>
      <color rgb="FFFF0000"/>
      <name val="Arial"/>
      <family val="2"/>
    </font>
    <font>
      <sz val="10"/>
      <color rgb="FFFF0000"/>
      <name val="Arial"/>
      <family val="2"/>
    </font>
    <font>
      <sz val="10"/>
      <color theme="1"/>
      <name val="Arial"/>
      <family val="2"/>
    </font>
    <font>
      <sz val="8"/>
      <color theme="1"/>
      <name val="Arial"/>
      <family val="2"/>
    </font>
  </fonts>
  <fills count="2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indexed="8"/>
        <bgColor indexed="64"/>
      </patternFill>
    </fill>
    <fill>
      <patternFill patternType="solid">
        <fgColor indexed="49"/>
        <bgColor indexed="64"/>
      </patternFill>
    </fill>
    <fill>
      <patternFill patternType="solid">
        <fgColor indexed="40"/>
        <bgColor indexed="64"/>
      </patternFill>
    </fill>
    <fill>
      <patternFill patternType="solid">
        <fgColor indexed="15"/>
        <bgColor indexed="64"/>
      </patternFill>
    </fill>
    <fill>
      <patternFill patternType="solid">
        <fgColor indexed="46"/>
        <bgColor indexed="64"/>
      </patternFill>
    </fill>
    <fill>
      <patternFill patternType="solid">
        <fgColor indexed="42"/>
        <bgColor indexed="64"/>
      </patternFill>
    </fill>
    <fill>
      <patternFill patternType="solid">
        <fgColor indexed="44"/>
        <bgColor indexed="64"/>
      </patternFill>
    </fill>
    <fill>
      <patternFill patternType="solid">
        <fgColor indexed="13"/>
        <bgColor indexed="64"/>
      </patternFill>
    </fill>
    <fill>
      <patternFill patternType="solid">
        <fgColor indexed="48"/>
        <bgColor indexed="64"/>
      </patternFill>
    </fill>
    <fill>
      <patternFill patternType="solid">
        <fgColor indexed="61"/>
        <bgColor indexed="64"/>
      </patternFill>
    </fill>
    <fill>
      <patternFill patternType="solid">
        <fgColor rgb="FFCCFFCC"/>
        <bgColor indexed="64"/>
      </patternFill>
    </fill>
    <fill>
      <patternFill patternType="solid">
        <fgColor rgb="FFFFFF99"/>
        <bgColor indexed="64"/>
      </patternFill>
    </fill>
    <fill>
      <patternFill patternType="solid">
        <fgColor rgb="FFFFCC99"/>
        <bgColor indexed="64"/>
      </patternFill>
    </fill>
    <fill>
      <patternFill patternType="solid">
        <fgColor rgb="FFFF99CC"/>
        <bgColor indexed="64"/>
      </patternFill>
    </fill>
    <fill>
      <patternFill patternType="solid">
        <fgColor rgb="FF3366FF"/>
        <bgColor indexed="64"/>
      </patternFill>
    </fill>
    <fill>
      <patternFill patternType="solid">
        <fgColor rgb="FFFFFFCC"/>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rgb="FFCC99CD"/>
        <bgColor indexed="64"/>
      </patternFill>
    </fill>
    <fill>
      <patternFill patternType="solid">
        <fgColor rgb="FF7030A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9"/>
      </left>
      <right style="thin">
        <color indexed="9"/>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9"/>
      </top>
      <bottom style="thin">
        <color indexed="9"/>
      </bottom>
      <diagonal/>
    </border>
    <border>
      <left style="thin">
        <color indexed="64"/>
      </left>
      <right style="thin">
        <color theme="0"/>
      </right>
      <top style="thin">
        <color indexed="64"/>
      </top>
      <bottom style="thin">
        <color indexed="64"/>
      </bottom>
      <diagonal/>
    </border>
    <border>
      <left style="thin">
        <color theme="0"/>
      </left>
      <right style="thin">
        <color indexed="9"/>
      </right>
      <top style="thin">
        <color indexed="64"/>
      </top>
      <bottom style="thin">
        <color indexed="64"/>
      </bottom>
      <diagonal/>
    </border>
    <border>
      <left/>
      <right/>
      <top/>
      <bottom style="thin">
        <color indexed="9"/>
      </bottom>
      <diagonal/>
    </border>
    <border>
      <left style="thin">
        <color indexed="9"/>
      </left>
      <right style="thick">
        <color rgb="FFFF0000"/>
      </right>
      <top style="thick">
        <color rgb="FFFF0000"/>
      </top>
      <bottom style="thick">
        <color rgb="FFFF0000"/>
      </bottom>
      <diagonal/>
    </border>
    <border>
      <left style="thin">
        <color indexed="9"/>
      </left>
      <right style="thin">
        <color indexed="9"/>
      </right>
      <top style="thick">
        <color rgb="FFFF0000"/>
      </top>
      <bottom style="thick">
        <color rgb="FFFF0000"/>
      </bottom>
      <diagonal/>
    </border>
    <border>
      <left style="thin">
        <color indexed="9"/>
      </left>
      <right style="thick">
        <color rgb="FFFF0000"/>
      </right>
      <top style="thin">
        <color indexed="64"/>
      </top>
      <bottom style="thin">
        <color indexed="9"/>
      </bottom>
      <diagonal/>
    </border>
    <border>
      <left style="thick">
        <color rgb="FFFF0000"/>
      </left>
      <right style="thin">
        <color indexed="9"/>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9"/>
      </right>
      <top/>
      <bottom style="thin">
        <color indexed="9"/>
      </bottom>
      <diagonal/>
    </border>
    <border>
      <left style="thin">
        <color theme="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thin">
        <color theme="0"/>
      </left>
      <right/>
      <top style="thick">
        <color rgb="FFFF0000"/>
      </top>
      <bottom style="thick">
        <color rgb="FFFF0000"/>
      </bottom>
      <diagonal/>
    </border>
    <border>
      <left style="thick">
        <color rgb="FFFF0000"/>
      </left>
      <right style="thin">
        <color theme="0"/>
      </right>
      <top style="thick">
        <color rgb="FFFF0000"/>
      </top>
      <bottom style="thick">
        <color rgb="FFFF0000"/>
      </bottom>
      <diagonal/>
    </border>
    <border>
      <left style="thin">
        <color theme="0"/>
      </left>
      <right style="thin">
        <color indexed="9"/>
      </right>
      <top style="thin">
        <color indexed="64"/>
      </top>
      <bottom style="thin">
        <color indexed="9"/>
      </bottom>
      <diagonal/>
    </border>
    <border>
      <left style="thin">
        <color theme="0"/>
      </left>
      <right style="thin">
        <color theme="0"/>
      </right>
      <top style="thick">
        <color rgb="FFFF0000"/>
      </top>
      <bottom style="thick">
        <color rgb="FFFF0000"/>
      </bottom>
      <diagonal/>
    </border>
    <border>
      <left/>
      <right style="thin">
        <color theme="0"/>
      </right>
      <top style="thick">
        <color rgb="FFFF0000"/>
      </top>
      <bottom style="thick">
        <color rgb="FFFF0000"/>
      </bottom>
      <diagonal/>
    </border>
    <border>
      <left style="thin">
        <color theme="0"/>
      </left>
      <right/>
      <top style="thin">
        <color indexed="9"/>
      </top>
      <bottom style="thin">
        <color indexed="9"/>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n">
        <color rgb="FFFF0000"/>
      </bottom>
      <diagonal/>
    </border>
    <border>
      <left/>
      <right style="thin">
        <color indexed="64"/>
      </right>
      <top style="thin">
        <color indexed="64"/>
      </top>
      <bottom/>
      <diagonal/>
    </border>
  </borders>
  <cellStyleXfs count="9">
    <xf numFmtId="0" fontId="0" fillId="0" borderId="0"/>
    <xf numFmtId="9" fontId="3" fillId="0" borderId="0" applyFont="0" applyFill="0" applyBorder="0" applyAlignment="0" applyProtection="0"/>
    <xf numFmtId="0" fontId="3" fillId="0" borderId="0"/>
    <xf numFmtId="0" fontId="2" fillId="0" borderId="0"/>
    <xf numFmtId="0" fontId="3" fillId="0" borderId="0"/>
    <xf numFmtId="9" fontId="3" fillId="0" borderId="0" applyFont="0" applyFill="0" applyBorder="0" applyAlignment="0" applyProtection="0"/>
    <xf numFmtId="0" fontId="3" fillId="0" borderId="0"/>
    <xf numFmtId="44" fontId="14" fillId="0" borderId="0" applyFont="0" applyFill="0" applyBorder="0" applyAlignment="0" applyProtection="0"/>
    <xf numFmtId="0" fontId="1" fillId="0" borderId="0"/>
  </cellStyleXfs>
  <cellXfs count="670">
    <xf numFmtId="0" fontId="0" fillId="0" borderId="0" xfId="0"/>
    <xf numFmtId="0" fontId="7" fillId="0" borderId="0" xfId="0"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9" fillId="0" borderId="0" xfId="0" applyFont="1"/>
    <xf numFmtId="164"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66" fontId="7" fillId="0" borderId="0" xfId="0" applyNumberFormat="1" applyFont="1"/>
    <xf numFmtId="0" fontId="6" fillId="0" borderId="0" xfId="0" applyFont="1" applyFill="1" applyAlignment="1">
      <alignment horizontal="left" vertical="top" wrapText="1"/>
    </xf>
    <xf numFmtId="0" fontId="6" fillId="0" borderId="0" xfId="0" applyFont="1" applyFill="1"/>
    <xf numFmtId="0" fontId="7" fillId="0" borderId="0" xfId="0" applyFont="1" applyFill="1"/>
    <xf numFmtId="10" fontId="7" fillId="0" borderId="0" xfId="0" applyNumberFormat="1" applyFont="1"/>
    <xf numFmtId="3" fontId="6" fillId="2" borderId="3" xfId="0" applyNumberFormat="1" applyFont="1" applyFill="1" applyBorder="1" applyAlignment="1">
      <alignment horizontal="center" vertical="center" wrapText="1"/>
    </xf>
    <xf numFmtId="165" fontId="7" fillId="0" borderId="0" xfId="0" applyNumberFormat="1" applyFont="1" applyBorder="1" applyAlignment="1">
      <alignment horizontal="center" vertical="center"/>
    </xf>
    <xf numFmtId="165" fontId="7" fillId="0" borderId="0" xfId="0" applyNumberFormat="1" applyFont="1" applyBorder="1" applyAlignment="1">
      <alignment horizontal="center"/>
    </xf>
    <xf numFmtId="0" fontId="6" fillId="0" borderId="1" xfId="0" applyFont="1" applyFill="1" applyBorder="1" applyAlignment="1">
      <alignment horizontal="left" vertical="center"/>
    </xf>
    <xf numFmtId="3" fontId="6" fillId="2" borderId="1" xfId="0" applyNumberFormat="1" applyFont="1" applyFill="1" applyBorder="1" applyAlignment="1">
      <alignment horizontal="center" vertical="center" wrapText="1"/>
    </xf>
    <xf numFmtId="0" fontId="6" fillId="0" borderId="0" xfId="0" applyFont="1"/>
    <xf numFmtId="0" fontId="7" fillId="0" borderId="0" xfId="0" applyFont="1" applyAlignment="1">
      <alignment wrapText="1"/>
    </xf>
    <xf numFmtId="0" fontId="5" fillId="3" borderId="2" xfId="0" applyFont="1" applyFill="1" applyBorder="1" applyAlignment="1">
      <alignment horizontal="center" vertical="center" wrapText="1"/>
    </xf>
    <xf numFmtId="3" fontId="6" fillId="2" borderId="1" xfId="0" applyNumberFormat="1" applyFont="1" applyFill="1" applyBorder="1" applyAlignment="1">
      <alignment horizontal="center" vertical="center"/>
    </xf>
    <xf numFmtId="3" fontId="5" fillId="2" borderId="2" xfId="0" applyNumberFormat="1"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0" fontId="7" fillId="4" borderId="1" xfId="0" applyFont="1" applyFill="1" applyBorder="1"/>
    <xf numFmtId="0" fontId="7" fillId="3" borderId="1" xfId="0" applyFont="1" applyFill="1" applyBorder="1"/>
    <xf numFmtId="0" fontId="7" fillId="5" borderId="1" xfId="0" applyFont="1" applyFill="1" applyBorder="1"/>
    <xf numFmtId="3" fontId="7" fillId="2" borderId="1" xfId="0" applyNumberFormat="1" applyFont="1" applyFill="1" applyBorder="1" applyAlignment="1">
      <alignment horizontal="center" vertical="center"/>
    </xf>
    <xf numFmtId="0" fontId="6" fillId="0" borderId="0" xfId="0" applyFont="1" applyFill="1" applyBorder="1"/>
    <xf numFmtId="0" fontId="6" fillId="0" borderId="0" xfId="0" applyFont="1" applyFill="1" applyBorder="1" applyAlignment="1">
      <alignment horizontal="left"/>
    </xf>
    <xf numFmtId="3" fontId="7" fillId="0" borderId="0" xfId="0" applyNumberFormat="1" applyFont="1" applyFill="1" applyBorder="1" applyAlignment="1">
      <alignment horizontal="center" vertical="center"/>
    </xf>
    <xf numFmtId="0" fontId="5" fillId="6" borderId="2" xfId="0" applyFont="1" applyFill="1" applyBorder="1" applyAlignment="1">
      <alignment horizontal="center" vertical="center" wrapText="1"/>
    </xf>
    <xf numFmtId="0" fontId="10" fillId="7" borderId="4" xfId="0" applyFont="1" applyFill="1" applyBorder="1" applyAlignment="1">
      <alignment horizontal="center" vertical="center" wrapText="1"/>
    </xf>
    <xf numFmtId="166" fontId="10" fillId="7" borderId="4" xfId="0" applyNumberFormat="1" applyFont="1" applyFill="1" applyBorder="1" applyAlignment="1">
      <alignment horizontal="center" vertical="center" wrapText="1"/>
    </xf>
    <xf numFmtId="167" fontId="10" fillId="7" borderId="4" xfId="0" applyNumberFormat="1"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166" fontId="10" fillId="7" borderId="7"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0" xfId="0" applyFont="1" applyAlignment="1">
      <alignment horizontal="left"/>
    </xf>
    <xf numFmtId="0" fontId="7" fillId="0" borderId="0" xfId="0" applyFont="1" applyAlignment="1">
      <alignment textRotation="60"/>
    </xf>
    <xf numFmtId="0" fontId="7" fillId="0" borderId="0" xfId="0" applyFont="1" applyAlignment="1">
      <alignment vertical="center"/>
    </xf>
    <xf numFmtId="10" fontId="6" fillId="0" borderId="0" xfId="0" applyNumberFormat="1" applyFont="1"/>
    <xf numFmtId="0" fontId="5" fillId="0" borderId="0" xfId="0" applyFont="1"/>
    <xf numFmtId="165" fontId="5" fillId="0" borderId="0" xfId="0" applyNumberFormat="1" applyFont="1" applyBorder="1" applyAlignment="1">
      <alignment vertical="center"/>
    </xf>
    <xf numFmtId="0" fontId="5" fillId="8" borderId="8" xfId="0" applyFont="1" applyFill="1" applyBorder="1" applyAlignment="1">
      <alignment horizontal="center" vertical="center" wrapText="1"/>
    </xf>
    <xf numFmtId="0" fontId="5" fillId="8" borderId="2" xfId="0" applyFont="1" applyFill="1" applyBorder="1" applyAlignment="1">
      <alignment horizontal="center" vertical="center" wrapText="1"/>
    </xf>
    <xf numFmtId="10" fontId="5" fillId="8" borderId="2" xfId="0" applyNumberFormat="1" applyFont="1" applyFill="1" applyBorder="1" applyAlignment="1">
      <alignment horizontal="center" vertical="center" wrapText="1"/>
    </xf>
    <xf numFmtId="9" fontId="5" fillId="6" borderId="2" xfId="0" applyNumberFormat="1" applyFont="1" applyFill="1" applyBorder="1" applyAlignment="1">
      <alignment horizontal="center" vertical="center" wrapText="1"/>
    </xf>
    <xf numFmtId="10" fontId="5" fillId="6" borderId="9" xfId="0" applyNumberFormat="1" applyFont="1" applyFill="1" applyBorder="1" applyAlignment="1">
      <alignment horizontal="center" vertical="center" wrapText="1"/>
    </xf>
    <xf numFmtId="166" fontId="5" fillId="6"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xf>
    <xf numFmtId="0" fontId="5" fillId="9" borderId="2"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10" borderId="1" xfId="0" applyFont="1" applyFill="1" applyBorder="1" applyAlignment="1">
      <alignment horizontal="center" vertical="center"/>
    </xf>
    <xf numFmtId="0" fontId="5" fillId="10" borderId="1" xfId="0" applyFont="1" applyFill="1" applyBorder="1" applyAlignment="1">
      <alignment horizontal="center" vertical="center" wrapText="1"/>
    </xf>
    <xf numFmtId="10" fontId="5" fillId="10" borderId="2" xfId="0" applyNumberFormat="1" applyFont="1" applyFill="1" applyBorder="1" applyAlignment="1">
      <alignment horizontal="center" vertical="center" wrapText="1"/>
    </xf>
    <xf numFmtId="0" fontId="7" fillId="0" borderId="0" xfId="0" applyFont="1" applyAlignment="1">
      <alignment horizontal="center"/>
    </xf>
    <xf numFmtId="0" fontId="6" fillId="0" borderId="0" xfId="0" applyFont="1" applyAlignment="1">
      <alignment horizontal="center"/>
    </xf>
    <xf numFmtId="3" fontId="7" fillId="0" borderId="0" xfId="0" applyNumberFormat="1" applyFont="1" applyBorder="1" applyAlignment="1">
      <alignment horizontal="center"/>
    </xf>
    <xf numFmtId="10" fontId="7" fillId="0" borderId="0" xfId="1" applyNumberFormat="1" applyFont="1" applyBorder="1" applyAlignment="1">
      <alignment horizontal="center"/>
    </xf>
    <xf numFmtId="165" fontId="7" fillId="0" borderId="0" xfId="0" applyNumberFormat="1" applyFont="1"/>
    <xf numFmtId="3" fontId="6" fillId="0" borderId="0" xfId="0" applyNumberFormat="1" applyFont="1" applyFill="1" applyBorder="1" applyAlignment="1">
      <alignment horizontal="center"/>
    </xf>
    <xf numFmtId="10" fontId="7" fillId="0" borderId="0" xfId="0" applyNumberFormat="1" applyFont="1" applyAlignment="1">
      <alignment horizontal="center"/>
    </xf>
    <xf numFmtId="0" fontId="7" fillId="0" borderId="0" xfId="0" applyFont="1" applyBorder="1" applyAlignment="1"/>
    <xf numFmtId="0" fontId="6" fillId="0" borderId="0" xfId="0" applyFont="1" applyFill="1" applyAlignment="1"/>
    <xf numFmtId="0" fontId="7" fillId="0" borderId="0" xfId="0" applyFont="1" applyFill="1" applyAlignment="1"/>
    <xf numFmtId="0" fontId="6" fillId="0" borderId="0" xfId="0" applyFont="1" applyAlignment="1"/>
    <xf numFmtId="0" fontId="7" fillId="0" borderId="0" xfId="0" applyFont="1" applyFill="1" applyAlignment="1">
      <alignment horizontal="left" wrapText="1"/>
    </xf>
    <xf numFmtId="0" fontId="6" fillId="2" borderId="11" xfId="0" applyFont="1" applyFill="1" applyBorder="1" applyAlignment="1">
      <alignment horizontal="right" vertical="center"/>
    </xf>
    <xf numFmtId="0" fontId="6" fillId="2" borderId="11" xfId="0" applyFont="1" applyFill="1" applyBorder="1" applyAlignment="1">
      <alignment horizontal="right"/>
    </xf>
    <xf numFmtId="0" fontId="5" fillId="0" borderId="10" xfId="0" applyFont="1" applyFill="1" applyBorder="1" applyAlignment="1">
      <alignment vertical="center"/>
    </xf>
    <xf numFmtId="0" fontId="7" fillId="0" borderId="0" xfId="0" applyFont="1" applyBorder="1" applyAlignment="1">
      <alignment horizontal="left"/>
    </xf>
    <xf numFmtId="164" fontId="6" fillId="2" borderId="3" xfId="0" applyNumberFormat="1" applyFont="1" applyFill="1" applyBorder="1" applyAlignment="1">
      <alignment horizontal="center" vertical="center" wrapText="1"/>
    </xf>
    <xf numFmtId="0" fontId="7" fillId="0" borderId="0" xfId="0" applyFont="1" applyFill="1" applyBorder="1"/>
    <xf numFmtId="0" fontId="5" fillId="0" borderId="0" xfId="0" applyFont="1" applyFill="1" applyBorder="1" applyAlignment="1">
      <alignment horizontal="center" vertical="center" wrapText="1"/>
    </xf>
    <xf numFmtId="0" fontId="7" fillId="0" borderId="0" xfId="0" applyFont="1" applyFill="1" applyBorder="1" applyAlignment="1">
      <alignment wrapText="1"/>
    </xf>
    <xf numFmtId="0" fontId="0" fillId="0" borderId="0" xfId="0" applyAlignment="1">
      <alignment horizontal="center"/>
    </xf>
    <xf numFmtId="0" fontId="7" fillId="12" borderId="1" xfId="0" applyFont="1" applyFill="1" applyBorder="1" applyAlignment="1">
      <alignment horizontal="left" vertical="top" wrapText="1"/>
    </xf>
    <xf numFmtId="166" fontId="6" fillId="2" borderId="1" xfId="0" applyNumberFormat="1" applyFont="1" applyFill="1" applyBorder="1" applyAlignment="1">
      <alignment horizontal="center" vertical="center"/>
    </xf>
    <xf numFmtId="166" fontId="6" fillId="2" borderId="3" xfId="0" applyNumberFormat="1" applyFont="1" applyFill="1" applyBorder="1" applyAlignment="1">
      <alignment horizontal="center" vertical="center" wrapText="1"/>
    </xf>
    <xf numFmtId="3" fontId="5" fillId="13" borderId="2"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0" xfId="0" applyFont="1"/>
    <xf numFmtId="0" fontId="11" fillId="0" borderId="0" xfId="0" applyFont="1"/>
    <xf numFmtId="0" fontId="4" fillId="0" borderId="0" xfId="0" applyFont="1" applyFill="1" applyAlignment="1"/>
    <xf numFmtId="0" fontId="4" fillId="0" borderId="0" xfId="0" applyFont="1" applyAlignment="1"/>
    <xf numFmtId="0" fontId="6" fillId="17" borderId="1" xfId="0" applyFont="1" applyFill="1" applyBorder="1" applyAlignment="1">
      <alignment horizontal="left" vertical="center"/>
    </xf>
    <xf numFmtId="0" fontId="6" fillId="18" borderId="1" xfId="0" applyFont="1" applyFill="1" applyBorder="1" applyAlignment="1">
      <alignment horizontal="left" vertical="center"/>
    </xf>
    <xf numFmtId="0" fontId="6" fillId="19" borderId="1" xfId="0" applyFont="1" applyFill="1" applyBorder="1" applyAlignment="1">
      <alignment horizontal="left" vertical="center"/>
    </xf>
    <xf numFmtId="0" fontId="6" fillId="20" borderId="1" xfId="0" applyFont="1" applyFill="1" applyBorder="1" applyAlignment="1">
      <alignment horizontal="left" vertical="center"/>
    </xf>
    <xf numFmtId="3" fontId="10" fillId="7" borderId="14" xfId="0" applyNumberFormat="1" applyFont="1" applyFill="1" applyBorder="1" applyAlignment="1">
      <alignment horizontal="center" vertical="center" wrapText="1"/>
    </xf>
    <xf numFmtId="0" fontId="3" fillId="0" borderId="0" xfId="0" applyFont="1"/>
    <xf numFmtId="10" fontId="10" fillId="7" borderId="4" xfId="0" applyNumberFormat="1" applyFont="1" applyFill="1" applyBorder="1" applyAlignment="1">
      <alignment horizontal="center" vertical="center" wrapText="1"/>
    </xf>
    <xf numFmtId="0" fontId="4" fillId="18" borderId="1" xfId="0" applyFont="1" applyFill="1" applyBorder="1" applyAlignment="1">
      <alignment horizontal="left" vertical="center"/>
    </xf>
    <xf numFmtId="0" fontId="4" fillId="19" borderId="1" xfId="0" applyFont="1" applyFill="1" applyBorder="1" applyAlignment="1">
      <alignment horizontal="left" vertical="center"/>
    </xf>
    <xf numFmtId="0" fontId="4" fillId="20" borderId="1" xfId="0" applyFont="1" applyFill="1" applyBorder="1" applyAlignment="1">
      <alignment horizontal="left" vertical="center"/>
    </xf>
    <xf numFmtId="1" fontId="6" fillId="18" borderId="1" xfId="0" applyNumberFormat="1" applyFont="1" applyFill="1" applyBorder="1"/>
    <xf numFmtId="1" fontId="6" fillId="17" borderId="1" xfId="0" applyNumberFormat="1" applyFont="1" applyFill="1" applyBorder="1"/>
    <xf numFmtId="0" fontId="5" fillId="0" borderId="0" xfId="0" applyFont="1" applyAlignment="1">
      <alignment horizontal="left"/>
    </xf>
    <xf numFmtId="10" fontId="7" fillId="0" borderId="0" xfId="0" applyNumberFormat="1" applyFont="1" applyFill="1" applyBorder="1"/>
    <xf numFmtId="166" fontId="7" fillId="0" borderId="0" xfId="0" applyNumberFormat="1" applyFont="1" applyFill="1" applyBorder="1"/>
    <xf numFmtId="170" fontId="7" fillId="0" borderId="0" xfId="0" applyNumberFormat="1" applyFont="1"/>
    <xf numFmtId="166" fontId="5" fillId="2" borderId="9"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0" fontId="4" fillId="0" borderId="0" xfId="0" applyFont="1" applyAlignment="1">
      <alignment horizontal="center"/>
    </xf>
    <xf numFmtId="0" fontId="5"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10" fontId="5" fillId="9" borderId="2" xfId="0" applyNumberFormat="1" applyFont="1" applyFill="1" applyBorder="1" applyAlignment="1">
      <alignment horizontal="center" vertical="center" wrapText="1"/>
    </xf>
    <xf numFmtId="2" fontId="10" fillId="7" borderId="4" xfId="0" applyNumberFormat="1"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7" fillId="17" borderId="1" xfId="0" applyFont="1" applyFill="1" applyBorder="1" applyAlignment="1">
      <alignment horizontal="left" vertical="top" wrapText="1"/>
    </xf>
    <xf numFmtId="0" fontId="7" fillId="18" borderId="1" xfId="0" applyFont="1" applyFill="1" applyBorder="1"/>
    <xf numFmtId="0" fontId="7" fillId="19" borderId="1" xfId="0" applyFont="1" applyFill="1" applyBorder="1"/>
    <xf numFmtId="0" fontId="7" fillId="20" borderId="1" xfId="0" applyFont="1" applyFill="1" applyBorder="1"/>
    <xf numFmtId="0" fontId="12" fillId="16" borderId="1" xfId="0" applyFont="1" applyFill="1" applyBorder="1" applyAlignment="1">
      <alignment horizontal="center" vertical="center" wrapText="1"/>
    </xf>
    <xf numFmtId="2" fontId="7" fillId="2" borderId="1" xfId="0" applyNumberFormat="1" applyFont="1" applyFill="1" applyBorder="1" applyAlignment="1">
      <alignment horizontal="center"/>
    </xf>
    <xf numFmtId="166" fontId="7"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0" fontId="12" fillId="16" borderId="1" xfId="0" applyFont="1" applyFill="1" applyBorder="1" applyAlignment="1">
      <alignment horizontal="center" vertical="center"/>
    </xf>
    <xf numFmtId="3" fontId="12" fillId="16" borderId="1" xfId="0" applyNumberFormat="1" applyFont="1" applyFill="1" applyBorder="1" applyAlignment="1">
      <alignment horizontal="center" vertical="center" wrapText="1"/>
    </xf>
    <xf numFmtId="10" fontId="12" fillId="16" borderId="2" xfId="0" applyNumberFormat="1" applyFont="1" applyFill="1" applyBorder="1" applyAlignment="1">
      <alignment horizontal="center" vertical="center" wrapText="1"/>
    </xf>
    <xf numFmtId="0" fontId="12" fillId="15" borderId="8" xfId="0" applyFont="1" applyFill="1" applyBorder="1" applyAlignment="1">
      <alignment horizontal="center" vertical="center" wrapText="1"/>
    </xf>
    <xf numFmtId="3" fontId="7" fillId="2" borderId="1" xfId="0" applyNumberFormat="1" applyFont="1" applyFill="1" applyBorder="1" applyAlignment="1">
      <alignment horizontal="center"/>
    </xf>
    <xf numFmtId="2" fontId="5" fillId="2" borderId="1" xfId="0" applyNumberFormat="1" applyFont="1" applyFill="1" applyBorder="1" applyAlignment="1">
      <alignment horizontal="center" vertical="center" wrapText="1"/>
    </xf>
    <xf numFmtId="164" fontId="7" fillId="0" borderId="0" xfId="0" applyNumberFormat="1" applyFont="1" applyFill="1"/>
    <xf numFmtId="0" fontId="5" fillId="22" borderId="1" xfId="0" applyFont="1" applyFill="1" applyBorder="1" applyAlignment="1">
      <alignment horizontal="center" vertical="center"/>
    </xf>
    <xf numFmtId="0" fontId="5" fillId="22" borderId="1" xfId="0" applyFont="1" applyFill="1" applyBorder="1" applyAlignment="1">
      <alignment horizontal="center" vertical="center" wrapText="1"/>
    </xf>
    <xf numFmtId="0" fontId="5" fillId="0" borderId="0" xfId="0" applyFont="1" applyAlignment="1">
      <alignment horizontal="left"/>
    </xf>
    <xf numFmtId="0" fontId="7" fillId="0" borderId="0" xfId="0" applyFont="1" applyAlignment="1"/>
    <xf numFmtId="0" fontId="5" fillId="0" borderId="10" xfId="0" applyFont="1" applyFill="1" applyBorder="1" applyAlignment="1">
      <alignment horizontal="left" vertical="center"/>
    </xf>
    <xf numFmtId="166" fontId="10" fillId="7" borderId="23" xfId="0" applyNumberFormat="1" applyFont="1" applyFill="1" applyBorder="1" applyAlignment="1">
      <alignment horizontal="center" vertical="center" wrapText="1"/>
    </xf>
    <xf numFmtId="166" fontId="10" fillId="7" borderId="24" xfId="0" applyNumberFormat="1" applyFont="1" applyFill="1" applyBorder="1" applyAlignment="1">
      <alignment horizontal="center" vertical="center" wrapText="1"/>
    </xf>
    <xf numFmtId="3" fontId="10" fillId="7" borderId="25" xfId="0" applyNumberFormat="1" applyFont="1" applyFill="1" applyBorder="1" applyAlignment="1">
      <alignment horizontal="center" vertical="center" wrapText="1"/>
    </xf>
    <xf numFmtId="166" fontId="10" fillId="7" borderId="26" xfId="0" applyNumberFormat="1" applyFont="1" applyFill="1" applyBorder="1" applyAlignment="1">
      <alignment horizontal="center" vertical="center" wrapText="1"/>
    </xf>
    <xf numFmtId="166" fontId="10" fillId="24" borderId="31" xfId="0" applyNumberFormat="1" applyFont="1" applyFill="1" applyBorder="1" applyAlignment="1">
      <alignment horizontal="center" vertical="center" wrapText="1"/>
    </xf>
    <xf numFmtId="166" fontId="10" fillId="7" borderId="29" xfId="0" applyNumberFormat="1" applyFont="1" applyFill="1" applyBorder="1" applyAlignment="1">
      <alignment horizontal="center" vertical="center" wrapText="1"/>
    </xf>
    <xf numFmtId="0" fontId="10" fillId="24" borderId="23" xfId="0" applyFont="1" applyFill="1" applyBorder="1" applyAlignment="1">
      <alignment horizontal="center" vertical="center" wrapText="1"/>
    </xf>
    <xf numFmtId="3" fontId="10" fillId="7" borderId="33" xfId="0" applyNumberFormat="1" applyFont="1" applyFill="1" applyBorder="1" applyAlignment="1">
      <alignment horizontal="center" vertical="center" wrapText="1"/>
    </xf>
    <xf numFmtId="166" fontId="10" fillId="7" borderId="34" xfId="0" applyNumberFormat="1" applyFont="1" applyFill="1" applyBorder="1" applyAlignment="1">
      <alignment horizontal="center" vertical="center" wrapText="1"/>
    </xf>
    <xf numFmtId="0" fontId="10" fillId="7" borderId="35" xfId="0" applyFont="1" applyFill="1" applyBorder="1" applyAlignment="1">
      <alignment horizontal="center" vertical="center" wrapText="1"/>
    </xf>
    <xf numFmtId="10" fontId="10" fillId="7" borderId="30" xfId="0" applyNumberFormat="1" applyFont="1" applyFill="1" applyBorder="1" applyAlignment="1">
      <alignment horizontal="center" vertical="center" wrapText="1"/>
    </xf>
    <xf numFmtId="166" fontId="10" fillId="7" borderId="35" xfId="0" applyNumberFormat="1" applyFont="1" applyFill="1" applyBorder="1" applyAlignment="1">
      <alignment horizontal="center" vertical="center" wrapText="1"/>
    </xf>
    <xf numFmtId="166" fontId="10" fillId="24" borderId="32" xfId="0" applyNumberFormat="1" applyFont="1" applyFill="1" applyBorder="1" applyAlignment="1">
      <alignment horizontal="center" vertical="center" wrapText="1"/>
    </xf>
    <xf numFmtId="0" fontId="7" fillId="0" borderId="1" xfId="0" applyFont="1" applyFill="1" applyBorder="1" applyAlignment="1"/>
    <xf numFmtId="0" fontId="7" fillId="0" borderId="1" xfId="0" applyFont="1" applyFill="1" applyBorder="1" applyAlignment="1">
      <alignment horizontal="left" vertical="center"/>
    </xf>
    <xf numFmtId="0" fontId="7" fillId="0" borderId="11" xfId="0" applyFont="1" applyFill="1" applyBorder="1" applyAlignment="1">
      <alignment horizontal="left" vertical="center"/>
    </xf>
    <xf numFmtId="3" fontId="5" fillId="6" borderId="9"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xf>
    <xf numFmtId="0" fontId="5" fillId="0" borderId="0" xfId="0" applyFont="1" applyAlignment="1">
      <alignment horizontal="left"/>
    </xf>
    <xf numFmtId="0" fontId="12" fillId="16" borderId="1" xfId="0" applyFont="1" applyFill="1" applyBorder="1" applyAlignment="1">
      <alignment horizontal="center" vertical="center" wrapText="1"/>
    </xf>
    <xf numFmtId="0" fontId="5" fillId="0" borderId="0" xfId="0" applyFont="1" applyAlignment="1">
      <alignment horizontal="left"/>
    </xf>
    <xf numFmtId="0" fontId="4" fillId="0" borderId="0" xfId="0" applyFont="1" applyBorder="1" applyAlignment="1">
      <alignment horizontal="center"/>
    </xf>
    <xf numFmtId="0" fontId="7" fillId="0" borderId="0" xfId="0" applyFont="1" applyBorder="1" applyAlignment="1">
      <alignment horizontal="left"/>
    </xf>
    <xf numFmtId="0" fontId="7" fillId="0" borderId="0" xfId="0" applyFont="1" applyBorder="1" applyAlignment="1">
      <alignment horizontal="left"/>
    </xf>
    <xf numFmtId="0" fontId="5" fillId="0" borderId="10" xfId="0" applyFont="1" applyBorder="1" applyAlignment="1">
      <alignment horizontal="left" vertical="center"/>
    </xf>
    <xf numFmtId="0" fontId="6" fillId="2" borderId="1" xfId="0" applyFont="1" applyFill="1" applyBorder="1" applyAlignment="1">
      <alignment horizontal="left" vertical="center"/>
    </xf>
    <xf numFmtId="0" fontId="5" fillId="14" borderId="1" xfId="0" applyFont="1" applyFill="1" applyBorder="1" applyAlignment="1">
      <alignment horizontal="center" vertical="center" wrapText="1"/>
    </xf>
    <xf numFmtId="1" fontId="4" fillId="17" borderId="1" xfId="0" applyNumberFormat="1" applyFont="1" applyFill="1" applyBorder="1"/>
    <xf numFmtId="1" fontId="4" fillId="18" borderId="1" xfId="0" applyNumberFormat="1" applyFont="1" applyFill="1" applyBorder="1"/>
    <xf numFmtId="10" fontId="5" fillId="2" borderId="1" xfId="0" applyNumberFormat="1" applyFont="1" applyFill="1" applyBorder="1" applyAlignment="1">
      <alignment horizontal="center" vertical="center" wrapText="1"/>
    </xf>
    <xf numFmtId="0" fontId="9" fillId="0" borderId="0" xfId="0" applyFont="1" applyAlignment="1">
      <alignment textRotation="60"/>
    </xf>
    <xf numFmtId="0" fontId="12" fillId="16" borderId="16"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9" fillId="0" borderId="0" xfId="0" applyFont="1" applyFill="1" applyBorder="1"/>
    <xf numFmtId="0" fontId="12" fillId="21" borderId="1" xfId="0" applyFont="1" applyFill="1" applyBorder="1" applyAlignment="1">
      <alignment horizontal="center" vertical="center" wrapText="1"/>
    </xf>
    <xf numFmtId="1" fontId="12" fillId="21" borderId="1" xfId="0" applyNumberFormat="1" applyFont="1" applyFill="1" applyBorder="1" applyAlignment="1">
      <alignment horizontal="center" vertical="center" wrapText="1"/>
    </xf>
    <xf numFmtId="10" fontId="12" fillId="21" borderId="1" xfId="0" applyNumberFormat="1" applyFont="1" applyFill="1" applyBorder="1" applyAlignment="1">
      <alignment horizontal="center" vertical="center" wrapText="1"/>
    </xf>
    <xf numFmtId="10" fontId="12" fillId="15" borderId="1" xfId="0" applyNumberFormat="1" applyFont="1" applyFill="1" applyBorder="1" applyAlignment="1">
      <alignment horizontal="center" vertical="center" wrapText="1"/>
    </xf>
    <xf numFmtId="0" fontId="5" fillId="14" borderId="1" xfId="0" applyFont="1" applyFill="1" applyBorder="1" applyAlignment="1">
      <alignment horizontal="center" vertical="center"/>
    </xf>
    <xf numFmtId="0" fontId="5" fillId="14" borderId="2" xfId="0" applyFont="1" applyFill="1" applyBorder="1" applyAlignment="1">
      <alignment horizontal="center" vertical="center" wrapText="1"/>
    </xf>
    <xf numFmtId="3" fontId="5" fillId="23" borderId="2" xfId="0" applyNumberFormat="1" applyFont="1" applyFill="1" applyBorder="1" applyAlignment="1">
      <alignment horizontal="center" vertical="center" wrapText="1"/>
    </xf>
    <xf numFmtId="10" fontId="5" fillId="14" borderId="2" xfId="0" applyNumberFormat="1" applyFont="1" applyFill="1" applyBorder="1" applyAlignment="1">
      <alignment horizontal="center" vertical="center" wrapText="1"/>
    </xf>
    <xf numFmtId="3" fontId="5" fillId="23" borderId="1" xfId="0" applyNumberFormat="1" applyFont="1" applyFill="1" applyBorder="1" applyAlignment="1">
      <alignment horizontal="center" vertical="center" wrapText="1"/>
    </xf>
    <xf numFmtId="10" fontId="9" fillId="0" borderId="0" xfId="0" applyNumberFormat="1" applyFont="1"/>
    <xf numFmtId="164" fontId="6" fillId="2" borderId="1" xfId="0" applyNumberFormat="1" applyFont="1" applyFill="1" applyBorder="1" applyAlignment="1">
      <alignment horizontal="center" vertical="center"/>
    </xf>
    <xf numFmtId="165" fontId="6" fillId="2" borderId="3"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0" fontId="7" fillId="0" borderId="0" xfId="0" applyFont="1" applyBorder="1" applyAlignment="1">
      <alignment horizontal="center"/>
    </xf>
    <xf numFmtId="0" fontId="7" fillId="0" borderId="0" xfId="0" applyFont="1" applyAlignment="1">
      <alignment horizontal="center" vertical="center"/>
    </xf>
    <xf numFmtId="166" fontId="7" fillId="0" borderId="0" xfId="0" applyNumberFormat="1" applyFont="1" applyFill="1" applyAlignment="1">
      <alignment horizontal="center"/>
    </xf>
    <xf numFmtId="3" fontId="7" fillId="0" borderId="1" xfId="0" applyNumberFormat="1" applyFont="1" applyFill="1" applyBorder="1" applyAlignment="1">
      <alignment horizontal="center" vertical="center"/>
    </xf>
    <xf numFmtId="164" fontId="4" fillId="0" borderId="1" xfId="2" applyNumberFormat="1" applyFont="1" applyFill="1" applyBorder="1" applyAlignment="1">
      <alignment horizontal="center" vertical="center" wrapText="1"/>
    </xf>
    <xf numFmtId="166" fontId="7" fillId="0" borderId="1" xfId="0" applyNumberFormat="1" applyFont="1" applyBorder="1" applyAlignment="1">
      <alignment horizontal="center"/>
    </xf>
    <xf numFmtId="1" fontId="4" fillId="0" borderId="3" xfId="0" applyNumberFormat="1" applyFont="1" applyFill="1" applyBorder="1" applyAlignment="1">
      <alignment horizontal="center" vertical="center" wrapText="1"/>
    </xf>
    <xf numFmtId="3" fontId="6" fillId="2" borderId="3" xfId="0" applyNumberFormat="1" applyFont="1" applyFill="1" applyBorder="1" applyAlignment="1">
      <alignment horizontal="center"/>
    </xf>
    <xf numFmtId="166" fontId="4" fillId="0" borderId="0" xfId="0" applyNumberFormat="1" applyFont="1" applyAlignment="1">
      <alignment horizontal="center"/>
    </xf>
    <xf numFmtId="3" fontId="4" fillId="0" borderId="0" xfId="0" applyNumberFormat="1" applyFont="1" applyAlignment="1">
      <alignment horizontal="center"/>
    </xf>
    <xf numFmtId="1" fontId="4" fillId="0" borderId="0" xfId="0" applyNumberFormat="1" applyFont="1" applyAlignment="1">
      <alignment horizontal="center"/>
    </xf>
    <xf numFmtId="3" fontId="7" fillId="0" borderId="0" xfId="0" applyNumberFormat="1" applyFont="1" applyAlignment="1">
      <alignment horizontal="center"/>
    </xf>
    <xf numFmtId="166" fontId="7" fillId="0" borderId="0" xfId="0" applyNumberFormat="1" applyFont="1" applyAlignment="1">
      <alignment horizontal="center"/>
    </xf>
    <xf numFmtId="1" fontId="7" fillId="0" borderId="0" xfId="0" applyNumberFormat="1" applyFont="1" applyAlignment="1">
      <alignment horizontal="center"/>
    </xf>
    <xf numFmtId="10" fontId="7" fillId="0" borderId="0" xfId="0" applyNumberFormat="1" applyFont="1" applyFill="1" applyAlignment="1">
      <alignment horizontal="center"/>
    </xf>
    <xf numFmtId="165" fontId="5" fillId="0" borderId="0" xfId="0" applyNumberFormat="1" applyFont="1" applyBorder="1" applyAlignment="1">
      <alignment horizontal="center" vertical="center"/>
    </xf>
    <xf numFmtId="10" fontId="7" fillId="0" borderId="0" xfId="0" applyNumberFormat="1" applyFont="1" applyBorder="1" applyAlignment="1">
      <alignment horizontal="center"/>
    </xf>
    <xf numFmtId="165" fontId="7" fillId="0" borderId="0" xfId="0" applyNumberFormat="1" applyFont="1" applyAlignment="1">
      <alignment horizontal="center" wrapText="1"/>
    </xf>
    <xf numFmtId="0" fontId="6" fillId="0" borderId="39" xfId="0" applyFont="1" applyFill="1" applyBorder="1" applyAlignment="1">
      <alignment horizontal="left" vertical="center"/>
    </xf>
    <xf numFmtId="0" fontId="7" fillId="0" borderId="0" xfId="0" applyFont="1" applyFill="1" applyAlignment="1">
      <alignment horizontal="center"/>
    </xf>
    <xf numFmtId="0" fontId="5" fillId="0" borderId="0" xfId="0" applyFont="1" applyFill="1" applyBorder="1" applyAlignment="1">
      <alignment horizontal="left" vertical="center"/>
    </xf>
    <xf numFmtId="0" fontId="7" fillId="0" borderId="0" xfId="0" applyFont="1" applyAlignment="1"/>
    <xf numFmtId="0" fontId="5" fillId="0" borderId="0" xfId="0" applyFont="1" applyFill="1" applyBorder="1" applyAlignment="1">
      <alignment vertical="center"/>
    </xf>
    <xf numFmtId="0" fontId="5" fillId="14" borderId="2" xfId="2" applyFont="1" applyFill="1" applyBorder="1" applyAlignment="1">
      <alignment horizontal="center" vertical="center" wrapText="1"/>
    </xf>
    <xf numFmtId="0" fontId="5" fillId="0" borderId="0" xfId="0" applyFont="1" applyAlignment="1">
      <alignment horizontal="left"/>
    </xf>
    <xf numFmtId="0" fontId="4" fillId="0" borderId="0" xfId="0" applyFont="1" applyBorder="1" applyAlignment="1">
      <alignment horizontal="left"/>
    </xf>
    <xf numFmtId="0" fontId="12" fillId="27" borderId="1" xfId="0" applyFont="1" applyFill="1" applyBorder="1" applyAlignment="1">
      <alignment horizontal="center" vertical="center"/>
    </xf>
    <xf numFmtId="3" fontId="12" fillId="27" borderId="1" xfId="0" applyNumberFormat="1" applyFont="1" applyFill="1" applyBorder="1" applyAlignment="1">
      <alignment horizontal="center" vertical="center" wrapText="1"/>
    </xf>
    <xf numFmtId="164" fontId="12" fillId="27" borderId="1" xfId="7" applyNumberFormat="1" applyFont="1" applyFill="1" applyBorder="1" applyAlignment="1">
      <alignment horizontal="center" vertical="center" wrapText="1"/>
    </xf>
    <xf numFmtId="164" fontId="4" fillId="0" borderId="1" xfId="7" applyNumberFormat="1" applyFont="1" applyFill="1" applyBorder="1" applyAlignment="1">
      <alignment horizontal="center" vertical="center" wrapText="1"/>
    </xf>
    <xf numFmtId="164" fontId="6" fillId="2" borderId="3" xfId="7" applyNumberFormat="1" applyFont="1" applyFill="1" applyBorder="1" applyAlignment="1">
      <alignment horizontal="center" vertical="center" wrapText="1"/>
    </xf>
    <xf numFmtId="164" fontId="4" fillId="0" borderId="0" xfId="7" applyNumberFormat="1" applyFont="1" applyAlignment="1">
      <alignment horizontal="center"/>
    </xf>
    <xf numFmtId="164" fontId="6" fillId="0" borderId="0" xfId="7" applyNumberFormat="1" applyFont="1" applyAlignment="1">
      <alignment horizontal="center"/>
    </xf>
    <xf numFmtId="164" fontId="7" fillId="0" borderId="0" xfId="7" applyNumberFormat="1" applyFont="1" applyAlignment="1">
      <alignment horizontal="center"/>
    </xf>
    <xf numFmtId="0" fontId="5" fillId="26" borderId="1" xfId="0" applyFont="1" applyFill="1" applyBorder="1" applyAlignment="1">
      <alignment horizontal="center" vertical="center"/>
    </xf>
    <xf numFmtId="3" fontId="5" fillId="26" borderId="1" xfId="0" applyNumberFormat="1" applyFont="1" applyFill="1" applyBorder="1" applyAlignment="1">
      <alignment horizontal="center" vertical="center" wrapText="1"/>
    </xf>
    <xf numFmtId="0" fontId="5" fillId="26" borderId="1" xfId="0" applyFont="1" applyFill="1" applyBorder="1" applyAlignment="1">
      <alignment horizontal="center" vertical="center" wrapText="1"/>
    </xf>
    <xf numFmtId="164" fontId="5" fillId="26" borderId="1" xfId="0" applyNumberFormat="1" applyFont="1" applyFill="1" applyBorder="1" applyAlignment="1">
      <alignment horizontal="center" vertical="center" wrapText="1"/>
    </xf>
    <xf numFmtId="164" fontId="4" fillId="0" borderId="0" xfId="0" applyNumberFormat="1" applyFont="1" applyAlignment="1">
      <alignment horizontal="center"/>
    </xf>
    <xf numFmtId="164" fontId="4" fillId="0" borderId="0" xfId="0" applyNumberFormat="1" applyFont="1" applyBorder="1" applyAlignment="1">
      <alignment horizontal="center"/>
    </xf>
    <xf numFmtId="164" fontId="6" fillId="0" borderId="0" xfId="0" applyNumberFormat="1" applyFont="1" applyAlignment="1">
      <alignment horizontal="center"/>
    </xf>
    <xf numFmtId="164" fontId="7" fillId="0" borderId="0" xfId="0" applyNumberFormat="1" applyFont="1" applyAlignment="1">
      <alignment horizontal="center"/>
    </xf>
    <xf numFmtId="0" fontId="7" fillId="0" borderId="0" xfId="0" applyFont="1" applyFill="1" applyAlignment="1">
      <alignment horizontal="left"/>
    </xf>
    <xf numFmtId="0" fontId="4" fillId="0" borderId="0" xfId="0" applyFont="1" applyFill="1" applyAlignment="1">
      <alignment horizontal="left"/>
    </xf>
    <xf numFmtId="0" fontId="12" fillId="16" borderId="1" xfId="0" applyFont="1" applyFill="1" applyBorder="1" applyAlignment="1">
      <alignment horizontal="center" vertical="center" wrapText="1"/>
    </xf>
    <xf numFmtId="0" fontId="0" fillId="0" borderId="0" xfId="0" applyAlignment="1">
      <alignment horizontal="left"/>
    </xf>
    <xf numFmtId="0" fontId="12" fillId="27" borderId="8" xfId="0" applyFont="1" applyFill="1" applyBorder="1" applyAlignment="1">
      <alignment horizontal="center" vertical="center" wrapText="1"/>
    </xf>
    <xf numFmtId="164" fontId="4" fillId="0" borderId="39" xfId="2" applyNumberFormat="1" applyFont="1" applyFill="1" applyBorder="1" applyAlignment="1">
      <alignment horizontal="center" vertical="center"/>
    </xf>
    <xf numFmtId="0" fontId="5" fillId="0" borderId="10" xfId="0" applyFont="1" applyBorder="1" applyAlignment="1"/>
    <xf numFmtId="0" fontId="4" fillId="0" borderId="0" xfId="0" applyFont="1" applyBorder="1" applyAlignment="1"/>
    <xf numFmtId="3" fontId="4" fillId="0" borderId="43" xfId="0" applyNumberFormat="1"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3" xfId="0" applyFont="1" applyBorder="1" applyAlignment="1">
      <alignment horizontal="center" vertical="center"/>
    </xf>
    <xf numFmtId="166" fontId="4" fillId="0" borderId="43" xfId="0" applyNumberFormat="1" applyFont="1" applyBorder="1" applyAlignment="1">
      <alignment horizontal="center" vertical="center"/>
    </xf>
    <xf numFmtId="166" fontId="4" fillId="0" borderId="43" xfId="0" applyNumberFormat="1" applyFont="1" applyFill="1" applyBorder="1" applyAlignment="1">
      <alignment horizontal="center" vertical="center" wrapText="1"/>
    </xf>
    <xf numFmtId="1" fontId="4" fillId="0" borderId="43" xfId="0" applyNumberFormat="1" applyFont="1" applyBorder="1" applyAlignment="1">
      <alignment horizontal="center" vertical="center"/>
    </xf>
    <xf numFmtId="1" fontId="4" fillId="0" borderId="43" xfId="0" applyNumberFormat="1" applyFont="1" applyFill="1" applyBorder="1" applyAlignment="1">
      <alignment horizontal="center" vertical="center" wrapText="1"/>
    </xf>
    <xf numFmtId="166" fontId="4" fillId="0" borderId="43" xfId="0" applyNumberFormat="1" applyFont="1" applyFill="1" applyBorder="1" applyAlignment="1">
      <alignment horizontal="center" vertical="center"/>
    </xf>
    <xf numFmtId="169" fontId="4" fillId="0" borderId="43" xfId="0" applyNumberFormat="1" applyFont="1" applyFill="1" applyBorder="1" applyAlignment="1">
      <alignment horizontal="center" vertical="center" wrapText="1"/>
    </xf>
    <xf numFmtId="3" fontId="4" fillId="0" borderId="43" xfId="2" applyNumberFormat="1" applyFont="1" applyFill="1" applyBorder="1" applyAlignment="1">
      <alignment horizontal="center" vertical="center" wrapText="1"/>
    </xf>
    <xf numFmtId="164" fontId="4" fillId="0" borderId="43" xfId="2" applyNumberFormat="1" applyFont="1" applyFill="1" applyBorder="1" applyAlignment="1">
      <alignment horizontal="center" vertical="center" wrapText="1"/>
    </xf>
    <xf numFmtId="1" fontId="4" fillId="0" borderId="43" xfId="2" applyNumberFormat="1" applyFont="1" applyFill="1" applyBorder="1" applyAlignment="1">
      <alignment horizontal="center" vertical="center" wrapText="1"/>
    </xf>
    <xf numFmtId="3" fontId="4" fillId="0" borderId="3" xfId="2" applyNumberFormat="1" applyFont="1" applyFill="1" applyBorder="1" applyAlignment="1">
      <alignment horizontal="center" vertical="center" wrapText="1"/>
    </xf>
    <xf numFmtId="166" fontId="4" fillId="0" borderId="43" xfId="2" applyNumberFormat="1" applyFont="1" applyFill="1" applyBorder="1" applyAlignment="1">
      <alignment horizontal="center" vertical="center" wrapText="1"/>
    </xf>
    <xf numFmtId="166" fontId="4" fillId="0" borderId="3" xfId="2" applyNumberFormat="1" applyFont="1" applyFill="1" applyBorder="1" applyAlignment="1">
      <alignment horizontal="center" vertical="center" wrapText="1"/>
    </xf>
    <xf numFmtId="166" fontId="4" fillId="0" borderId="43" xfId="2" applyNumberFormat="1" applyFont="1" applyFill="1" applyBorder="1" applyAlignment="1">
      <alignment horizontal="center" vertical="center"/>
    </xf>
    <xf numFmtId="166" fontId="4" fillId="0" borderId="43" xfId="2" applyNumberFormat="1" applyFont="1" applyFill="1" applyBorder="1" applyAlignment="1">
      <alignment horizontal="center"/>
    </xf>
    <xf numFmtId="166" fontId="6" fillId="25" borderId="43" xfId="2" applyNumberFormat="1" applyFont="1" applyFill="1" applyBorder="1" applyAlignment="1">
      <alignment horizontal="center"/>
    </xf>
    <xf numFmtId="166" fontId="6" fillId="25" borderId="43" xfId="2" applyNumberFormat="1" applyFont="1" applyFill="1" applyBorder="1" applyAlignment="1">
      <alignment horizontal="center" vertical="center" wrapText="1"/>
    </xf>
    <xf numFmtId="164" fontId="4" fillId="0" borderId="43" xfId="2" applyNumberFormat="1" applyFont="1" applyFill="1" applyBorder="1" applyAlignment="1">
      <alignment horizontal="center" vertical="center"/>
    </xf>
    <xf numFmtId="3" fontId="4" fillId="0" borderId="48" xfId="0" applyNumberFormat="1" applyFont="1" applyFill="1" applyBorder="1" applyAlignment="1">
      <alignment horizontal="center" vertical="center" wrapText="1"/>
    </xf>
    <xf numFmtId="0" fontId="5" fillId="26" borderId="4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7" fillId="0" borderId="0" xfId="0" applyFont="1" applyAlignment="1">
      <alignment horizontal="left"/>
    </xf>
    <xf numFmtId="0" fontId="5" fillId="10" borderId="8"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27" borderId="1" xfId="0" applyFont="1" applyFill="1" applyBorder="1" applyAlignment="1">
      <alignment horizontal="center" vertical="center" wrapText="1"/>
    </xf>
    <xf numFmtId="0" fontId="5" fillId="26" borderId="8" xfId="0" applyFont="1" applyFill="1" applyBorder="1" applyAlignment="1">
      <alignment horizontal="center" vertical="center" wrapText="1"/>
    </xf>
    <xf numFmtId="0" fontId="5" fillId="11" borderId="1" xfId="0" applyFont="1" applyFill="1" applyBorder="1" applyAlignment="1">
      <alignment horizontal="center" vertical="center" wrapText="1"/>
    </xf>
    <xf numFmtId="166" fontId="4" fillId="0" borderId="3" xfId="0" applyNumberFormat="1" applyFont="1" applyFill="1" applyBorder="1" applyAlignment="1">
      <alignment horizontal="center" vertical="center"/>
    </xf>
    <xf numFmtId="166" fontId="4" fillId="0" borderId="1" xfId="0" applyNumberFormat="1" applyFont="1" applyFill="1" applyBorder="1" applyAlignment="1">
      <alignment horizontal="center" wrapText="1"/>
    </xf>
    <xf numFmtId="10" fontId="4" fillId="0" borderId="3" xfId="0" applyNumberFormat="1" applyFont="1" applyFill="1" applyBorder="1" applyAlignment="1">
      <alignment horizontal="center"/>
    </xf>
    <xf numFmtId="10" fontId="4" fillId="0" borderId="3" xfId="0" applyNumberFormat="1" applyFont="1" applyFill="1" applyBorder="1" applyAlignment="1">
      <alignment horizontal="center" vertical="center"/>
    </xf>
    <xf numFmtId="166" fontId="4" fillId="0" borderId="3" xfId="0" applyNumberFormat="1" applyFont="1" applyBorder="1" applyAlignment="1">
      <alignment horizontal="center"/>
    </xf>
    <xf numFmtId="166" fontId="4"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xf>
    <xf numFmtId="10" fontId="4" fillId="0" borderId="1" xfId="0" applyNumberFormat="1" applyFont="1" applyFill="1" applyBorder="1" applyAlignment="1">
      <alignment horizontal="center" vertical="center"/>
    </xf>
    <xf numFmtId="166" fontId="4" fillId="0" borderId="1" xfId="0" applyNumberFormat="1" applyFont="1" applyBorder="1" applyAlignment="1">
      <alignment horizontal="center"/>
    </xf>
    <xf numFmtId="166" fontId="6" fillId="2" borderId="1" xfId="0" applyNumberFormat="1" applyFont="1" applyFill="1" applyBorder="1" applyAlignment="1">
      <alignment horizontal="center"/>
    </xf>
    <xf numFmtId="10" fontId="6" fillId="2" borderId="1" xfId="0" applyNumberFormat="1" applyFont="1" applyFill="1" applyBorder="1" applyAlignment="1">
      <alignment horizontal="center"/>
    </xf>
    <xf numFmtId="166" fontId="10" fillId="7" borderId="27" xfId="0" applyNumberFormat="1" applyFont="1" applyFill="1" applyBorder="1" applyAlignment="1">
      <alignment horizontal="center" vertical="center" wrapText="1"/>
    </xf>
    <xf numFmtId="166" fontId="4" fillId="0" borderId="1" xfId="0" applyNumberFormat="1" applyFont="1" applyFill="1" applyBorder="1" applyAlignment="1">
      <alignment horizontal="center"/>
    </xf>
    <xf numFmtId="0" fontId="5" fillId="2"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27" borderId="1" xfId="0" applyFont="1" applyFill="1" applyBorder="1" applyAlignment="1">
      <alignment horizontal="center" vertical="center" wrapText="1"/>
    </xf>
    <xf numFmtId="0" fontId="7" fillId="0" borderId="0" xfId="0" applyFont="1" applyBorder="1" applyAlignment="1">
      <alignment horizontal="left"/>
    </xf>
    <xf numFmtId="0" fontId="5" fillId="0" borderId="0" xfId="0" applyFont="1" applyFill="1" applyBorder="1" applyAlignment="1">
      <alignment horizontal="center" vertical="center"/>
    </xf>
    <xf numFmtId="2" fontId="6" fillId="17" borderId="1" xfId="0" applyNumberFormat="1" applyFont="1" applyFill="1" applyBorder="1" applyAlignment="1">
      <alignment horizontal="center"/>
    </xf>
    <xf numFmtId="3" fontId="7" fillId="17" borderId="1" xfId="0" applyNumberFormat="1" applyFont="1" applyFill="1" applyBorder="1" applyAlignment="1">
      <alignment horizontal="center" vertical="center"/>
    </xf>
    <xf numFmtId="166" fontId="7" fillId="17" borderId="1" xfId="0" applyNumberFormat="1" applyFont="1" applyFill="1" applyBorder="1" applyAlignment="1">
      <alignment horizontal="center" vertical="center"/>
    </xf>
    <xf numFmtId="166" fontId="6" fillId="17" borderId="1" xfId="0" applyNumberFormat="1" applyFont="1" applyFill="1" applyBorder="1" applyAlignment="1">
      <alignment horizontal="center" vertical="center"/>
    </xf>
    <xf numFmtId="2" fontId="6" fillId="18" borderId="1" xfId="0" applyNumberFormat="1" applyFont="1" applyFill="1" applyBorder="1" applyAlignment="1">
      <alignment horizontal="center"/>
    </xf>
    <xf numFmtId="3" fontId="7" fillId="18" borderId="1" xfId="0" applyNumberFormat="1" applyFont="1" applyFill="1" applyBorder="1" applyAlignment="1">
      <alignment horizontal="center" vertical="center"/>
    </xf>
    <xf numFmtId="166" fontId="7" fillId="18" borderId="1" xfId="0" applyNumberFormat="1" applyFont="1" applyFill="1" applyBorder="1" applyAlignment="1">
      <alignment horizontal="center" vertical="center"/>
    </xf>
    <xf numFmtId="166" fontId="6" fillId="18" borderId="1" xfId="0" applyNumberFormat="1" applyFont="1" applyFill="1" applyBorder="1" applyAlignment="1">
      <alignment horizontal="center" vertical="center"/>
    </xf>
    <xf numFmtId="2" fontId="6" fillId="19" borderId="1" xfId="0" applyNumberFormat="1" applyFont="1" applyFill="1" applyBorder="1" applyAlignment="1">
      <alignment horizontal="center"/>
    </xf>
    <xf numFmtId="3" fontId="7" fillId="19" borderId="1" xfId="0" applyNumberFormat="1" applyFont="1" applyFill="1" applyBorder="1" applyAlignment="1">
      <alignment horizontal="center" vertical="center"/>
    </xf>
    <xf numFmtId="166" fontId="7" fillId="19" borderId="1" xfId="0" applyNumberFormat="1" applyFont="1" applyFill="1" applyBorder="1" applyAlignment="1">
      <alignment horizontal="center" vertical="center"/>
    </xf>
    <xf numFmtId="166" fontId="6" fillId="19" borderId="1" xfId="0" applyNumberFormat="1" applyFont="1" applyFill="1" applyBorder="1" applyAlignment="1">
      <alignment horizontal="center" vertical="center"/>
    </xf>
    <xf numFmtId="2" fontId="6" fillId="20" borderId="1" xfId="0" applyNumberFormat="1" applyFont="1" applyFill="1" applyBorder="1" applyAlignment="1">
      <alignment horizontal="center"/>
    </xf>
    <xf numFmtId="3" fontId="7" fillId="20" borderId="1" xfId="0" applyNumberFormat="1" applyFont="1" applyFill="1" applyBorder="1" applyAlignment="1">
      <alignment horizontal="center" vertical="center"/>
    </xf>
    <xf numFmtId="166" fontId="7" fillId="20" borderId="1" xfId="0" applyNumberFormat="1" applyFont="1" applyFill="1" applyBorder="1" applyAlignment="1">
      <alignment horizontal="center" vertical="center"/>
    </xf>
    <xf numFmtId="166" fontId="6" fillId="20" borderId="1" xfId="0" applyNumberFormat="1" applyFont="1" applyFill="1" applyBorder="1" applyAlignment="1">
      <alignment horizontal="center" vertical="center"/>
    </xf>
    <xf numFmtId="0" fontId="6" fillId="2" borderId="11" xfId="0" applyFont="1" applyFill="1" applyBorder="1" applyAlignment="1">
      <alignment horizontal="center" vertical="center"/>
    </xf>
    <xf numFmtId="3" fontId="6" fillId="2" borderId="11" xfId="0" applyNumberFormat="1" applyFont="1" applyFill="1" applyBorder="1" applyAlignment="1">
      <alignment horizontal="center" vertical="center"/>
    </xf>
    <xf numFmtId="166" fontId="6" fillId="2" borderId="11" xfId="0" applyNumberFormat="1" applyFont="1" applyFill="1" applyBorder="1" applyAlignment="1">
      <alignment horizontal="center" vertical="center"/>
    </xf>
    <xf numFmtId="0" fontId="6" fillId="0" borderId="0" xfId="0" applyFont="1" applyFill="1" applyBorder="1" applyAlignment="1">
      <alignment horizontal="center"/>
    </xf>
    <xf numFmtId="2" fontId="6" fillId="0" borderId="0" xfId="0" applyNumberFormat="1" applyFont="1" applyFill="1" applyBorder="1" applyAlignment="1">
      <alignment horizontal="center"/>
    </xf>
    <xf numFmtId="10" fontId="7" fillId="0" borderId="0" xfId="0" applyNumberFormat="1" applyFont="1" applyFill="1" applyBorder="1" applyAlignment="1">
      <alignment horizontal="center" vertical="center"/>
    </xf>
    <xf numFmtId="10" fontId="6" fillId="0" borderId="0" xfId="0" applyNumberFormat="1" applyFont="1" applyFill="1" applyBorder="1" applyAlignment="1">
      <alignment horizontal="center"/>
    </xf>
    <xf numFmtId="1" fontId="7" fillId="2" borderId="1" xfId="0" applyNumberFormat="1" applyFont="1" applyFill="1" applyBorder="1" applyAlignment="1">
      <alignment horizontal="center" vertical="center"/>
    </xf>
    <xf numFmtId="3" fontId="7" fillId="17" borderId="1" xfId="0" applyNumberFormat="1" applyFont="1" applyFill="1" applyBorder="1" applyAlignment="1">
      <alignment horizontal="center"/>
    </xf>
    <xf numFmtId="164" fontId="7" fillId="17" borderId="1" xfId="0" applyNumberFormat="1" applyFont="1" applyFill="1" applyBorder="1" applyAlignment="1">
      <alignment horizontal="center"/>
    </xf>
    <xf numFmtId="164" fontId="7" fillId="17" borderId="1" xfId="0" applyNumberFormat="1" applyFont="1" applyFill="1" applyBorder="1" applyAlignment="1">
      <alignment horizontal="center" vertical="center"/>
    </xf>
    <xf numFmtId="164" fontId="4" fillId="17" borderId="1" xfId="0" applyNumberFormat="1" applyFont="1" applyFill="1" applyBorder="1" applyAlignment="1">
      <alignment horizontal="center" vertical="center"/>
    </xf>
    <xf numFmtId="3" fontId="7" fillId="18" borderId="1" xfId="0" applyNumberFormat="1" applyFont="1" applyFill="1" applyBorder="1" applyAlignment="1">
      <alignment horizontal="center"/>
    </xf>
    <xf numFmtId="164" fontId="7" fillId="18" borderId="1" xfId="0" applyNumberFormat="1" applyFont="1" applyFill="1" applyBorder="1" applyAlignment="1">
      <alignment horizontal="center"/>
    </xf>
    <xf numFmtId="164" fontId="7" fillId="18" borderId="1" xfId="0" applyNumberFormat="1" applyFont="1" applyFill="1" applyBorder="1" applyAlignment="1">
      <alignment horizontal="center" vertical="center"/>
    </xf>
    <xf numFmtId="3" fontId="7" fillId="19" borderId="1" xfId="0" applyNumberFormat="1" applyFont="1" applyFill="1" applyBorder="1" applyAlignment="1">
      <alignment horizontal="center"/>
    </xf>
    <xf numFmtId="164" fontId="7" fillId="19" borderId="1" xfId="0" applyNumberFormat="1" applyFont="1" applyFill="1" applyBorder="1" applyAlignment="1">
      <alignment horizontal="center"/>
    </xf>
    <xf numFmtId="164" fontId="7" fillId="19" borderId="1" xfId="0" applyNumberFormat="1" applyFont="1" applyFill="1" applyBorder="1" applyAlignment="1">
      <alignment horizontal="center" vertical="center"/>
    </xf>
    <xf numFmtId="3" fontId="7" fillId="20" borderId="1" xfId="0" applyNumberFormat="1" applyFont="1" applyFill="1" applyBorder="1" applyAlignment="1">
      <alignment horizontal="center"/>
    </xf>
    <xf numFmtId="164" fontId="7" fillId="20" borderId="1" xfId="0" applyNumberFormat="1" applyFont="1" applyFill="1" applyBorder="1" applyAlignment="1">
      <alignment horizontal="center"/>
    </xf>
    <xf numFmtId="164" fontId="7" fillId="20" borderId="1" xfId="0" applyNumberFormat="1" applyFont="1" applyFill="1" applyBorder="1" applyAlignment="1">
      <alignment horizontal="center" vertical="center"/>
    </xf>
    <xf numFmtId="2" fontId="6" fillId="2" borderId="1" xfId="0" applyNumberFormat="1" applyFont="1" applyFill="1" applyBorder="1" applyAlignment="1">
      <alignment horizontal="center"/>
    </xf>
    <xf numFmtId="3" fontId="6" fillId="2" borderId="1" xfId="0" applyNumberFormat="1" applyFont="1" applyFill="1" applyBorder="1" applyAlignment="1">
      <alignment horizontal="center"/>
    </xf>
    <xf numFmtId="164" fontId="7" fillId="2" borderId="1" xfId="0" applyNumberFormat="1" applyFont="1" applyFill="1" applyBorder="1" applyAlignment="1">
      <alignment horizontal="center"/>
    </xf>
    <xf numFmtId="0" fontId="7" fillId="0" borderId="0" xfId="0" applyFont="1" applyFill="1" applyAlignment="1">
      <alignment horizontal="center" wrapText="1"/>
    </xf>
    <xf numFmtId="166" fontId="7" fillId="0" borderId="1" xfId="0" applyNumberFormat="1" applyFont="1" applyFill="1" applyBorder="1" applyAlignment="1">
      <alignment horizontal="center" vertical="center"/>
    </xf>
    <xf numFmtId="10" fontId="7" fillId="0" borderId="0" xfId="1" applyNumberFormat="1" applyFont="1" applyAlignment="1">
      <alignment horizontal="center"/>
    </xf>
    <xf numFmtId="2" fontId="7" fillId="0" borderId="0" xfId="1" applyNumberFormat="1" applyFont="1" applyAlignment="1">
      <alignment horizontal="center"/>
    </xf>
    <xf numFmtId="171" fontId="7" fillId="0" borderId="0" xfId="0" applyNumberFormat="1" applyFont="1" applyAlignment="1">
      <alignment horizontal="center"/>
    </xf>
    <xf numFmtId="0" fontId="5" fillId="0" borderId="10" xfId="0" applyFont="1" applyBorder="1" applyAlignment="1">
      <alignment horizontal="center" vertical="center"/>
    </xf>
    <xf numFmtId="3" fontId="6" fillId="0" borderId="3" xfId="0" applyNumberFormat="1" applyFont="1" applyFill="1" applyBorder="1" applyAlignment="1">
      <alignment horizontal="center" vertical="center"/>
    </xf>
    <xf numFmtId="3" fontId="7" fillId="0" borderId="3" xfId="0" applyNumberFormat="1" applyFont="1" applyFill="1" applyBorder="1" applyAlignment="1">
      <alignment horizontal="center" vertical="center"/>
    </xf>
    <xf numFmtId="166" fontId="7" fillId="0" borderId="3" xfId="0" applyNumberFormat="1" applyFont="1" applyFill="1" applyBorder="1" applyAlignment="1">
      <alignment horizontal="center" vertical="center"/>
    </xf>
    <xf numFmtId="9" fontId="7" fillId="0" borderId="0" xfId="0" applyNumberFormat="1" applyFont="1" applyAlignment="1">
      <alignment horizontal="center"/>
    </xf>
    <xf numFmtId="0" fontId="7" fillId="0" borderId="1" xfId="0" applyFont="1" applyFill="1" applyBorder="1" applyAlignment="1">
      <alignment vertical="center"/>
    </xf>
    <xf numFmtId="0" fontId="5" fillId="11" borderId="1" xfId="0" applyFont="1" applyFill="1" applyBorder="1" applyAlignment="1">
      <alignment vertical="center" wrapText="1"/>
    </xf>
    <xf numFmtId="164" fontId="7"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xf>
    <xf numFmtId="3" fontId="6" fillId="0" borderId="0" xfId="0" applyNumberFormat="1" applyFont="1" applyAlignment="1">
      <alignment horizontal="center"/>
    </xf>
    <xf numFmtId="0" fontId="4" fillId="0" borderId="1" xfId="0" applyFont="1" applyFill="1" applyBorder="1" applyAlignment="1">
      <alignment vertical="center"/>
    </xf>
    <xf numFmtId="0" fontId="4" fillId="0" borderId="1" xfId="0" applyFont="1" applyFill="1" applyBorder="1" applyAlignment="1">
      <alignment horizontal="left" vertical="center"/>
    </xf>
    <xf numFmtId="0" fontId="13" fillId="27" borderId="1" xfId="0" applyFont="1" applyFill="1" applyBorder="1" applyAlignment="1">
      <alignment vertical="center" wrapText="1"/>
    </xf>
    <xf numFmtId="0" fontId="6" fillId="26" borderId="1" xfId="0" applyFont="1" applyFill="1" applyBorder="1" applyAlignment="1">
      <alignment vertical="center" wrapText="1"/>
    </xf>
    <xf numFmtId="0" fontId="6" fillId="0" borderId="0" xfId="0" applyFont="1" applyBorder="1" applyAlignment="1">
      <alignment horizontal="center" vertical="center"/>
    </xf>
    <xf numFmtId="0" fontId="5" fillId="0" borderId="10" xfId="0" applyFont="1" applyBorder="1" applyAlignment="1">
      <alignment vertical="center"/>
    </xf>
    <xf numFmtId="0" fontId="7" fillId="0" borderId="11" xfId="0" applyFont="1" applyFill="1" applyBorder="1" applyAlignment="1">
      <alignment vertical="center"/>
    </xf>
    <xf numFmtId="0" fontId="6" fillId="2" borderId="1" xfId="0" applyFont="1" applyFill="1" applyBorder="1" applyAlignment="1">
      <alignment vertical="center"/>
    </xf>
    <xf numFmtId="0" fontId="13" fillId="16" borderId="1" xfId="0" applyFont="1" applyFill="1" applyBorder="1" applyAlignment="1">
      <alignment horizontal="center" vertical="center" wrapText="1"/>
    </xf>
    <xf numFmtId="164" fontId="4" fillId="0" borderId="43" xfId="0" applyNumberFormat="1" applyFont="1" applyFill="1" applyBorder="1" applyAlignment="1">
      <alignment horizontal="center" vertical="center" wrapText="1"/>
    </xf>
    <xf numFmtId="165" fontId="7" fillId="0" borderId="0" xfId="0" applyNumberFormat="1" applyFont="1" applyBorder="1" applyAlignment="1"/>
    <xf numFmtId="0" fontId="5" fillId="0" borderId="10" xfId="0" applyFont="1" applyBorder="1" applyAlignment="1">
      <alignment horizontal="center"/>
    </xf>
    <xf numFmtId="0" fontId="4" fillId="0" borderId="8" xfId="0" applyFont="1" applyFill="1" applyBorder="1" applyAlignment="1">
      <alignment horizontal="left" vertical="center"/>
    </xf>
    <xf numFmtId="10" fontId="5" fillId="0" borderId="0" xfId="0" applyNumberFormat="1" applyFont="1" applyFill="1" applyBorder="1" applyAlignment="1">
      <alignment horizontal="center" vertical="center"/>
    </xf>
    <xf numFmtId="3" fontId="6" fillId="2" borderId="11" xfId="0" applyNumberFormat="1" applyFont="1" applyFill="1" applyBorder="1" applyAlignment="1">
      <alignment horizontal="center"/>
    </xf>
    <xf numFmtId="166" fontId="7" fillId="0" borderId="0" xfId="0" applyNumberFormat="1" applyFont="1" applyBorder="1" applyAlignment="1">
      <alignment horizontal="center"/>
    </xf>
    <xf numFmtId="0" fontId="4" fillId="0" borderId="0" xfId="0" applyFont="1" applyFill="1" applyAlignment="1">
      <alignment horizontal="center"/>
    </xf>
    <xf numFmtId="3" fontId="7" fillId="0" borderId="0" xfId="0" applyNumberFormat="1" applyFont="1" applyFill="1" applyAlignment="1">
      <alignment horizontal="center"/>
    </xf>
    <xf numFmtId="0" fontId="5" fillId="0" borderId="10" xfId="0" applyFont="1" applyFill="1" applyBorder="1" applyAlignment="1">
      <alignment horizontal="center" vertical="center"/>
    </xf>
    <xf numFmtId="166" fontId="5" fillId="0" borderId="10" xfId="0" applyNumberFormat="1" applyFont="1" applyFill="1" applyBorder="1" applyAlignment="1">
      <alignment horizontal="center" vertical="center"/>
    </xf>
    <xf numFmtId="10" fontId="5" fillId="0" borderId="10" xfId="0" applyNumberFormat="1" applyFont="1" applyFill="1" applyBorder="1" applyAlignment="1">
      <alignment horizontal="center" vertical="center"/>
    </xf>
    <xf numFmtId="0" fontId="7" fillId="0" borderId="1" xfId="0" applyFont="1" applyFill="1" applyBorder="1" applyAlignment="1">
      <alignment horizontal="center"/>
    </xf>
    <xf numFmtId="166" fontId="7" fillId="0" borderId="1" xfId="0" applyNumberFormat="1" applyFont="1" applyFill="1" applyBorder="1" applyAlignment="1">
      <alignment horizontal="center"/>
    </xf>
    <xf numFmtId="10" fontId="7" fillId="0" borderId="1" xfId="0" applyNumberFormat="1" applyFont="1" applyFill="1" applyBorder="1" applyAlignment="1">
      <alignment horizontal="center"/>
    </xf>
    <xf numFmtId="1" fontId="6" fillId="0" borderId="1" xfId="0" applyNumberFormat="1" applyFont="1" applyFill="1" applyBorder="1" applyAlignment="1">
      <alignment horizontal="center"/>
    </xf>
    <xf numFmtId="166" fontId="7" fillId="2" borderId="1" xfId="0" applyNumberFormat="1" applyFont="1" applyFill="1" applyBorder="1" applyAlignment="1">
      <alignment horizontal="center"/>
    </xf>
    <xf numFmtId="10" fontId="7" fillId="2" borderId="1" xfId="0" applyNumberFormat="1" applyFont="1" applyFill="1" applyBorder="1" applyAlignment="1">
      <alignment horizontal="center" vertical="center"/>
    </xf>
    <xf numFmtId="167" fontId="6" fillId="2" borderId="1" xfId="0" applyNumberFormat="1" applyFont="1" applyFill="1" applyBorder="1" applyAlignment="1">
      <alignment horizontal="center"/>
    </xf>
    <xf numFmtId="10" fontId="7" fillId="0" borderId="0" xfId="0" applyNumberFormat="1" applyFont="1" applyFill="1" applyBorder="1" applyAlignment="1">
      <alignment horizontal="center"/>
    </xf>
    <xf numFmtId="167" fontId="6" fillId="0" borderId="0" xfId="0" applyNumberFormat="1" applyFont="1" applyAlignment="1">
      <alignment horizontal="center"/>
    </xf>
    <xf numFmtId="166" fontId="4" fillId="0" borderId="0" xfId="0" applyNumberFormat="1" applyFont="1" applyFill="1" applyAlignment="1">
      <alignment horizontal="center"/>
    </xf>
    <xf numFmtId="2" fontId="6" fillId="0" borderId="1" xfId="0" applyNumberFormat="1" applyFont="1" applyFill="1" applyBorder="1" applyAlignment="1">
      <alignment horizontal="center"/>
    </xf>
    <xf numFmtId="2" fontId="7" fillId="0" borderId="0" xfId="0" applyNumberFormat="1" applyFont="1" applyFill="1" applyAlignment="1">
      <alignment horizontal="center"/>
    </xf>
    <xf numFmtId="2" fontId="0" fillId="0" borderId="0" xfId="0" applyNumberFormat="1" applyAlignment="1">
      <alignment horizontal="center"/>
    </xf>
    <xf numFmtId="2" fontId="3" fillId="0" borderId="0" xfId="0" applyNumberFormat="1" applyFont="1" applyAlignment="1">
      <alignment horizontal="center"/>
    </xf>
    <xf numFmtId="166" fontId="6" fillId="25" borderId="1" xfId="0" applyNumberFormat="1" applyFont="1" applyFill="1" applyBorder="1" applyAlignment="1">
      <alignment horizontal="center" vertical="center"/>
    </xf>
    <xf numFmtId="0" fontId="12" fillId="15"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4" fillId="0" borderId="39" xfId="0" applyFont="1" applyFill="1" applyBorder="1" applyAlignment="1">
      <alignment horizontal="center" vertical="center"/>
    </xf>
    <xf numFmtId="0" fontId="12" fillId="15" borderId="1" xfId="0" applyFont="1" applyFill="1" applyBorder="1" applyAlignment="1">
      <alignment horizontal="left" vertical="center" wrapText="1"/>
    </xf>
    <xf numFmtId="166" fontId="6" fillId="25" borderId="1" xfId="0" applyNumberFormat="1" applyFont="1" applyFill="1" applyBorder="1" applyAlignment="1">
      <alignment horizontal="center" vertical="center" wrapText="1"/>
    </xf>
    <xf numFmtId="3" fontId="4" fillId="0" borderId="5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0" fontId="10" fillId="7" borderId="24" xfId="0" applyNumberFormat="1" applyFont="1" applyFill="1" applyBorder="1" applyAlignment="1">
      <alignment horizontal="center" vertical="center" wrapText="1"/>
    </xf>
    <xf numFmtId="166" fontId="7" fillId="0" borderId="0" xfId="0" applyNumberFormat="1" applyFont="1" applyFill="1"/>
    <xf numFmtId="172" fontId="6" fillId="2" borderId="3" xfId="7" applyNumberFormat="1" applyFont="1" applyFill="1" applyBorder="1" applyAlignment="1">
      <alignment horizontal="center" vertical="center" wrapText="1"/>
    </xf>
    <xf numFmtId="166" fontId="15" fillId="25" borderId="51" xfId="0" applyNumberFormat="1" applyFont="1" applyFill="1" applyBorder="1" applyAlignment="1">
      <alignment horizontal="center"/>
    </xf>
    <xf numFmtId="1" fontId="4" fillId="18" borderId="1" xfId="0" applyNumberFormat="1" applyFont="1" applyFill="1" applyBorder="1" applyAlignment="1">
      <alignment horizontal="center"/>
    </xf>
    <xf numFmtId="2" fontId="4" fillId="18" borderId="1" xfId="0" applyNumberFormat="1" applyFont="1" applyFill="1" applyBorder="1" applyAlignment="1">
      <alignment horizontal="center"/>
    </xf>
    <xf numFmtId="0" fontId="4" fillId="19" borderId="1" xfId="0" applyFont="1" applyFill="1" applyBorder="1" applyAlignment="1">
      <alignment horizontal="center"/>
    </xf>
    <xf numFmtId="2" fontId="4" fillId="19" borderId="1" xfId="0" applyNumberFormat="1" applyFont="1" applyFill="1" applyBorder="1" applyAlignment="1">
      <alignment horizontal="center"/>
    </xf>
    <xf numFmtId="1" fontId="4" fillId="20" borderId="1" xfId="0" applyNumberFormat="1" applyFont="1" applyFill="1" applyBorder="1" applyAlignment="1">
      <alignment horizontal="center"/>
    </xf>
    <xf numFmtId="2" fontId="4" fillId="20" borderId="1" xfId="0" applyNumberFormat="1" applyFont="1" applyFill="1" applyBorder="1" applyAlignment="1">
      <alignment horizontal="center"/>
    </xf>
    <xf numFmtId="0" fontId="4" fillId="17" borderId="1" xfId="0" applyFont="1" applyFill="1" applyBorder="1" applyAlignment="1">
      <alignment horizontal="center"/>
    </xf>
    <xf numFmtId="2" fontId="4" fillId="17" borderId="1" xfId="0" applyNumberFormat="1" applyFont="1" applyFill="1" applyBorder="1" applyAlignment="1">
      <alignment horizontal="center"/>
    </xf>
    <xf numFmtId="1" fontId="4" fillId="17" borderId="1" xfId="0" applyNumberFormat="1" applyFont="1" applyFill="1" applyBorder="1" applyAlignment="1">
      <alignment horizontal="center"/>
    </xf>
    <xf numFmtId="0" fontId="4" fillId="20" borderId="1" xfId="0" applyFont="1" applyFill="1" applyBorder="1" applyAlignment="1">
      <alignment horizontal="center"/>
    </xf>
    <xf numFmtId="0" fontId="3" fillId="0" borderId="0" xfId="0" applyFont="1" applyAlignment="1">
      <alignment horizontal="center"/>
    </xf>
    <xf numFmtId="0" fontId="4" fillId="18" borderId="1" xfId="0" applyFont="1" applyFill="1" applyBorder="1" applyAlignment="1">
      <alignment horizontal="center"/>
    </xf>
    <xf numFmtId="1" fontId="6" fillId="19" borderId="1" xfId="0" applyNumberFormat="1" applyFont="1" applyFill="1" applyBorder="1"/>
    <xf numFmtId="1" fontId="4" fillId="19" borderId="1" xfId="0" applyNumberFormat="1" applyFont="1" applyFill="1" applyBorder="1"/>
    <xf numFmtId="1" fontId="4" fillId="19" borderId="1" xfId="0" applyNumberFormat="1" applyFont="1" applyFill="1" applyBorder="1" applyAlignment="1">
      <alignment horizontal="center"/>
    </xf>
    <xf numFmtId="0" fontId="4" fillId="17" borderId="1" xfId="0" applyFont="1" applyFill="1" applyBorder="1" applyAlignment="1">
      <alignment horizontal="left" vertical="center"/>
    </xf>
    <xf numFmtId="0" fontId="6" fillId="0" borderId="0" xfId="0" applyFont="1" applyAlignment="1">
      <alignment horizontal="center" wrapText="1"/>
    </xf>
    <xf numFmtId="10" fontId="6" fillId="25" borderId="1" xfId="0" applyNumberFormat="1" applyFont="1" applyFill="1" applyBorder="1" applyAlignment="1">
      <alignment horizontal="center"/>
    </xf>
    <xf numFmtId="0" fontId="4" fillId="0" borderId="0" xfId="0" applyFont="1" applyAlignment="1">
      <alignment horizontal="center" wrapText="1"/>
    </xf>
    <xf numFmtId="0" fontId="16" fillId="0" borderId="0" xfId="0" applyFont="1" applyBorder="1" applyAlignment="1">
      <alignment horizontal="left"/>
    </xf>
    <xf numFmtId="0" fontId="16" fillId="0" borderId="0" xfId="0" applyFont="1" applyBorder="1" applyAlignment="1">
      <alignment horizontal="center"/>
    </xf>
    <xf numFmtId="10" fontId="16" fillId="0" borderId="0" xfId="0" applyNumberFormat="1" applyFont="1" applyBorder="1" applyAlignment="1">
      <alignment horizontal="center"/>
    </xf>
    <xf numFmtId="166" fontId="17" fillId="0" borderId="0" xfId="0" applyNumberFormat="1" applyFont="1" applyAlignment="1">
      <alignment horizontal="center"/>
    </xf>
    <xf numFmtId="166" fontId="16" fillId="0" borderId="0" xfId="0" applyNumberFormat="1" applyFont="1" applyBorder="1" applyAlignment="1">
      <alignment horizontal="center"/>
    </xf>
    <xf numFmtId="0" fontId="16" fillId="0" borderId="0" xfId="0" applyFont="1"/>
    <xf numFmtId="0" fontId="16" fillId="0" borderId="0" xfId="0" applyFont="1" applyFill="1" applyAlignment="1">
      <alignment horizontal="left"/>
    </xf>
    <xf numFmtId="0" fontId="16" fillId="0" borderId="0" xfId="0" applyFont="1" applyFill="1" applyAlignment="1">
      <alignment horizontal="center"/>
    </xf>
    <xf numFmtId="10" fontId="16" fillId="0" borderId="0" xfId="0" applyNumberFormat="1" applyFont="1" applyFill="1" applyAlignment="1">
      <alignment horizontal="center"/>
    </xf>
    <xf numFmtId="0" fontId="16" fillId="0" borderId="0" xfId="0" applyFont="1" applyFill="1"/>
    <xf numFmtId="3" fontId="16" fillId="0" borderId="0" xfId="0" applyNumberFormat="1" applyFont="1" applyFill="1" applyAlignment="1">
      <alignment horizontal="center"/>
    </xf>
    <xf numFmtId="166" fontId="16" fillId="0" borderId="0" xfId="0" applyNumberFormat="1" applyFont="1" applyFill="1" applyAlignment="1">
      <alignment horizontal="center"/>
    </xf>
    <xf numFmtId="0" fontId="16" fillId="0" borderId="0" xfId="0" applyFont="1" applyAlignment="1">
      <alignment horizontal="center"/>
    </xf>
    <xf numFmtId="166" fontId="16" fillId="0" borderId="0" xfId="0" applyNumberFormat="1" applyFont="1" applyAlignment="1">
      <alignment horizontal="center"/>
    </xf>
    <xf numFmtId="3" fontId="11" fillId="2" borderId="3" xfId="0" applyNumberFormat="1"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16" fillId="0" borderId="0" xfId="0" applyFont="1" applyBorder="1" applyAlignment="1"/>
    <xf numFmtId="3" fontId="16" fillId="0" borderId="0" xfId="0" applyNumberFormat="1" applyFont="1" applyBorder="1" applyAlignment="1">
      <alignment horizontal="center"/>
    </xf>
    <xf numFmtId="10" fontId="16" fillId="0" borderId="0" xfId="0" applyNumberFormat="1" applyFont="1"/>
    <xf numFmtId="0" fontId="16" fillId="0" borderId="45" xfId="0" applyFont="1" applyBorder="1" applyAlignment="1"/>
    <xf numFmtId="0" fontId="16" fillId="0" borderId="0" xfId="0" applyFont="1" applyAlignment="1"/>
    <xf numFmtId="1" fontId="16" fillId="0" borderId="0" xfId="0" applyNumberFormat="1" applyFont="1" applyAlignment="1">
      <alignment horizontal="center"/>
    </xf>
    <xf numFmtId="0" fontId="16" fillId="0" borderId="13" xfId="0" applyFont="1" applyFill="1" applyBorder="1" applyAlignment="1">
      <alignment vertical="center"/>
    </xf>
    <xf numFmtId="3" fontId="16" fillId="0" borderId="0" xfId="0" applyNumberFormat="1" applyFont="1" applyFill="1" applyBorder="1" applyAlignment="1">
      <alignment horizontal="center" vertical="center" wrapText="1"/>
    </xf>
    <xf numFmtId="0" fontId="16" fillId="0" borderId="0" xfId="0" applyFont="1" applyFill="1" applyBorder="1"/>
    <xf numFmtId="0" fontId="16" fillId="0" borderId="13" xfId="0" applyFont="1" applyBorder="1" applyAlignment="1"/>
    <xf numFmtId="0" fontId="16" fillId="0" borderId="13" xfId="0" applyFont="1" applyBorder="1" applyAlignment="1">
      <alignment horizontal="center"/>
    </xf>
    <xf numFmtId="0" fontId="16" fillId="0" borderId="45" xfId="0" applyFont="1" applyBorder="1" applyAlignment="1">
      <alignment horizont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0" applyFont="1" applyBorder="1" applyAlignment="1">
      <alignment horizontal="center" vertical="center"/>
    </xf>
    <xf numFmtId="0" fontId="11" fillId="0" borderId="0" xfId="0" applyFont="1" applyAlignment="1"/>
    <xf numFmtId="0" fontId="11" fillId="0" borderId="0" xfId="0" applyFont="1" applyAlignment="1">
      <alignment horizontal="center"/>
    </xf>
    <xf numFmtId="164" fontId="16" fillId="0" borderId="0" xfId="0" applyNumberFormat="1" applyFont="1" applyAlignment="1">
      <alignment horizontal="center"/>
    </xf>
    <xf numFmtId="164" fontId="16" fillId="0" borderId="0" xfId="0" applyNumberFormat="1" applyFont="1" applyBorder="1" applyAlignment="1">
      <alignment horizontal="center"/>
    </xf>
    <xf numFmtId="164" fontId="16" fillId="0" borderId="0" xfId="7" applyNumberFormat="1" applyFont="1" applyAlignment="1">
      <alignment horizontal="center"/>
    </xf>
    <xf numFmtId="0" fontId="16" fillId="0" borderId="0" xfId="0" applyFont="1" applyAlignment="1">
      <alignment horizontal="left"/>
    </xf>
    <xf numFmtId="10" fontId="4" fillId="0" borderId="0" xfId="0" applyNumberFormat="1" applyFont="1" applyAlignment="1">
      <alignment horizontal="center"/>
    </xf>
    <xf numFmtId="0" fontId="17" fillId="0" borderId="0" xfId="0" applyFont="1" applyAlignment="1">
      <alignment horizontal="left"/>
    </xf>
    <xf numFmtId="0" fontId="17" fillId="0" borderId="0" xfId="0" applyFont="1" applyAlignment="1">
      <alignment horizontal="center"/>
    </xf>
    <xf numFmtId="3" fontId="19" fillId="0" borderId="43" xfId="0" applyNumberFormat="1" applyFont="1" applyFill="1" applyBorder="1" applyAlignment="1">
      <alignment horizontal="center" vertical="center" wrapText="1"/>
    </xf>
    <xf numFmtId="0" fontId="19" fillId="0" borderId="0" xfId="0" applyFont="1" applyAlignment="1"/>
    <xf numFmtId="0" fontId="15" fillId="0" borderId="0" xfId="0" applyFont="1" applyBorder="1" applyAlignment="1">
      <alignment horizontal="center"/>
    </xf>
    <xf numFmtId="0" fontId="15" fillId="0" borderId="0" xfId="0" applyFont="1" applyFill="1" applyAlignment="1">
      <alignment horizontal="center"/>
    </xf>
    <xf numFmtId="0" fontId="15" fillId="0" borderId="0" xfId="0" applyFont="1" applyAlignment="1">
      <alignment horizontal="center"/>
    </xf>
    <xf numFmtId="3" fontId="15" fillId="2" borderId="1" xfId="0" applyNumberFormat="1" applyFont="1" applyFill="1" applyBorder="1" applyAlignment="1">
      <alignment horizontal="center" vertical="center"/>
    </xf>
    <xf numFmtId="0" fontId="19" fillId="0" borderId="0" xfId="0" applyFont="1"/>
    <xf numFmtId="0" fontId="15" fillId="0" borderId="0" xfId="0" applyFont="1" applyBorder="1" applyAlignment="1"/>
    <xf numFmtId="1" fontId="15" fillId="0" borderId="0" xfId="0" applyNumberFormat="1" applyFont="1" applyBorder="1" applyAlignment="1">
      <alignment horizontal="center"/>
    </xf>
    <xf numFmtId="0" fontId="19" fillId="0" borderId="0" xfId="0" applyFont="1" applyFill="1" applyAlignment="1"/>
    <xf numFmtId="0" fontId="15" fillId="0" borderId="0" xfId="0" applyFont="1" applyFill="1" applyAlignment="1"/>
    <xf numFmtId="0" fontId="19" fillId="0" borderId="0" xfId="0" applyFont="1" applyFill="1" applyAlignment="1">
      <alignment horizontal="center"/>
    </xf>
    <xf numFmtId="1" fontId="19" fillId="0" borderId="0" xfId="0" applyNumberFormat="1" applyFont="1" applyFill="1" applyAlignment="1">
      <alignment horizontal="center"/>
    </xf>
    <xf numFmtId="1" fontId="15" fillId="0" borderId="0" xfId="0" applyNumberFormat="1" applyFont="1" applyFill="1" applyBorder="1" applyAlignment="1">
      <alignment horizontal="center"/>
    </xf>
    <xf numFmtId="0" fontId="15" fillId="0" borderId="0" xfId="0" applyFont="1" applyFill="1" applyBorder="1" applyAlignment="1">
      <alignment horizontal="center"/>
    </xf>
    <xf numFmtId="0" fontId="19" fillId="0" borderId="0" xfId="0" applyFont="1" applyFill="1"/>
    <xf numFmtId="0" fontId="15" fillId="0" borderId="0" xfId="0" applyFont="1" applyAlignment="1"/>
    <xf numFmtId="0" fontId="19" fillId="0" borderId="0" xfId="0" applyFont="1" applyAlignment="1">
      <alignment horizontal="center"/>
    </xf>
    <xf numFmtId="1" fontId="19" fillId="0" borderId="0" xfId="0" applyNumberFormat="1" applyFont="1" applyAlignment="1">
      <alignment horizontal="center"/>
    </xf>
    <xf numFmtId="0" fontId="19" fillId="0" borderId="0" xfId="0" applyFont="1" applyBorder="1" applyAlignment="1">
      <alignment horizontal="left"/>
    </xf>
    <xf numFmtId="3" fontId="15" fillId="2" borderId="3" xfId="0" applyNumberFormat="1" applyFont="1" applyFill="1" applyBorder="1" applyAlignment="1">
      <alignment horizontal="center" vertical="center" wrapText="1"/>
    </xf>
    <xf numFmtId="0" fontId="19" fillId="0" borderId="0" xfId="0" applyFont="1" applyBorder="1" applyAlignment="1"/>
    <xf numFmtId="0" fontId="19" fillId="0" borderId="0" xfId="0" applyFont="1" applyFill="1" applyBorder="1" applyAlignment="1"/>
    <xf numFmtId="0" fontId="19" fillId="0" borderId="0" xfId="0" applyFont="1" applyFill="1" applyBorder="1" applyAlignment="1">
      <alignment horizontal="center"/>
    </xf>
    <xf numFmtId="0" fontId="19" fillId="0" borderId="0" xfId="0" applyFont="1" applyBorder="1" applyAlignment="1">
      <alignment horizontal="center"/>
    </xf>
    <xf numFmtId="0" fontId="19" fillId="0" borderId="0" xfId="0" applyFont="1" applyBorder="1" applyAlignment="1">
      <alignment horizontal="center" vertical="center"/>
    </xf>
    <xf numFmtId="0" fontId="19" fillId="0" borderId="0" xfId="0" applyFont="1" applyFill="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166" fontId="19" fillId="0" borderId="0" xfId="0" applyNumberFormat="1" applyFont="1" applyFill="1" applyAlignment="1">
      <alignment horizontal="center"/>
    </xf>
    <xf numFmtId="0" fontId="19" fillId="0" borderId="0" xfId="0" applyFont="1" applyFill="1" applyBorder="1"/>
    <xf numFmtId="166" fontId="19" fillId="0" borderId="0" xfId="0" applyNumberFormat="1" applyFont="1" applyAlignment="1">
      <alignment horizontal="center"/>
    </xf>
    <xf numFmtId="3" fontId="19" fillId="0" borderId="0" xfId="0" applyNumberFormat="1" applyFont="1" applyAlignment="1">
      <alignment horizontal="center"/>
    </xf>
    <xf numFmtId="10" fontId="19" fillId="0" borderId="0" xfId="0" applyNumberFormat="1" applyFont="1" applyFill="1" applyAlignment="1">
      <alignment horizontal="center"/>
    </xf>
    <xf numFmtId="3" fontId="19" fillId="0" borderId="0" xfId="0" applyNumberFormat="1" applyFont="1" applyBorder="1" applyAlignment="1">
      <alignment horizontal="center"/>
    </xf>
    <xf numFmtId="10" fontId="19" fillId="0" borderId="0" xfId="0" applyNumberFormat="1" applyFont="1"/>
    <xf numFmtId="165" fontId="19" fillId="0" borderId="0" xfId="2" applyNumberFormat="1" applyFont="1" applyBorder="1" applyAlignment="1">
      <alignment horizontal="left" vertical="center"/>
    </xf>
    <xf numFmtId="165" fontId="19" fillId="0" borderId="0" xfId="0" applyNumberFormat="1" applyFont="1" applyBorder="1" applyAlignment="1"/>
    <xf numFmtId="165" fontId="19" fillId="0" borderId="0" xfId="0" applyNumberFormat="1" applyFont="1" applyBorder="1" applyAlignment="1">
      <alignment horizontal="center"/>
    </xf>
    <xf numFmtId="165" fontId="19" fillId="0" borderId="0" xfId="0" applyNumberFormat="1" applyFont="1" applyBorder="1" applyAlignment="1">
      <alignment horizontal="center" vertical="center"/>
    </xf>
    <xf numFmtId="10" fontId="19" fillId="0" borderId="0" xfId="1" applyNumberFormat="1" applyFont="1" applyBorder="1" applyAlignment="1">
      <alignment horizontal="center"/>
    </xf>
    <xf numFmtId="0" fontId="4" fillId="0" borderId="43" xfId="2" applyFont="1" applyFill="1" applyBorder="1" applyAlignment="1">
      <alignment horizontal="center" vertical="center" wrapText="1"/>
    </xf>
    <xf numFmtId="3" fontId="4" fillId="0" borderId="43" xfId="2" applyNumberFormat="1" applyFont="1" applyFill="1" applyBorder="1" applyAlignment="1">
      <alignment horizontal="center" vertical="center"/>
    </xf>
    <xf numFmtId="0" fontId="4" fillId="0" borderId="0" xfId="0" applyFont="1" applyFill="1" applyBorder="1" applyAlignment="1">
      <alignment horizontal="left"/>
    </xf>
    <xf numFmtId="0" fontId="4" fillId="0" borderId="0" xfId="2" applyFont="1" applyFill="1" applyBorder="1" applyAlignment="1">
      <alignment horizontal="left"/>
    </xf>
    <xf numFmtId="0" fontId="4" fillId="0" borderId="0" xfId="2" applyFont="1" applyFill="1" applyBorder="1" applyAlignment="1"/>
    <xf numFmtId="0" fontId="4" fillId="0" borderId="0" xfId="2" applyFont="1" applyFill="1" applyBorder="1" applyAlignment="1">
      <alignment horizontal="center"/>
    </xf>
    <xf numFmtId="0" fontId="4" fillId="0" borderId="0" xfId="2" applyFont="1" applyFill="1" applyBorder="1" applyAlignment="1">
      <alignment horizontal="center" wrapText="1"/>
    </xf>
    <xf numFmtId="165" fontId="4" fillId="0" borderId="51" xfId="0" applyNumberFormat="1" applyFont="1" applyFill="1" applyBorder="1" applyAlignment="1">
      <alignment horizontal="center" vertical="center" wrapText="1"/>
    </xf>
    <xf numFmtId="165" fontId="4" fillId="0" borderId="46" xfId="0" applyNumberFormat="1" applyFont="1" applyFill="1" applyBorder="1" applyAlignment="1">
      <alignment horizontal="center"/>
    </xf>
    <xf numFmtId="0" fontId="4" fillId="0" borderId="0" xfId="0" applyFont="1" applyFill="1" applyBorder="1" applyAlignment="1"/>
    <xf numFmtId="0" fontId="4" fillId="0" borderId="0" xfId="0" applyFont="1" applyFill="1" applyBorder="1" applyAlignment="1">
      <alignment horizontal="center"/>
    </xf>
    <xf numFmtId="3" fontId="4" fillId="0" borderId="39"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0" fontId="4" fillId="0" borderId="0" xfId="0" applyFont="1" applyAlignment="1">
      <alignment horizontal="left"/>
    </xf>
    <xf numFmtId="3" fontId="6" fillId="0" borderId="39"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11" fillId="0" borderId="0" xfId="0" applyFont="1" applyAlignment="1">
      <alignment horizontal="center" wrapText="1"/>
    </xf>
    <xf numFmtId="0" fontId="11" fillId="0" borderId="0" xfId="0" applyFont="1" applyBorder="1" applyAlignment="1">
      <alignment horizontal="center" wrapText="1"/>
    </xf>
    <xf numFmtId="0" fontId="6" fillId="0" borderId="0" xfId="0" applyFont="1" applyBorder="1" applyAlignment="1">
      <alignment horizontal="center" wrapText="1"/>
    </xf>
    <xf numFmtId="164" fontId="4" fillId="0" borderId="0" xfId="7" applyNumberFormat="1" applyFont="1" applyBorder="1" applyAlignment="1">
      <alignment horizontal="center"/>
    </xf>
    <xf numFmtId="0" fontId="4" fillId="0" borderId="0" xfId="0" applyFont="1" applyFill="1" applyBorder="1" applyAlignment="1">
      <alignment horizontal="left"/>
    </xf>
    <xf numFmtId="0" fontId="4" fillId="0" borderId="0" xfId="0" applyFont="1" applyFill="1" applyBorder="1"/>
    <xf numFmtId="0" fontId="4" fillId="0" borderId="13" xfId="0" applyFont="1" applyFill="1" applyBorder="1" applyAlignment="1">
      <alignment horizontal="left" vertical="center"/>
    </xf>
    <xf numFmtId="0" fontId="4" fillId="0" borderId="45" xfId="0" applyFont="1" applyBorder="1" applyAlignment="1"/>
    <xf numFmtId="10" fontId="4" fillId="0" borderId="0" xfId="0" applyNumberFormat="1" applyFont="1" applyFill="1" applyAlignment="1">
      <alignment horizontal="center"/>
    </xf>
    <xf numFmtId="166" fontId="4" fillId="0" borderId="0" xfId="0" applyNumberFormat="1" applyFont="1" applyBorder="1" applyAlignment="1">
      <alignment horizontal="center"/>
    </xf>
    <xf numFmtId="0" fontId="4" fillId="0" borderId="0" xfId="0" applyFont="1" applyBorder="1" applyAlignment="1">
      <alignment horizontal="left"/>
    </xf>
    <xf numFmtId="0" fontId="4" fillId="0" borderId="0" xfId="0" applyFont="1" applyFill="1"/>
    <xf numFmtId="166" fontId="10" fillId="7" borderId="53" xfId="0" applyNumberFormat="1" applyFont="1" applyFill="1" applyBorder="1" applyAlignment="1">
      <alignment horizontal="center" vertical="center" wrapText="1"/>
    </xf>
    <xf numFmtId="166" fontId="6" fillId="2" borderId="51" xfId="0" applyNumberFormat="1" applyFont="1" applyFill="1" applyBorder="1" applyAlignment="1">
      <alignment horizontal="center"/>
    </xf>
    <xf numFmtId="0" fontId="4" fillId="0" borderId="0" xfId="0" applyFont="1" applyBorder="1" applyAlignment="1">
      <alignment horizontal="left"/>
    </xf>
    <xf numFmtId="0" fontId="5" fillId="0" borderId="0" xfId="0" applyFont="1" applyAlignment="1">
      <alignment horizontal="left"/>
    </xf>
    <xf numFmtId="0" fontId="8" fillId="0" borderId="0" xfId="0" applyFont="1" applyAlignment="1">
      <alignment horizontal="left"/>
    </xf>
    <xf numFmtId="0" fontId="5" fillId="2" borderId="1" xfId="0" applyFont="1" applyFill="1" applyBorder="1" applyAlignment="1">
      <alignment horizontal="center" vertical="center" wrapText="1"/>
    </xf>
    <xf numFmtId="0" fontId="6" fillId="2" borderId="1" xfId="0" applyFont="1" applyFill="1" applyBorder="1" applyAlignment="1">
      <alignment horizontal="center"/>
    </xf>
    <xf numFmtId="0" fontId="5" fillId="2" borderId="52" xfId="0" applyFont="1" applyFill="1" applyBorder="1" applyAlignment="1">
      <alignment horizontal="center" vertical="center" textRotation="90"/>
    </xf>
    <xf numFmtId="0" fontId="5" fillId="2" borderId="2" xfId="0" applyFont="1" applyFill="1" applyBorder="1" applyAlignment="1">
      <alignment horizontal="center" vertical="center" textRotation="90"/>
    </xf>
    <xf numFmtId="0" fontId="5" fillId="2" borderId="3" xfId="0" applyFont="1" applyFill="1" applyBorder="1" applyAlignment="1">
      <alignment horizontal="center" vertical="center" textRotation="90"/>
    </xf>
    <xf numFmtId="0" fontId="5" fillId="2" borderId="54"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8" xfId="0" applyFont="1" applyFill="1" applyBorder="1" applyAlignment="1">
      <alignment horizontal="center" vertical="center" textRotation="90"/>
    </xf>
    <xf numFmtId="0" fontId="4" fillId="5" borderId="41" xfId="0" applyFont="1" applyFill="1" applyBorder="1" applyAlignment="1"/>
    <xf numFmtId="0" fontId="4" fillId="5" borderId="40" xfId="0" applyFont="1" applyFill="1" applyBorder="1" applyAlignment="1"/>
    <xf numFmtId="0" fontId="4" fillId="5" borderId="42" xfId="0" applyFont="1" applyFill="1" applyBorder="1" applyAlignment="1"/>
    <xf numFmtId="0" fontId="4" fillId="12" borderId="41" xfId="0" applyFont="1" applyFill="1" applyBorder="1" applyAlignment="1"/>
    <xf numFmtId="0" fontId="0" fillId="0" borderId="40" xfId="0" applyBorder="1" applyAlignment="1"/>
    <xf numFmtId="0" fontId="0" fillId="0" borderId="42" xfId="0" applyBorder="1" applyAlignment="1"/>
    <xf numFmtId="0" fontId="6" fillId="2" borderId="8" xfId="0" applyFont="1" applyFill="1" applyBorder="1" applyAlignment="1">
      <alignment horizontal="left" vertical="center"/>
    </xf>
    <xf numFmtId="0" fontId="0" fillId="0" borderId="12" xfId="0" applyBorder="1" applyAlignment="1">
      <alignment vertical="center"/>
    </xf>
    <xf numFmtId="0" fontId="4" fillId="4" borderId="41" xfId="0" applyFont="1" applyFill="1" applyBorder="1" applyAlignment="1"/>
    <xf numFmtId="0" fontId="4" fillId="3" borderId="41" xfId="0" applyFont="1" applyFill="1" applyBorder="1" applyAlignment="1"/>
    <xf numFmtId="0" fontId="4" fillId="0" borderId="0" xfId="0" applyFont="1" applyFill="1" applyAlignment="1">
      <alignment horizontal="left" wrapText="1"/>
    </xf>
    <xf numFmtId="0" fontId="4" fillId="5" borderId="41" xfId="0" applyFont="1" applyFill="1" applyBorder="1" applyAlignment="1">
      <alignment horizontal="left"/>
    </xf>
    <xf numFmtId="0" fontId="4" fillId="5" borderId="40" xfId="0" applyFont="1" applyFill="1" applyBorder="1" applyAlignment="1">
      <alignment horizontal="left"/>
    </xf>
    <xf numFmtId="0" fontId="4" fillId="5" borderId="42" xfId="0" applyFont="1" applyFill="1" applyBorder="1" applyAlignment="1">
      <alignment horizontal="left"/>
    </xf>
    <xf numFmtId="0" fontId="4" fillId="3" borderId="41" xfId="0" applyFont="1" applyFill="1" applyBorder="1" applyAlignment="1">
      <alignment horizontal="left"/>
    </xf>
    <xf numFmtId="0" fontId="4" fillId="3" borderId="40" xfId="0" applyFont="1" applyFill="1" applyBorder="1" applyAlignment="1">
      <alignment horizontal="left"/>
    </xf>
    <xf numFmtId="0" fontId="4" fillId="3" borderId="42" xfId="0" applyFont="1" applyFill="1" applyBorder="1" applyAlignment="1">
      <alignment horizontal="left"/>
    </xf>
    <xf numFmtId="0" fontId="5" fillId="0" borderId="0" xfId="0" applyFont="1" applyFill="1" applyAlignment="1">
      <alignment horizontal="left" vertical="center"/>
    </xf>
    <xf numFmtId="0" fontId="6" fillId="2" borderId="1" xfId="0" applyFont="1" applyFill="1" applyBorder="1" applyAlignment="1">
      <alignment horizontal="right"/>
    </xf>
    <xf numFmtId="0" fontId="4" fillId="12" borderId="41" xfId="0" applyFont="1" applyFill="1" applyBorder="1" applyAlignment="1">
      <alignment horizontal="left"/>
    </xf>
    <xf numFmtId="0" fontId="4" fillId="12" borderId="40" xfId="0" applyFont="1" applyFill="1" applyBorder="1" applyAlignment="1">
      <alignment horizontal="left"/>
    </xf>
    <xf numFmtId="0" fontId="4" fillId="12" borderId="42" xfId="0" applyFont="1" applyFill="1" applyBorder="1" applyAlignment="1">
      <alignment horizontal="left"/>
    </xf>
    <xf numFmtId="0" fontId="4" fillId="4" borderId="41" xfId="0" applyFont="1" applyFill="1" applyBorder="1" applyAlignment="1">
      <alignment horizontal="left"/>
    </xf>
    <xf numFmtId="0" fontId="4" fillId="4" borderId="40" xfId="0" applyFont="1" applyFill="1" applyBorder="1" applyAlignment="1">
      <alignment horizontal="left"/>
    </xf>
    <xf numFmtId="0" fontId="4" fillId="4" borderId="42" xfId="0" applyFont="1" applyFill="1" applyBorder="1" applyAlignment="1">
      <alignment horizontal="left"/>
    </xf>
    <xf numFmtId="0" fontId="6" fillId="2" borderId="8" xfId="0" applyFont="1" applyFill="1" applyBorder="1" applyAlignment="1">
      <alignment horizontal="center"/>
    </xf>
    <xf numFmtId="0" fontId="6" fillId="2" borderId="40" xfId="0" applyFont="1" applyFill="1" applyBorder="1" applyAlignment="1">
      <alignment horizontal="center"/>
    </xf>
    <xf numFmtId="0" fontId="5" fillId="0"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6" fillId="2" borderId="11" xfId="0" applyFont="1" applyFill="1" applyBorder="1" applyAlignment="1">
      <alignment horizontal="left" vertical="center"/>
    </xf>
    <xf numFmtId="0" fontId="5" fillId="0" borderId="10" xfId="0" applyFont="1" applyBorder="1" applyAlignment="1">
      <alignment horizontal="left" vertical="center"/>
    </xf>
    <xf numFmtId="0" fontId="5" fillId="2" borderId="46"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4" fillId="0" borderId="0" xfId="0" applyFont="1" applyAlignment="1">
      <alignment horizontal="left"/>
    </xf>
    <xf numFmtId="0" fontId="5" fillId="10" borderId="8"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1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27" borderId="1" xfId="0" applyFont="1" applyFill="1" applyBorder="1" applyAlignment="1">
      <alignment horizontal="center" vertical="center" wrapText="1"/>
    </xf>
    <xf numFmtId="0" fontId="5" fillId="26" borderId="8" xfId="0" applyFont="1" applyFill="1" applyBorder="1" applyAlignment="1">
      <alignment horizontal="center" vertical="center" wrapText="1"/>
    </xf>
    <xf numFmtId="0" fontId="5" fillId="26" borderId="11" xfId="0" applyFont="1" applyFill="1" applyBorder="1" applyAlignment="1">
      <alignment horizontal="center" vertical="center" wrapText="1"/>
    </xf>
    <xf numFmtId="168" fontId="12" fillId="16" borderId="8" xfId="0" applyNumberFormat="1" applyFont="1" applyFill="1" applyBorder="1" applyAlignment="1">
      <alignment horizontal="center" vertical="center"/>
    </xf>
    <xf numFmtId="168" fontId="12" fillId="16" borderId="12" xfId="0" applyNumberFormat="1" applyFont="1" applyFill="1" applyBorder="1" applyAlignment="1">
      <alignment horizontal="center" vertical="center"/>
    </xf>
    <xf numFmtId="0" fontId="12" fillId="16" borderId="48" xfId="0" applyFont="1" applyFill="1" applyBorder="1" applyAlignment="1">
      <alignment horizontal="center" vertical="center" wrapText="1"/>
    </xf>
    <xf numFmtId="0" fontId="5" fillId="0" borderId="0" xfId="0" applyFont="1" applyBorder="1" applyAlignment="1">
      <alignment horizontal="left" vertical="center"/>
    </xf>
    <xf numFmtId="0" fontId="4" fillId="0" borderId="0" xfId="0" applyFont="1" applyFill="1" applyBorder="1" applyAlignment="1">
      <alignment horizontal="left"/>
    </xf>
    <xf numFmtId="0" fontId="5" fillId="11" borderId="1" xfId="0" applyFont="1" applyFill="1" applyBorder="1" applyAlignment="1">
      <alignment horizontal="center" vertical="center" wrapText="1"/>
    </xf>
    <xf numFmtId="0" fontId="5" fillId="11" borderId="12" xfId="0" applyFont="1" applyFill="1" applyBorder="1" applyAlignment="1">
      <alignment horizontal="center" vertical="center" wrapText="1"/>
    </xf>
    <xf numFmtId="168" fontId="12" fillId="27" borderId="8" xfId="0" applyNumberFormat="1" applyFont="1" applyFill="1" applyBorder="1" applyAlignment="1">
      <alignment horizontal="center" vertical="center"/>
    </xf>
    <xf numFmtId="168" fontId="12" fillId="27" borderId="12" xfId="0" applyNumberFormat="1" applyFont="1" applyFill="1" applyBorder="1" applyAlignment="1">
      <alignment horizontal="center" vertical="center"/>
    </xf>
    <xf numFmtId="0" fontId="12" fillId="27" borderId="48" xfId="0" applyFont="1" applyFill="1" applyBorder="1" applyAlignment="1">
      <alignment horizontal="center" vertical="center" wrapText="1"/>
    </xf>
    <xf numFmtId="168" fontId="5" fillId="26" borderId="8" xfId="0" applyNumberFormat="1" applyFont="1" applyFill="1" applyBorder="1" applyAlignment="1">
      <alignment horizontal="center" vertical="center"/>
    </xf>
    <xf numFmtId="168" fontId="5" fillId="26" borderId="12" xfId="0" applyNumberFormat="1" applyFont="1" applyFill="1" applyBorder="1" applyAlignment="1">
      <alignment horizontal="center" vertical="center"/>
    </xf>
    <xf numFmtId="0" fontId="5" fillId="26" borderId="15" xfId="0" applyFont="1" applyFill="1" applyBorder="1" applyAlignment="1">
      <alignment horizontal="center" vertical="center" wrapText="1"/>
    </xf>
    <xf numFmtId="0" fontId="5" fillId="26" borderId="10" xfId="0" applyFont="1" applyFill="1" applyBorder="1" applyAlignment="1">
      <alignment horizontal="center" vertical="center" wrapText="1"/>
    </xf>
    <xf numFmtId="0" fontId="5" fillId="0" borderId="10" xfId="0" applyFont="1" applyFill="1" applyBorder="1" applyAlignment="1">
      <alignment horizontal="left" vertical="center"/>
    </xf>
    <xf numFmtId="0" fontId="12" fillId="15" borderId="15" xfId="0" applyFont="1" applyFill="1" applyBorder="1" applyAlignment="1">
      <alignment horizontal="center" vertical="center" wrapText="1"/>
    </xf>
    <xf numFmtId="0" fontId="12" fillId="15" borderId="10" xfId="0" applyFont="1" applyFill="1" applyBorder="1" applyAlignment="1">
      <alignment horizontal="center" vertical="center" wrapText="1"/>
    </xf>
    <xf numFmtId="0" fontId="19" fillId="0" borderId="0" xfId="0" applyFont="1" applyBorder="1" applyAlignment="1">
      <alignment horizontal="left"/>
    </xf>
    <xf numFmtId="168" fontId="5" fillId="9" borderId="8" xfId="0" applyNumberFormat="1" applyFont="1" applyFill="1" applyBorder="1" applyAlignment="1">
      <alignment horizontal="center" vertical="center"/>
    </xf>
    <xf numFmtId="168" fontId="5" fillId="9" borderId="12" xfId="0" applyNumberFormat="1" applyFont="1" applyFill="1" applyBorder="1" applyAlignment="1">
      <alignment horizontal="center" vertical="center"/>
    </xf>
    <xf numFmtId="0" fontId="5" fillId="9" borderId="12" xfId="0" applyFont="1" applyFill="1" applyBorder="1" applyAlignment="1">
      <alignment horizontal="center" vertical="center" wrapText="1"/>
    </xf>
    <xf numFmtId="0" fontId="5" fillId="9" borderId="44" xfId="0" applyFont="1" applyFill="1" applyBorder="1" applyAlignment="1">
      <alignment horizontal="center" vertical="center" wrapText="1"/>
    </xf>
    <xf numFmtId="168" fontId="5" fillId="8" borderId="8" xfId="0" applyNumberFormat="1" applyFont="1" applyFill="1" applyBorder="1" applyAlignment="1">
      <alignment horizontal="center" vertical="center"/>
    </xf>
    <xf numFmtId="168" fontId="5" fillId="8" borderId="12" xfId="0" applyNumberFormat="1" applyFont="1" applyFill="1" applyBorder="1" applyAlignment="1">
      <alignment horizontal="center" vertical="center"/>
    </xf>
    <xf numFmtId="168" fontId="5" fillId="8" borderId="11" xfId="0" applyNumberFormat="1" applyFont="1" applyFill="1" applyBorder="1" applyAlignment="1">
      <alignment horizontal="center" vertical="center"/>
    </xf>
    <xf numFmtId="0" fontId="0" fillId="0" borderId="12" xfId="0" applyBorder="1" applyAlignment="1">
      <alignment horizontal="center" vertical="center"/>
    </xf>
    <xf numFmtId="0" fontId="0" fillId="0" borderId="44" xfId="0" applyBorder="1" applyAlignment="1">
      <alignment horizontal="center" vertical="center"/>
    </xf>
    <xf numFmtId="0" fontId="0" fillId="0" borderId="11" xfId="0" applyBorder="1" applyAlignment="1">
      <alignment horizontal="center" vertical="center"/>
    </xf>
    <xf numFmtId="0" fontId="5" fillId="10" borderId="12" xfId="0" applyFont="1" applyFill="1" applyBorder="1" applyAlignment="1">
      <alignment horizontal="center" vertical="center" wrapText="1"/>
    </xf>
    <xf numFmtId="0" fontId="5" fillId="10" borderId="44" xfId="0" applyFont="1" applyFill="1" applyBorder="1" applyAlignment="1">
      <alignment horizontal="center" vertical="center" wrapText="1"/>
    </xf>
    <xf numFmtId="168" fontId="5" fillId="10" borderId="8" xfId="0" applyNumberFormat="1" applyFont="1" applyFill="1" applyBorder="1" applyAlignment="1">
      <alignment horizontal="center" vertical="center"/>
    </xf>
    <xf numFmtId="168" fontId="5" fillId="10" borderId="12" xfId="0" applyNumberFormat="1" applyFont="1" applyFill="1" applyBorder="1" applyAlignment="1">
      <alignment horizontal="center" vertical="center"/>
    </xf>
    <xf numFmtId="168" fontId="5" fillId="10" borderId="11" xfId="0" applyNumberFormat="1" applyFont="1" applyFill="1" applyBorder="1" applyAlignment="1">
      <alignment horizontal="center" vertical="center"/>
    </xf>
    <xf numFmtId="0" fontId="4" fillId="0" borderId="0" xfId="0" applyFont="1" applyBorder="1" applyAlignment="1">
      <alignment horizontal="left"/>
    </xf>
    <xf numFmtId="49" fontId="5" fillId="6" borderId="46" xfId="0" applyNumberFormat="1" applyFont="1" applyFill="1" applyBorder="1" applyAlignment="1">
      <alignment horizontal="center" vertical="center"/>
    </xf>
    <xf numFmtId="49" fontId="5" fillId="6" borderId="44" xfId="0" applyNumberFormat="1" applyFont="1" applyFill="1" applyBorder="1" applyAlignment="1">
      <alignment horizontal="center" vertical="center"/>
    </xf>
    <xf numFmtId="49" fontId="5" fillId="6" borderId="47" xfId="0" applyNumberFormat="1" applyFont="1" applyFill="1" applyBorder="1" applyAlignment="1">
      <alignment horizontal="center" vertical="center"/>
    </xf>
    <xf numFmtId="0" fontId="5" fillId="6" borderId="1" xfId="0" applyFont="1" applyFill="1" applyBorder="1" applyAlignment="1">
      <alignment horizontal="center"/>
    </xf>
    <xf numFmtId="165" fontId="19" fillId="0" borderId="0" xfId="0" applyNumberFormat="1" applyFont="1" applyBorder="1" applyAlignment="1">
      <alignment horizontal="left" vertical="center"/>
    </xf>
    <xf numFmtId="165" fontId="5" fillId="0" borderId="10" xfId="0" applyNumberFormat="1" applyFont="1" applyBorder="1" applyAlignment="1">
      <alignment horizontal="left" vertical="center"/>
    </xf>
    <xf numFmtId="165" fontId="5" fillId="0" borderId="0" xfId="0" applyNumberFormat="1" applyFont="1" applyBorder="1" applyAlignment="1">
      <alignment horizontal="left" vertical="center"/>
    </xf>
    <xf numFmtId="49" fontId="5" fillId="14" borderId="46" xfId="0" applyNumberFormat="1" applyFont="1" applyFill="1" applyBorder="1" applyAlignment="1">
      <alignment horizontal="center" vertical="center"/>
    </xf>
    <xf numFmtId="49" fontId="5" fillId="14" borderId="44" xfId="0" applyNumberFormat="1" applyFont="1" applyFill="1" applyBorder="1" applyAlignment="1">
      <alignment horizontal="center" vertical="center"/>
    </xf>
    <xf numFmtId="49" fontId="5" fillId="14" borderId="47" xfId="0" applyNumberFormat="1" applyFont="1" applyFill="1" applyBorder="1" applyAlignment="1">
      <alignment horizontal="center" vertical="center"/>
    </xf>
    <xf numFmtId="0" fontId="5" fillId="14" borderId="43" xfId="0" applyFont="1" applyFill="1" applyBorder="1" applyAlignment="1">
      <alignment horizontal="center" vertical="center" wrapText="1"/>
    </xf>
    <xf numFmtId="0" fontId="4" fillId="0" borderId="0" xfId="2" applyFont="1" applyFill="1" applyBorder="1" applyAlignment="1">
      <alignment horizontal="left" wrapText="1"/>
    </xf>
    <xf numFmtId="0" fontId="5" fillId="22" borderId="8" xfId="0" applyFont="1" applyFill="1" applyBorder="1" applyAlignment="1">
      <alignment horizontal="center" vertical="center"/>
    </xf>
    <xf numFmtId="0" fontId="5" fillId="22" borderId="12" xfId="0" applyFont="1" applyFill="1" applyBorder="1" applyAlignment="1">
      <alignment horizontal="center" vertical="center"/>
    </xf>
    <xf numFmtId="0" fontId="5" fillId="22" borderId="11" xfId="0" applyFont="1" applyFill="1" applyBorder="1" applyAlignment="1">
      <alignment horizontal="center" vertical="center"/>
    </xf>
    <xf numFmtId="0" fontId="5" fillId="22" borderId="41" xfId="0" applyFont="1" applyFill="1" applyBorder="1" applyAlignment="1">
      <alignment horizontal="center" vertical="center"/>
    </xf>
    <xf numFmtId="0" fontId="5" fillId="22" borderId="40" xfId="0" applyFont="1" applyFill="1" applyBorder="1" applyAlignment="1">
      <alignment horizontal="center" vertical="center"/>
    </xf>
    <xf numFmtId="0" fontId="5" fillId="22" borderId="42" xfId="0" applyFont="1" applyFill="1" applyBorder="1" applyAlignment="1">
      <alignment horizontal="center" vertical="center"/>
    </xf>
    <xf numFmtId="0" fontId="7" fillId="0" borderId="0" xfId="0" applyFont="1" applyAlignment="1">
      <alignment horizontal="left"/>
    </xf>
    <xf numFmtId="0" fontId="7" fillId="0" borderId="0" xfId="0" applyFont="1" applyBorder="1" applyAlignment="1">
      <alignment horizontal="left"/>
    </xf>
    <xf numFmtId="0" fontId="5" fillId="3" borderId="8" xfId="0" applyFont="1" applyFill="1" applyBorder="1" applyAlignment="1">
      <alignment horizontal="center" vertical="center"/>
    </xf>
    <xf numFmtId="0" fontId="5" fillId="3" borderId="11" xfId="0" applyFont="1" applyFill="1" applyBorder="1" applyAlignment="1">
      <alignment horizontal="center" vertical="center"/>
    </xf>
    <xf numFmtId="0" fontId="5" fillId="0" borderId="0" xfId="0" applyFont="1" applyFill="1" applyBorder="1" applyAlignment="1">
      <alignment horizontal="left" vertical="center"/>
    </xf>
    <xf numFmtId="0" fontId="10" fillId="7" borderId="49" xfId="0" applyFont="1" applyFill="1" applyBorder="1" applyAlignment="1">
      <alignment horizontal="center" vertical="center" wrapText="1"/>
    </xf>
    <xf numFmtId="0" fontId="10" fillId="7" borderId="50" xfId="0" applyFont="1" applyFill="1" applyBorder="1" applyAlignment="1">
      <alignment horizontal="center" vertical="center" wrapText="1"/>
    </xf>
    <xf numFmtId="0" fontId="10" fillId="7" borderId="37" xfId="0" applyFont="1" applyFill="1" applyBorder="1" applyAlignment="1">
      <alignment horizontal="center" vertical="center" wrapText="1"/>
    </xf>
    <xf numFmtId="0" fontId="10" fillId="7" borderId="38" xfId="0" applyFont="1" applyFill="1" applyBorder="1" applyAlignment="1">
      <alignment horizontal="center" vertical="center" wrapText="1"/>
    </xf>
    <xf numFmtId="0" fontId="6" fillId="2" borderId="8" xfId="0" applyFont="1" applyFill="1" applyBorder="1" applyAlignment="1">
      <alignment horizontal="left"/>
    </xf>
    <xf numFmtId="0" fontId="6" fillId="2" borderId="11" xfId="0" applyFont="1" applyFill="1" applyBorder="1" applyAlignment="1">
      <alignment horizontal="left"/>
    </xf>
    <xf numFmtId="166" fontId="10" fillId="7" borderId="36" xfId="0" applyNumberFormat="1" applyFont="1" applyFill="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alignment horizontal="center"/>
    </xf>
    <xf numFmtId="0" fontId="0" fillId="0" borderId="28" xfId="0" applyBorder="1" applyAlignment="1">
      <alignment horizontal="center"/>
    </xf>
    <xf numFmtId="0" fontId="4" fillId="17" borderId="8" xfId="0" applyFont="1" applyFill="1" applyBorder="1" applyAlignment="1"/>
    <xf numFmtId="0" fontId="0" fillId="17" borderId="12" xfId="0" applyFill="1" applyBorder="1" applyAlignment="1"/>
    <xf numFmtId="0" fontId="0" fillId="17" borderId="11" xfId="0" applyFill="1" applyBorder="1" applyAlignment="1"/>
    <xf numFmtId="0" fontId="4" fillId="18" borderId="8" xfId="0" applyFont="1" applyFill="1" applyBorder="1" applyAlignment="1"/>
    <xf numFmtId="0" fontId="0" fillId="18" borderId="12" xfId="0" applyFill="1" applyBorder="1" applyAlignment="1"/>
    <xf numFmtId="0" fontId="0" fillId="18" borderId="11" xfId="0" applyFill="1" applyBorder="1" applyAlignment="1"/>
    <xf numFmtId="0" fontId="4" fillId="19" borderId="8" xfId="0" applyFont="1" applyFill="1" applyBorder="1" applyAlignment="1"/>
    <xf numFmtId="0" fontId="0" fillId="19" borderId="12" xfId="0" applyFill="1" applyBorder="1" applyAlignment="1"/>
    <xf numFmtId="0" fontId="0" fillId="19" borderId="11" xfId="0" applyFill="1" applyBorder="1" applyAlignment="1"/>
    <xf numFmtId="0" fontId="4" fillId="20" borderId="8" xfId="0" applyFont="1" applyFill="1" applyBorder="1" applyAlignment="1"/>
    <xf numFmtId="0" fontId="0" fillId="20" borderId="12" xfId="0" applyFill="1" applyBorder="1" applyAlignment="1"/>
    <xf numFmtId="0" fontId="0" fillId="20" borderId="11" xfId="0" applyFill="1" applyBorder="1" applyAlignment="1"/>
  </cellXfs>
  <cellStyles count="9">
    <cellStyle name="Currency" xfId="7" builtinId="4"/>
    <cellStyle name="Normal" xfId="0" builtinId="0"/>
    <cellStyle name="Normal 2" xfId="2" xr:uid="{00000000-0005-0000-0000-000002000000}"/>
    <cellStyle name="Normal 2 2" xfId="6" xr:uid="{00000000-0005-0000-0000-000003000000}"/>
    <cellStyle name="Normal 3" xfId="3" xr:uid="{00000000-0005-0000-0000-000004000000}"/>
    <cellStyle name="Normal 4" xfId="4" xr:uid="{00000000-0005-0000-0000-000005000000}"/>
    <cellStyle name="Normal 5" xfId="8" xr:uid="{00000000-0005-0000-0000-000006000000}"/>
    <cellStyle name="Percent" xfId="1" builtinId="5"/>
    <cellStyle name="Percent 2" xfId="5" xr:uid="{00000000-0005-0000-0000-000008000000}"/>
  </cellStyles>
  <dxfs count="1009">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FF99"/>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CC99"/>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CC99"/>
        </patternFill>
      </fill>
    </dxf>
    <dxf>
      <fill>
        <patternFill>
          <bgColor rgb="FFFFFF99"/>
        </patternFill>
      </fill>
    </dxf>
  </dxfs>
  <tableStyles count="0" defaultTableStyle="TableStyleMedium9" defaultPivotStyle="PivotStyleLight16"/>
  <colors>
    <mruColors>
      <color rgb="FFFF99CC"/>
      <color rgb="FFFFCC99"/>
      <color rgb="FFCCFFCC"/>
      <color rgb="FFFFFF99"/>
      <color rgb="FFCC99CD"/>
      <color rgb="FFCC99FF"/>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K32"/>
  <sheetViews>
    <sheetView tabSelected="1" zoomScaleNormal="100" workbookViewId="0">
      <selection sqref="A1:K1"/>
    </sheetView>
  </sheetViews>
  <sheetFormatPr defaultRowHeight="11.25" x14ac:dyDescent="0.2"/>
  <cols>
    <col min="1" max="1" width="11.140625" style="17" bestFit="1" customWidth="1"/>
    <col min="2" max="2" width="6.7109375" style="17" customWidth="1"/>
    <col min="3" max="11" width="9.7109375" style="17" customWidth="1"/>
    <col min="12" max="16384" width="9.140625" style="17"/>
  </cols>
  <sheetData>
    <row r="1" spans="1:11" ht="12.75" x14ac:dyDescent="0.2">
      <c r="A1" s="527" t="s">
        <v>614</v>
      </c>
      <c r="B1" s="527"/>
      <c r="C1" s="527"/>
      <c r="D1" s="527"/>
      <c r="E1" s="527"/>
      <c r="F1" s="527"/>
      <c r="G1" s="527"/>
      <c r="H1" s="527"/>
      <c r="I1" s="527"/>
      <c r="J1" s="527"/>
      <c r="K1" s="527"/>
    </row>
    <row r="2" spans="1:11" ht="12.75" x14ac:dyDescent="0.2">
      <c r="A2" s="527" t="s">
        <v>133</v>
      </c>
      <c r="B2" s="527"/>
      <c r="C2" s="527"/>
      <c r="D2" s="527"/>
      <c r="E2" s="527"/>
      <c r="F2" s="527"/>
      <c r="G2" s="527"/>
      <c r="H2" s="527"/>
      <c r="I2" s="527"/>
      <c r="J2" s="527"/>
      <c r="K2" s="527"/>
    </row>
    <row r="3" spans="1:11" x14ac:dyDescent="0.2">
      <c r="B3" s="40"/>
      <c r="C3" s="40"/>
      <c r="D3" s="40"/>
      <c r="E3" s="40"/>
      <c r="F3" s="40"/>
      <c r="G3" s="40"/>
      <c r="H3" s="40"/>
      <c r="I3" s="40"/>
      <c r="J3" s="40"/>
      <c r="K3" s="40"/>
    </row>
    <row r="4" spans="1:11" ht="12" x14ac:dyDescent="0.2">
      <c r="A4" s="526" t="s">
        <v>182</v>
      </c>
      <c r="B4" s="526"/>
      <c r="C4" s="526"/>
      <c r="D4" s="526"/>
      <c r="E4" s="526"/>
      <c r="F4" s="526"/>
      <c r="G4" s="526"/>
      <c r="H4" s="526"/>
      <c r="I4" s="526"/>
      <c r="J4" s="526"/>
      <c r="K4" s="526"/>
    </row>
    <row r="5" spans="1:11" ht="12" x14ac:dyDescent="0.2">
      <c r="A5" s="44"/>
      <c r="B5" s="44" t="s">
        <v>122</v>
      </c>
      <c r="C5" s="526" t="s">
        <v>12</v>
      </c>
      <c r="D5" s="526"/>
      <c r="E5" s="526"/>
      <c r="F5" s="526"/>
      <c r="G5" s="526"/>
      <c r="H5" s="526"/>
      <c r="I5" s="526"/>
      <c r="J5" s="526"/>
      <c r="K5" s="526"/>
    </row>
    <row r="6" spans="1:11" ht="12" x14ac:dyDescent="0.2">
      <c r="A6" s="44"/>
      <c r="B6" s="44" t="s">
        <v>123</v>
      </c>
      <c r="C6" s="526" t="s">
        <v>13</v>
      </c>
      <c r="D6" s="526"/>
      <c r="E6" s="526"/>
      <c r="F6" s="526"/>
      <c r="G6" s="526"/>
      <c r="H6" s="526"/>
      <c r="I6" s="526"/>
      <c r="J6" s="526"/>
      <c r="K6" s="526"/>
    </row>
    <row r="7" spans="1:11" ht="12" x14ac:dyDescent="0.2">
      <c r="A7" s="44"/>
      <c r="B7" s="44" t="s">
        <v>139</v>
      </c>
      <c r="C7" s="526" t="s">
        <v>25</v>
      </c>
      <c r="D7" s="526"/>
      <c r="E7" s="526"/>
      <c r="F7" s="526"/>
      <c r="G7" s="526"/>
      <c r="H7" s="526"/>
      <c r="I7" s="526"/>
      <c r="J7" s="526"/>
      <c r="K7" s="526"/>
    </row>
    <row r="8" spans="1:11" ht="12" x14ac:dyDescent="0.2">
      <c r="A8" s="44"/>
      <c r="B8" s="44" t="s">
        <v>124</v>
      </c>
      <c r="C8" s="526" t="s">
        <v>189</v>
      </c>
      <c r="D8" s="526"/>
      <c r="E8" s="526"/>
      <c r="F8" s="526"/>
      <c r="G8" s="526"/>
      <c r="H8" s="526"/>
      <c r="I8" s="526"/>
      <c r="J8" s="526"/>
      <c r="K8" s="526"/>
    </row>
    <row r="9" spans="1:11" ht="12" x14ac:dyDescent="0.2">
      <c r="A9" s="44"/>
      <c r="B9" s="44" t="s">
        <v>125</v>
      </c>
      <c r="C9" s="526" t="s">
        <v>15</v>
      </c>
      <c r="D9" s="526"/>
      <c r="E9" s="526"/>
      <c r="F9" s="526"/>
      <c r="G9" s="526"/>
      <c r="H9" s="526"/>
      <c r="I9" s="526"/>
      <c r="J9" s="526"/>
      <c r="K9" s="526"/>
    </row>
    <row r="10" spans="1:11" ht="12" x14ac:dyDescent="0.2">
      <c r="A10" s="526" t="s">
        <v>10</v>
      </c>
      <c r="B10" s="526"/>
      <c r="C10" s="526"/>
      <c r="D10" s="526"/>
      <c r="E10" s="526"/>
      <c r="F10" s="526"/>
      <c r="G10" s="526"/>
      <c r="H10" s="526"/>
      <c r="I10" s="526"/>
      <c r="J10" s="526"/>
      <c r="K10" s="526"/>
    </row>
    <row r="11" spans="1:11" ht="12" x14ac:dyDescent="0.2">
      <c r="A11" s="155"/>
      <c r="B11" s="44" t="s">
        <v>126</v>
      </c>
      <c r="C11" s="153" t="s">
        <v>247</v>
      </c>
      <c r="D11" s="155"/>
      <c r="E11" s="155"/>
      <c r="F11" s="155"/>
      <c r="G11" s="155"/>
      <c r="H11" s="155"/>
      <c r="I11" s="155"/>
      <c r="J11" s="155"/>
      <c r="K11" s="155"/>
    </row>
    <row r="12" spans="1:11" ht="12" x14ac:dyDescent="0.2">
      <c r="A12" s="155"/>
      <c r="B12" s="44" t="s">
        <v>127</v>
      </c>
      <c r="C12" s="153" t="s">
        <v>248</v>
      </c>
      <c r="D12" s="155"/>
      <c r="E12" s="155"/>
      <c r="F12" s="155"/>
      <c r="G12" s="155"/>
      <c r="H12" s="155"/>
      <c r="I12" s="155"/>
      <c r="J12" s="155"/>
      <c r="K12" s="155"/>
    </row>
    <row r="13" spans="1:11" ht="12" x14ac:dyDescent="0.2">
      <c r="A13" s="44"/>
      <c r="B13" s="44" t="s">
        <v>128</v>
      </c>
      <c r="C13" s="209" t="s">
        <v>293</v>
      </c>
    </row>
    <row r="14" spans="1:11" ht="12" x14ac:dyDescent="0.2">
      <c r="A14" s="44"/>
      <c r="B14" s="44" t="s">
        <v>129</v>
      </c>
      <c r="C14" s="209" t="s">
        <v>294</v>
      </c>
    </row>
    <row r="15" spans="1:11" ht="12" x14ac:dyDescent="0.2">
      <c r="A15" s="44"/>
      <c r="B15" s="44" t="s">
        <v>130</v>
      </c>
      <c r="C15" s="526" t="s">
        <v>141</v>
      </c>
      <c r="D15" s="526"/>
      <c r="E15" s="526"/>
      <c r="F15" s="526"/>
      <c r="G15" s="526"/>
      <c r="H15" s="526"/>
      <c r="I15" s="526"/>
      <c r="J15" s="526"/>
      <c r="K15" s="526"/>
    </row>
    <row r="16" spans="1:11" ht="12" x14ac:dyDescent="0.2">
      <c r="A16" s="44"/>
      <c r="B16" s="44" t="s">
        <v>131</v>
      </c>
      <c r="C16" s="526" t="s">
        <v>148</v>
      </c>
      <c r="D16" s="526"/>
      <c r="E16" s="526"/>
      <c r="F16" s="526"/>
      <c r="G16" s="526"/>
      <c r="H16" s="526"/>
      <c r="I16" s="526"/>
      <c r="J16" s="526"/>
      <c r="K16" s="526"/>
    </row>
    <row r="17" spans="1:11" ht="12" x14ac:dyDescent="0.2">
      <c r="A17" s="44"/>
      <c r="B17" s="44" t="s">
        <v>132</v>
      </c>
      <c r="C17" s="102" t="s">
        <v>339</v>
      </c>
    </row>
    <row r="18" spans="1:11" ht="12" x14ac:dyDescent="0.2">
      <c r="A18" s="44"/>
      <c r="B18" s="44" t="s">
        <v>137</v>
      </c>
      <c r="C18" s="209" t="s">
        <v>147</v>
      </c>
      <c r="D18" s="102"/>
      <c r="E18" s="102"/>
      <c r="F18" s="102"/>
      <c r="G18" s="102"/>
      <c r="H18" s="102"/>
      <c r="I18" s="102"/>
      <c r="J18" s="102"/>
      <c r="K18" s="102"/>
    </row>
    <row r="19" spans="1:11" ht="12" x14ac:dyDescent="0.2">
      <c r="A19" s="44"/>
      <c r="B19" s="44" t="s">
        <v>221</v>
      </c>
      <c r="C19" s="209" t="s">
        <v>134</v>
      </c>
      <c r="D19" s="209"/>
      <c r="E19" s="209"/>
      <c r="F19" s="209"/>
      <c r="G19" s="209"/>
      <c r="H19" s="209"/>
      <c r="I19" s="209"/>
      <c r="J19" s="209"/>
      <c r="K19" s="209"/>
    </row>
    <row r="20" spans="1:11" ht="12" x14ac:dyDescent="0.2">
      <c r="A20" s="132" t="s">
        <v>11</v>
      </c>
      <c r="B20" s="132"/>
    </row>
    <row r="21" spans="1:11" ht="12" x14ac:dyDescent="0.2">
      <c r="A21" s="44"/>
      <c r="B21" s="44" t="s">
        <v>143</v>
      </c>
      <c r="C21" s="526" t="s">
        <v>340</v>
      </c>
      <c r="D21" s="526"/>
      <c r="E21" s="526"/>
      <c r="F21" s="526"/>
      <c r="G21" s="526"/>
      <c r="H21" s="526"/>
      <c r="I21" s="526"/>
      <c r="J21" s="526"/>
      <c r="K21" s="526"/>
    </row>
    <row r="22" spans="1:11" ht="12" x14ac:dyDescent="0.2">
      <c r="A22" s="44"/>
      <c r="B22" s="44" t="s">
        <v>144</v>
      </c>
      <c r="C22" s="526" t="s">
        <v>333</v>
      </c>
      <c r="D22" s="526"/>
      <c r="E22" s="526"/>
      <c r="F22" s="526"/>
      <c r="G22" s="526"/>
      <c r="H22" s="526"/>
      <c r="I22" s="526"/>
      <c r="J22" s="526"/>
      <c r="K22" s="526"/>
    </row>
    <row r="23" spans="1:11" ht="12" x14ac:dyDescent="0.2">
      <c r="B23" s="44" t="s">
        <v>145</v>
      </c>
      <c r="C23" s="526" t="s">
        <v>142</v>
      </c>
      <c r="D23" s="526"/>
      <c r="E23" s="526"/>
      <c r="F23" s="526"/>
      <c r="G23" s="526"/>
      <c r="H23" s="526"/>
      <c r="I23" s="526"/>
      <c r="J23" s="526"/>
      <c r="K23" s="526"/>
    </row>
    <row r="24" spans="1:11" ht="12" x14ac:dyDescent="0.2">
      <c r="A24" s="102" t="s">
        <v>181</v>
      </c>
      <c r="B24" s="44" t="s">
        <v>146</v>
      </c>
      <c r="C24" s="526" t="s">
        <v>241</v>
      </c>
      <c r="D24" s="526"/>
      <c r="E24" s="526"/>
      <c r="F24" s="526"/>
      <c r="G24" s="526"/>
      <c r="H24" s="526"/>
      <c r="I24" s="526"/>
      <c r="J24" s="526"/>
      <c r="K24" s="526"/>
    </row>
    <row r="25" spans="1:11" ht="12" x14ac:dyDescent="0.2">
      <c r="B25" s="102" t="s">
        <v>246</v>
      </c>
      <c r="C25" s="526" t="s">
        <v>138</v>
      </c>
      <c r="D25" s="526"/>
      <c r="E25" s="526"/>
      <c r="F25" s="526"/>
      <c r="G25" s="526"/>
      <c r="H25" s="526"/>
      <c r="I25" s="526"/>
      <c r="J25" s="526"/>
      <c r="K25" s="526"/>
    </row>
    <row r="26" spans="1:11" ht="12" x14ac:dyDescent="0.2">
      <c r="A26" s="44"/>
      <c r="B26" s="44" t="s">
        <v>295</v>
      </c>
      <c r="C26" s="526" t="s">
        <v>4</v>
      </c>
      <c r="D26" s="526"/>
      <c r="E26" s="526"/>
      <c r="F26" s="526"/>
      <c r="G26" s="526"/>
      <c r="H26" s="526"/>
      <c r="I26" s="526"/>
      <c r="J26" s="526"/>
      <c r="K26" s="526"/>
    </row>
    <row r="27" spans="1:11" ht="12" x14ac:dyDescent="0.2">
      <c r="B27" s="44"/>
      <c r="C27" s="526"/>
      <c r="D27" s="526"/>
      <c r="E27" s="526"/>
      <c r="F27" s="526"/>
      <c r="G27" s="526"/>
      <c r="H27" s="526"/>
      <c r="I27" s="526"/>
      <c r="J27" s="526"/>
      <c r="K27" s="526"/>
    </row>
    <row r="28" spans="1:11" ht="12" x14ac:dyDescent="0.2">
      <c r="A28" s="44"/>
      <c r="B28" s="44"/>
    </row>
    <row r="29" spans="1:11" ht="12" x14ac:dyDescent="0.2">
      <c r="A29" s="44"/>
      <c r="B29" s="44"/>
    </row>
    <row r="30" spans="1:11" ht="12" x14ac:dyDescent="0.2">
      <c r="B30" s="44"/>
    </row>
    <row r="32" spans="1:11" ht="12" x14ac:dyDescent="0.2">
      <c r="B32" s="44"/>
    </row>
  </sheetData>
  <mergeCells count="18">
    <mergeCell ref="A1:K1"/>
    <mergeCell ref="A2:K2"/>
    <mergeCell ref="C6:K6"/>
    <mergeCell ref="C8:K8"/>
    <mergeCell ref="A4:K4"/>
    <mergeCell ref="C5:K5"/>
    <mergeCell ref="C7:K7"/>
    <mergeCell ref="C9:K9"/>
    <mergeCell ref="A10:K10"/>
    <mergeCell ref="C21:K21"/>
    <mergeCell ref="C27:K27"/>
    <mergeCell ref="C26:K26"/>
    <mergeCell ref="C16:K16"/>
    <mergeCell ref="C15:K15"/>
    <mergeCell ref="C22:K22"/>
    <mergeCell ref="C25:K25"/>
    <mergeCell ref="C24:K24"/>
    <mergeCell ref="C23:K23"/>
  </mergeCells>
  <phoneticPr fontId="4" type="noConversion"/>
  <pageMargins left="0.5" right="0.5" top="1" bottom="1" header="0.5" footer="0.5"/>
  <pageSetup orientation="portrait" horizont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99CD"/>
  </sheetPr>
  <dimension ref="A1:P78"/>
  <sheetViews>
    <sheetView zoomScaleNormal="100" workbookViewId="0">
      <pane xSplit="1" ySplit="3" topLeftCell="B4" activePane="bottomRight" state="frozen"/>
      <selection pane="topRight" activeCell="B1" sqref="B1"/>
      <selection pane="bottomLeft" activeCell="A4" sqref="A4"/>
      <selection pane="bottomRight" sqref="A1:N1"/>
    </sheetView>
  </sheetViews>
  <sheetFormatPr defaultRowHeight="11.25" x14ac:dyDescent="0.2"/>
  <cols>
    <col min="1" max="1" width="14.7109375" style="17" customWidth="1"/>
    <col min="2" max="2" width="12" style="70" customWidth="1"/>
    <col min="3" max="5" width="9.28515625" style="61" customWidth="1"/>
    <col min="6" max="6" width="36.28515625" style="410" customWidth="1"/>
    <col min="7" max="7" width="8.7109375" style="60" customWidth="1"/>
    <col min="8" max="8" width="10.7109375" style="226" bestFit="1" customWidth="1"/>
    <col min="9" max="13" width="8.7109375" style="60" customWidth="1"/>
    <col min="14" max="16" width="13.42578125" style="60" bestFit="1" customWidth="1"/>
    <col min="17" max="16384" width="9.140625" style="1"/>
  </cols>
  <sheetData>
    <row r="1" spans="1:16" ht="12" x14ac:dyDescent="0.2">
      <c r="A1" s="570" t="str">
        <f>'Table of Contents'!B14&amp;":  "&amp;'Table of Contents'!C14</f>
        <v>Tab 9:  Parents as Teachers</v>
      </c>
      <c r="B1" s="570"/>
      <c r="C1" s="570"/>
      <c r="D1" s="570"/>
      <c r="E1" s="570"/>
      <c r="F1" s="570"/>
      <c r="G1" s="570"/>
      <c r="H1" s="570"/>
      <c r="I1" s="570"/>
      <c r="J1" s="570"/>
      <c r="K1" s="570"/>
      <c r="L1" s="570"/>
      <c r="M1" s="570"/>
      <c r="N1" s="570"/>
      <c r="O1" s="351"/>
      <c r="P1" s="351"/>
    </row>
    <row r="2" spans="1:16" ht="12" x14ac:dyDescent="0.2">
      <c r="A2" s="600" t="str">
        <f>'3'!A2</f>
        <v>2016-17</v>
      </c>
      <c r="B2" s="601"/>
      <c r="C2" s="601"/>
      <c r="D2" s="601"/>
      <c r="E2" s="601"/>
      <c r="F2" s="602" t="s">
        <v>296</v>
      </c>
      <c r="G2" s="603"/>
      <c r="H2" s="603"/>
      <c r="I2" s="603"/>
      <c r="J2" s="603"/>
      <c r="K2" s="603"/>
      <c r="L2" s="603"/>
      <c r="M2" s="603"/>
      <c r="N2" s="603"/>
      <c r="O2" s="603"/>
      <c r="P2" s="603"/>
    </row>
    <row r="3" spans="1:16" ht="48" customHeight="1" x14ac:dyDescent="0.2">
      <c r="A3" s="219" t="str">
        <f>'1'!A2</f>
        <v>County</v>
      </c>
      <c r="B3" s="350" t="str">
        <f>'1'!C2</f>
        <v>County Classification</v>
      </c>
      <c r="C3" s="220" t="str">
        <f>'18'!C2</f>
        <v># of Children Ages 0-2*</v>
      </c>
      <c r="D3" s="220" t="str">
        <f>'18'!D2</f>
        <v># of Children Ages 3-4*</v>
      </c>
      <c r="E3" s="220" t="str">
        <f>'18'!E2</f>
        <v># of Children Under 5*</v>
      </c>
      <c r="F3" s="221" t="s">
        <v>297</v>
      </c>
      <c r="G3" s="221" t="s">
        <v>150</v>
      </c>
      <c r="H3" s="222" t="s">
        <v>266</v>
      </c>
      <c r="I3" s="221" t="s">
        <v>17</v>
      </c>
      <c r="J3" s="221" t="s">
        <v>18</v>
      </c>
      <c r="K3" s="256" t="s">
        <v>320</v>
      </c>
      <c r="L3" s="256" t="s">
        <v>195</v>
      </c>
      <c r="M3" s="221" t="s">
        <v>166</v>
      </c>
      <c r="N3" s="221" t="s">
        <v>307</v>
      </c>
      <c r="O3" s="221" t="s">
        <v>308</v>
      </c>
      <c r="P3" s="221" t="s">
        <v>309</v>
      </c>
    </row>
    <row r="4" spans="1:16" ht="11.25" customHeight="1" x14ac:dyDescent="0.2">
      <c r="A4" s="15" t="s">
        <v>36</v>
      </c>
      <c r="B4" s="347" t="s">
        <v>108</v>
      </c>
      <c r="C4" s="152">
        <f>'18'!C4</f>
        <v>2953</v>
      </c>
      <c r="D4" s="152">
        <f>'18'!D4</f>
        <v>2190</v>
      </c>
      <c r="E4" s="152">
        <f>'18'!E4</f>
        <v>5143</v>
      </c>
      <c r="F4" s="509"/>
      <c r="G4" s="85"/>
      <c r="H4" s="184"/>
      <c r="I4" s="85"/>
      <c r="J4" s="85"/>
      <c r="K4" s="85"/>
      <c r="L4" s="255">
        <f t="shared" ref="L4:L67" si="0">SUM(I4:J4)</f>
        <v>0</v>
      </c>
      <c r="M4" s="85">
        <f t="shared" ref="M4:M68" si="1">SUM(I4:K4)</f>
        <v>0</v>
      </c>
      <c r="N4" s="107">
        <f t="shared" ref="N4:N35" si="2">I4/C4</f>
        <v>0</v>
      </c>
      <c r="O4" s="107">
        <f t="shared" ref="O4:O35" si="3">J4/D4</f>
        <v>0</v>
      </c>
      <c r="P4" s="107">
        <f>L4/E4</f>
        <v>0</v>
      </c>
    </row>
    <row r="5" spans="1:16" ht="56.25" x14ac:dyDescent="0.2">
      <c r="A5" s="15" t="s">
        <v>37</v>
      </c>
      <c r="B5" s="347" t="s">
        <v>104</v>
      </c>
      <c r="C5" s="152">
        <f>'18'!C5</f>
        <v>39041</v>
      </c>
      <c r="D5" s="152">
        <f>'18'!D5</f>
        <v>25765</v>
      </c>
      <c r="E5" s="152">
        <f>'18'!E5</f>
        <v>64806</v>
      </c>
      <c r="F5" s="388" t="s">
        <v>681</v>
      </c>
      <c r="G5" s="505">
        <v>5</v>
      </c>
      <c r="H5" s="184">
        <v>1763184</v>
      </c>
      <c r="I5" s="85">
        <v>688</v>
      </c>
      <c r="J5" s="85">
        <v>370</v>
      </c>
      <c r="K5" s="85">
        <v>165</v>
      </c>
      <c r="L5" s="255">
        <f t="shared" si="0"/>
        <v>1058</v>
      </c>
      <c r="M5" s="85">
        <f t="shared" si="1"/>
        <v>1223</v>
      </c>
      <c r="N5" s="107">
        <f t="shared" si="2"/>
        <v>1.7622499423682794E-2</v>
      </c>
      <c r="O5" s="107">
        <f t="shared" si="3"/>
        <v>1.4360566660197943E-2</v>
      </c>
      <c r="P5" s="107">
        <f t="shared" ref="P5:P68" si="4">L5/E5</f>
        <v>1.6325648859673487E-2</v>
      </c>
    </row>
    <row r="6" spans="1:16" ht="22.5" x14ac:dyDescent="0.2">
      <c r="A6" s="15" t="s">
        <v>38</v>
      </c>
      <c r="B6" s="347" t="s">
        <v>108</v>
      </c>
      <c r="C6" s="152">
        <f>'18'!C6</f>
        <v>1943</v>
      </c>
      <c r="D6" s="152">
        <f>'18'!D6</f>
        <v>1486</v>
      </c>
      <c r="E6" s="152">
        <f>'18'!E6</f>
        <v>3429</v>
      </c>
      <c r="F6" s="388" t="s">
        <v>682</v>
      </c>
      <c r="G6" s="85">
        <v>2</v>
      </c>
      <c r="H6" s="184">
        <v>200500.69230769231</v>
      </c>
      <c r="I6" s="85">
        <v>41</v>
      </c>
      <c r="J6" s="85">
        <v>22</v>
      </c>
      <c r="K6" s="85">
        <v>8</v>
      </c>
      <c r="L6" s="255">
        <f t="shared" si="0"/>
        <v>63</v>
      </c>
      <c r="M6" s="85">
        <f t="shared" si="1"/>
        <v>71</v>
      </c>
      <c r="N6" s="107">
        <f t="shared" si="2"/>
        <v>2.1101389603705611E-2</v>
      </c>
      <c r="O6" s="107">
        <f t="shared" si="3"/>
        <v>1.4804845222072678E-2</v>
      </c>
      <c r="P6" s="107">
        <f t="shared" si="4"/>
        <v>1.8372703412073491E-2</v>
      </c>
    </row>
    <row r="7" spans="1:16" ht="11.25" customHeight="1" x14ac:dyDescent="0.2">
      <c r="A7" s="15" t="s">
        <v>39</v>
      </c>
      <c r="B7" s="347" t="s">
        <v>104</v>
      </c>
      <c r="C7" s="152">
        <f>'18'!C7</f>
        <v>5050</v>
      </c>
      <c r="D7" s="152">
        <f>'18'!D7</f>
        <v>3761</v>
      </c>
      <c r="E7" s="152">
        <f>'18'!E7</f>
        <v>8811</v>
      </c>
      <c r="F7" s="85" t="s">
        <v>683</v>
      </c>
      <c r="G7" s="85">
        <v>1</v>
      </c>
      <c r="H7" s="184"/>
      <c r="I7" s="85">
        <v>102</v>
      </c>
      <c r="J7" s="85">
        <v>65</v>
      </c>
      <c r="K7" s="85">
        <v>0</v>
      </c>
      <c r="L7" s="255">
        <f t="shared" si="0"/>
        <v>167</v>
      </c>
      <c r="M7" s="85">
        <f t="shared" si="1"/>
        <v>167</v>
      </c>
      <c r="N7" s="107">
        <f t="shared" si="2"/>
        <v>2.0198019801980199E-2</v>
      </c>
      <c r="O7" s="107">
        <f t="shared" si="3"/>
        <v>1.7282637596383939E-2</v>
      </c>
      <c r="P7" s="107">
        <f t="shared" si="4"/>
        <v>1.8953580751333559E-2</v>
      </c>
    </row>
    <row r="8" spans="1:16" x14ac:dyDescent="0.2">
      <c r="A8" s="15" t="s">
        <v>40</v>
      </c>
      <c r="B8" s="347" t="s">
        <v>108</v>
      </c>
      <c r="C8" s="152">
        <f>'18'!C8</f>
        <v>1393</v>
      </c>
      <c r="D8" s="152">
        <f>'18'!D8</f>
        <v>1067</v>
      </c>
      <c r="E8" s="152">
        <f>'18'!E8</f>
        <v>2460</v>
      </c>
      <c r="F8" s="85" t="s">
        <v>668</v>
      </c>
      <c r="G8" s="85">
        <v>1</v>
      </c>
      <c r="H8" s="184">
        <v>154421</v>
      </c>
      <c r="I8" s="85">
        <v>17</v>
      </c>
      <c r="J8" s="85">
        <v>17</v>
      </c>
      <c r="K8" s="85">
        <v>13</v>
      </c>
      <c r="L8" s="255">
        <f t="shared" si="0"/>
        <v>34</v>
      </c>
      <c r="M8" s="85">
        <f t="shared" si="1"/>
        <v>47</v>
      </c>
      <c r="N8" s="107">
        <f t="shared" si="2"/>
        <v>1.2203876525484566E-2</v>
      </c>
      <c r="O8" s="107">
        <f t="shared" si="3"/>
        <v>1.5932521087160263E-2</v>
      </c>
      <c r="P8" s="107">
        <f t="shared" si="4"/>
        <v>1.3821138211382113E-2</v>
      </c>
    </row>
    <row r="9" spans="1:16" ht="33.75" x14ac:dyDescent="0.2">
      <c r="A9" s="15" t="s">
        <v>41</v>
      </c>
      <c r="B9" s="347" t="s">
        <v>104</v>
      </c>
      <c r="C9" s="152">
        <f>'18'!C9</f>
        <v>14341</v>
      </c>
      <c r="D9" s="152">
        <f>'18'!D9</f>
        <v>10194</v>
      </c>
      <c r="E9" s="152">
        <f>'18'!E9</f>
        <v>24535</v>
      </c>
      <c r="F9" s="388" t="s">
        <v>684</v>
      </c>
      <c r="G9" s="505">
        <v>2</v>
      </c>
      <c r="H9" s="184">
        <v>574752.57433504227</v>
      </c>
      <c r="I9" s="85">
        <v>104</v>
      </c>
      <c r="J9" s="85">
        <v>69</v>
      </c>
      <c r="K9" s="85">
        <v>54</v>
      </c>
      <c r="L9" s="255">
        <f t="shared" si="0"/>
        <v>173</v>
      </c>
      <c r="M9" s="85">
        <f t="shared" si="1"/>
        <v>227</v>
      </c>
      <c r="N9" s="107">
        <f t="shared" si="2"/>
        <v>7.2519350115054738E-3</v>
      </c>
      <c r="O9" s="107">
        <f t="shared" si="3"/>
        <v>6.7686874632136547E-3</v>
      </c>
      <c r="P9" s="107">
        <f t="shared" si="4"/>
        <v>7.0511514163439986E-3</v>
      </c>
    </row>
    <row r="10" spans="1:16" x14ac:dyDescent="0.2">
      <c r="A10" s="15" t="s">
        <v>42</v>
      </c>
      <c r="B10" s="347" t="s">
        <v>108</v>
      </c>
      <c r="C10" s="152">
        <f>'18'!C10</f>
        <v>3933</v>
      </c>
      <c r="D10" s="152">
        <f>'18'!D10</f>
        <v>2890</v>
      </c>
      <c r="E10" s="152">
        <f>'18'!E10</f>
        <v>6823</v>
      </c>
      <c r="F10" s="505" t="s">
        <v>669</v>
      </c>
      <c r="G10" s="505">
        <v>1</v>
      </c>
      <c r="H10" s="184">
        <v>170286</v>
      </c>
      <c r="I10" s="85">
        <v>33</v>
      </c>
      <c r="J10" s="85">
        <v>30</v>
      </c>
      <c r="K10" s="85">
        <v>24</v>
      </c>
      <c r="L10" s="255">
        <f t="shared" si="0"/>
        <v>63</v>
      </c>
      <c r="M10" s="85">
        <f t="shared" si="1"/>
        <v>87</v>
      </c>
      <c r="N10" s="107">
        <f t="shared" si="2"/>
        <v>8.3905415713196041E-3</v>
      </c>
      <c r="O10" s="107">
        <f t="shared" si="3"/>
        <v>1.0380622837370242E-2</v>
      </c>
      <c r="P10" s="107">
        <f t="shared" si="4"/>
        <v>9.2334750109922328E-3</v>
      </c>
    </row>
    <row r="11" spans="1:16" ht="11.25" customHeight="1" x14ac:dyDescent="0.2">
      <c r="A11" s="15" t="s">
        <v>43</v>
      </c>
      <c r="B11" s="347" t="s">
        <v>108</v>
      </c>
      <c r="C11" s="152">
        <f>'18'!C11</f>
        <v>2170</v>
      </c>
      <c r="D11" s="152">
        <f>'18'!D11</f>
        <v>1470</v>
      </c>
      <c r="E11" s="152">
        <f>'18'!E11</f>
        <v>3640</v>
      </c>
      <c r="F11" s="509"/>
      <c r="G11" s="505"/>
      <c r="H11" s="184"/>
      <c r="I11" s="85"/>
      <c r="J11" s="85"/>
      <c r="K11" s="85"/>
      <c r="L11" s="255">
        <f t="shared" si="0"/>
        <v>0</v>
      </c>
      <c r="M11" s="85">
        <f t="shared" si="1"/>
        <v>0</v>
      </c>
      <c r="N11" s="107">
        <f t="shared" si="2"/>
        <v>0</v>
      </c>
      <c r="O11" s="107">
        <f t="shared" si="3"/>
        <v>0</v>
      </c>
      <c r="P11" s="107">
        <f t="shared" si="4"/>
        <v>0</v>
      </c>
    </row>
    <row r="12" spans="1:16" x14ac:dyDescent="0.2">
      <c r="A12" s="15" t="s">
        <v>220</v>
      </c>
      <c r="B12" s="347" t="s">
        <v>104</v>
      </c>
      <c r="C12" s="152">
        <f>'18'!C12</f>
        <v>17884</v>
      </c>
      <c r="D12" s="152">
        <f>'18'!D12</f>
        <v>13101</v>
      </c>
      <c r="E12" s="152">
        <f>'18'!E12</f>
        <v>30985</v>
      </c>
      <c r="F12" s="85" t="s">
        <v>670</v>
      </c>
      <c r="G12" s="85">
        <v>1</v>
      </c>
      <c r="H12" s="184">
        <v>176820</v>
      </c>
      <c r="I12" s="85">
        <v>47</v>
      </c>
      <c r="J12" s="85">
        <v>33</v>
      </c>
      <c r="K12" s="85">
        <v>11</v>
      </c>
      <c r="L12" s="255">
        <f t="shared" si="0"/>
        <v>80</v>
      </c>
      <c r="M12" s="85">
        <f t="shared" si="1"/>
        <v>91</v>
      </c>
      <c r="N12" s="107">
        <f t="shared" si="2"/>
        <v>2.6280474166853053E-3</v>
      </c>
      <c r="O12" s="107">
        <f t="shared" si="3"/>
        <v>2.5188916876574307E-3</v>
      </c>
      <c r="P12" s="107">
        <f t="shared" si="4"/>
        <v>2.5818944650637405E-3</v>
      </c>
    </row>
    <row r="13" spans="1:16" ht="11.25" customHeight="1" x14ac:dyDescent="0.2">
      <c r="A13" s="15" t="s">
        <v>44</v>
      </c>
      <c r="B13" s="347" t="s">
        <v>108</v>
      </c>
      <c r="C13" s="152">
        <f>'18'!C13</f>
        <v>5608</v>
      </c>
      <c r="D13" s="152">
        <f>'18'!D13</f>
        <v>3886</v>
      </c>
      <c r="E13" s="152">
        <f>'18'!E13</f>
        <v>9494</v>
      </c>
      <c r="F13" s="412" t="s">
        <v>671</v>
      </c>
      <c r="G13" s="85">
        <v>1</v>
      </c>
      <c r="H13" s="184">
        <v>28193</v>
      </c>
      <c r="I13" s="85">
        <v>2</v>
      </c>
      <c r="J13" s="85">
        <v>1</v>
      </c>
      <c r="K13" s="85">
        <v>0</v>
      </c>
      <c r="L13" s="255">
        <f t="shared" si="0"/>
        <v>3</v>
      </c>
      <c r="M13" s="85">
        <f t="shared" si="1"/>
        <v>3</v>
      </c>
      <c r="N13" s="107">
        <f t="shared" si="2"/>
        <v>3.566333808844508E-4</v>
      </c>
      <c r="O13" s="107">
        <f t="shared" si="3"/>
        <v>2.5733401955738551E-4</v>
      </c>
      <c r="P13" s="107">
        <f t="shared" si="4"/>
        <v>3.1598904571308195E-4</v>
      </c>
    </row>
    <row r="14" spans="1:16" ht="22.5" x14ac:dyDescent="0.2">
      <c r="A14" s="15" t="s">
        <v>45</v>
      </c>
      <c r="B14" s="347" t="s">
        <v>108</v>
      </c>
      <c r="C14" s="152">
        <f>'18'!C14</f>
        <v>3934</v>
      </c>
      <c r="D14" s="152">
        <f>'18'!D14</f>
        <v>2797</v>
      </c>
      <c r="E14" s="152">
        <f>'18'!E14</f>
        <v>6731</v>
      </c>
      <c r="F14" s="85" t="s">
        <v>606</v>
      </c>
      <c r="G14" s="505">
        <v>1</v>
      </c>
      <c r="H14" s="184"/>
      <c r="I14" s="85">
        <v>92</v>
      </c>
      <c r="J14" s="85">
        <v>64</v>
      </c>
      <c r="K14" s="85">
        <v>28</v>
      </c>
      <c r="L14" s="255">
        <f t="shared" si="0"/>
        <v>156</v>
      </c>
      <c r="M14" s="85">
        <f t="shared" si="1"/>
        <v>184</v>
      </c>
      <c r="N14" s="107">
        <f t="shared" si="2"/>
        <v>2.3385866802236911E-2</v>
      </c>
      <c r="O14" s="107">
        <f t="shared" si="3"/>
        <v>2.2881658920271719E-2</v>
      </c>
      <c r="P14" s="107">
        <f t="shared" si="4"/>
        <v>2.3176348239488932E-2</v>
      </c>
    </row>
    <row r="15" spans="1:16" x14ac:dyDescent="0.2">
      <c r="A15" s="15" t="s">
        <v>46</v>
      </c>
      <c r="B15" s="347" t="s">
        <v>108</v>
      </c>
      <c r="C15" s="152">
        <f>'18'!C15</f>
        <v>103</v>
      </c>
      <c r="D15" s="152">
        <f>'18'!D15</f>
        <v>119</v>
      </c>
      <c r="E15" s="152">
        <f>'18'!E15</f>
        <v>222</v>
      </c>
      <c r="F15" s="505" t="s">
        <v>663</v>
      </c>
      <c r="G15" s="85">
        <v>1</v>
      </c>
      <c r="H15" s="184">
        <v>183055</v>
      </c>
      <c r="I15" s="85">
        <v>47</v>
      </c>
      <c r="J15" s="85">
        <v>36</v>
      </c>
      <c r="K15" s="85">
        <v>8</v>
      </c>
      <c r="L15" s="255">
        <f t="shared" si="0"/>
        <v>83</v>
      </c>
      <c r="M15" s="85">
        <f t="shared" si="1"/>
        <v>91</v>
      </c>
      <c r="N15" s="107">
        <f t="shared" si="2"/>
        <v>0.4563106796116505</v>
      </c>
      <c r="O15" s="107">
        <f t="shared" si="3"/>
        <v>0.30252100840336132</v>
      </c>
      <c r="P15" s="107">
        <f t="shared" si="4"/>
        <v>0.37387387387387389</v>
      </c>
    </row>
    <row r="16" spans="1:16" ht="33.75" x14ac:dyDescent="0.2">
      <c r="A16" s="15" t="s">
        <v>47</v>
      </c>
      <c r="B16" s="347" t="s">
        <v>108</v>
      </c>
      <c r="C16" s="152">
        <f>'18'!C16</f>
        <v>1659</v>
      </c>
      <c r="D16" s="152">
        <f>'18'!D16</f>
        <v>1339</v>
      </c>
      <c r="E16" s="152">
        <f>'18'!E16</f>
        <v>2998</v>
      </c>
      <c r="F16" s="505" t="s">
        <v>685</v>
      </c>
      <c r="G16" s="505">
        <v>2</v>
      </c>
      <c r="H16" s="184"/>
      <c r="I16" s="85">
        <v>100</v>
      </c>
      <c r="J16" s="85">
        <v>18</v>
      </c>
      <c r="K16" s="85">
        <v>15</v>
      </c>
      <c r="L16" s="255">
        <f t="shared" si="0"/>
        <v>118</v>
      </c>
      <c r="M16" s="85">
        <f t="shared" si="1"/>
        <v>133</v>
      </c>
      <c r="N16" s="107">
        <f t="shared" si="2"/>
        <v>6.0277275467148887E-2</v>
      </c>
      <c r="O16" s="107">
        <f t="shared" si="3"/>
        <v>1.344286781179985E-2</v>
      </c>
      <c r="P16" s="107">
        <f t="shared" si="4"/>
        <v>3.935957304869913E-2</v>
      </c>
    </row>
    <row r="17" spans="1:16" ht="22.5" x14ac:dyDescent="0.2">
      <c r="A17" s="15" t="s">
        <v>48</v>
      </c>
      <c r="B17" s="347" t="s">
        <v>108</v>
      </c>
      <c r="C17" s="152">
        <f>'18'!C17</f>
        <v>4217</v>
      </c>
      <c r="D17" s="152">
        <f>'18'!D17</f>
        <v>2349</v>
      </c>
      <c r="E17" s="152">
        <f>'18'!E17</f>
        <v>6566</v>
      </c>
      <c r="F17" s="505" t="s">
        <v>607</v>
      </c>
      <c r="G17" s="505">
        <v>1</v>
      </c>
      <c r="H17" s="184"/>
      <c r="I17" s="85">
        <v>25</v>
      </c>
      <c r="J17" s="85">
        <v>13</v>
      </c>
      <c r="K17" s="85">
        <v>4</v>
      </c>
      <c r="L17" s="255">
        <f t="shared" si="0"/>
        <v>38</v>
      </c>
      <c r="M17" s="85">
        <f t="shared" si="1"/>
        <v>42</v>
      </c>
      <c r="N17" s="107">
        <f t="shared" si="2"/>
        <v>5.9283851078966087E-3</v>
      </c>
      <c r="O17" s="107">
        <f t="shared" si="3"/>
        <v>5.5342699020859941E-3</v>
      </c>
      <c r="P17" s="107">
        <f t="shared" si="4"/>
        <v>5.7873895826987508E-3</v>
      </c>
    </row>
    <row r="18" spans="1:16" x14ac:dyDescent="0.2">
      <c r="A18" s="15" t="s">
        <v>49</v>
      </c>
      <c r="B18" s="347" t="s">
        <v>104</v>
      </c>
      <c r="C18" s="152">
        <f>'18'!C18</f>
        <v>16760</v>
      </c>
      <c r="D18" s="152">
        <f>'18'!D18</f>
        <v>12483</v>
      </c>
      <c r="E18" s="152">
        <f>'18'!E18</f>
        <v>29243</v>
      </c>
      <c r="F18" s="505" t="s">
        <v>686</v>
      </c>
      <c r="G18" s="505">
        <v>2</v>
      </c>
      <c r="H18" s="184">
        <v>294417</v>
      </c>
      <c r="I18" s="85">
        <v>72</v>
      </c>
      <c r="J18" s="85">
        <v>83</v>
      </c>
      <c r="K18" s="85">
        <v>31</v>
      </c>
      <c r="L18" s="255">
        <f t="shared" si="0"/>
        <v>155</v>
      </c>
      <c r="M18" s="85">
        <f t="shared" si="1"/>
        <v>186</v>
      </c>
      <c r="N18" s="107">
        <f t="shared" si="2"/>
        <v>4.2959427207637235E-3</v>
      </c>
      <c r="O18" s="107">
        <f t="shared" si="3"/>
        <v>6.649042698069374E-3</v>
      </c>
      <c r="P18" s="107">
        <f t="shared" si="4"/>
        <v>5.3004137742365693E-3</v>
      </c>
    </row>
    <row r="19" spans="1:16" ht="22.5" x14ac:dyDescent="0.2">
      <c r="A19" s="15" t="s">
        <v>50</v>
      </c>
      <c r="B19" s="347" t="s">
        <v>108</v>
      </c>
      <c r="C19" s="152">
        <f>'18'!C19</f>
        <v>1179</v>
      </c>
      <c r="D19" s="152">
        <f>'18'!D19</f>
        <v>760</v>
      </c>
      <c r="E19" s="152">
        <f>'18'!E19</f>
        <v>1939</v>
      </c>
      <c r="F19" s="505" t="s">
        <v>687</v>
      </c>
      <c r="G19" s="85">
        <v>2</v>
      </c>
      <c r="H19" s="184">
        <v>37548.63636363636</v>
      </c>
      <c r="I19" s="85">
        <v>17</v>
      </c>
      <c r="J19" s="85">
        <v>15</v>
      </c>
      <c r="K19" s="85">
        <v>3</v>
      </c>
      <c r="L19" s="255">
        <f t="shared" si="0"/>
        <v>32</v>
      </c>
      <c r="M19" s="85">
        <f t="shared" si="1"/>
        <v>35</v>
      </c>
      <c r="N19" s="107">
        <f t="shared" si="2"/>
        <v>1.441899915182358E-2</v>
      </c>
      <c r="O19" s="107">
        <f t="shared" si="3"/>
        <v>1.9736842105263157E-2</v>
      </c>
      <c r="P19" s="107">
        <f t="shared" si="4"/>
        <v>1.6503352243424446E-2</v>
      </c>
    </row>
    <row r="20" spans="1:16" ht="22.5" x14ac:dyDescent="0.2">
      <c r="A20" s="15" t="s">
        <v>51</v>
      </c>
      <c r="B20" s="347" t="s">
        <v>108</v>
      </c>
      <c r="C20" s="152">
        <f>'18'!C20</f>
        <v>2116</v>
      </c>
      <c r="D20" s="152">
        <f>'18'!D20</f>
        <v>1642</v>
      </c>
      <c r="E20" s="152">
        <f>'18'!E20</f>
        <v>3758</v>
      </c>
      <c r="F20" s="505" t="s">
        <v>688</v>
      </c>
      <c r="G20" s="505">
        <v>2</v>
      </c>
      <c r="H20" s="184">
        <v>385471.13636363635</v>
      </c>
      <c r="I20" s="85">
        <v>136</v>
      </c>
      <c r="J20" s="85">
        <v>76</v>
      </c>
      <c r="K20" s="85">
        <v>16</v>
      </c>
      <c r="L20" s="255">
        <f t="shared" si="0"/>
        <v>212</v>
      </c>
      <c r="M20" s="85">
        <f t="shared" si="1"/>
        <v>228</v>
      </c>
      <c r="N20" s="107">
        <f t="shared" si="2"/>
        <v>6.4272211720226846E-2</v>
      </c>
      <c r="O20" s="107">
        <f t="shared" si="3"/>
        <v>4.6285018270401948E-2</v>
      </c>
      <c r="P20" s="107">
        <f t="shared" si="4"/>
        <v>5.6412985630654604E-2</v>
      </c>
    </row>
    <row r="21" spans="1:16" x14ac:dyDescent="0.2">
      <c r="A21" s="15" t="s">
        <v>52</v>
      </c>
      <c r="B21" s="347" t="s">
        <v>108</v>
      </c>
      <c r="C21" s="152">
        <f>'18'!C21</f>
        <v>1298</v>
      </c>
      <c r="D21" s="152">
        <f>'18'!D21</f>
        <v>795</v>
      </c>
      <c r="E21" s="152">
        <f>'18'!E21</f>
        <v>2093</v>
      </c>
      <c r="F21" s="388" t="s">
        <v>666</v>
      </c>
      <c r="G21" s="85">
        <v>1</v>
      </c>
      <c r="H21" s="184">
        <v>169200</v>
      </c>
      <c r="I21" s="85">
        <v>42</v>
      </c>
      <c r="J21" s="85">
        <v>40</v>
      </c>
      <c r="K21" s="85">
        <v>14</v>
      </c>
      <c r="L21" s="255">
        <f t="shared" si="0"/>
        <v>82</v>
      </c>
      <c r="M21" s="85">
        <f t="shared" si="1"/>
        <v>96</v>
      </c>
      <c r="N21" s="107">
        <f t="shared" si="2"/>
        <v>3.2357473035439135E-2</v>
      </c>
      <c r="O21" s="107">
        <f t="shared" si="3"/>
        <v>5.0314465408805034E-2</v>
      </c>
      <c r="P21" s="107">
        <f t="shared" si="4"/>
        <v>3.9178213091256568E-2</v>
      </c>
    </row>
    <row r="22" spans="1:16" x14ac:dyDescent="0.2">
      <c r="A22" s="15" t="s">
        <v>53</v>
      </c>
      <c r="B22" s="347" t="s">
        <v>108</v>
      </c>
      <c r="C22" s="152">
        <f>'18'!C22</f>
        <v>1722</v>
      </c>
      <c r="D22" s="152">
        <f>'18'!D22</f>
        <v>1353</v>
      </c>
      <c r="E22" s="152">
        <f>'18'!E22</f>
        <v>3075</v>
      </c>
      <c r="F22" s="505" t="s">
        <v>664</v>
      </c>
      <c r="G22" s="505">
        <v>1</v>
      </c>
      <c r="H22" s="184">
        <v>227169.22703252034</v>
      </c>
      <c r="I22" s="85">
        <v>182</v>
      </c>
      <c r="J22" s="85">
        <v>104</v>
      </c>
      <c r="K22" s="85">
        <v>4</v>
      </c>
      <c r="L22" s="255">
        <f t="shared" si="0"/>
        <v>286</v>
      </c>
      <c r="M22" s="85">
        <f t="shared" si="1"/>
        <v>290</v>
      </c>
      <c r="N22" s="107">
        <f t="shared" si="2"/>
        <v>0.10569105691056911</v>
      </c>
      <c r="O22" s="107">
        <f t="shared" si="3"/>
        <v>7.6866223207686629E-2</v>
      </c>
      <c r="P22" s="107">
        <f t="shared" si="4"/>
        <v>9.3008130081300808E-2</v>
      </c>
    </row>
    <row r="23" spans="1:16" ht="11.25" customHeight="1" x14ac:dyDescent="0.2">
      <c r="A23" s="15" t="s">
        <v>54</v>
      </c>
      <c r="B23" s="347" t="s">
        <v>108</v>
      </c>
      <c r="C23" s="152">
        <f>'18'!C23</f>
        <v>2783</v>
      </c>
      <c r="D23" s="152">
        <f>'18'!D23</f>
        <v>1991</v>
      </c>
      <c r="E23" s="152">
        <f>'18'!E23</f>
        <v>4774</v>
      </c>
      <c r="F23" s="388" t="s">
        <v>608</v>
      </c>
      <c r="G23" s="85">
        <v>1</v>
      </c>
      <c r="H23" s="184">
        <v>116341.95652173914</v>
      </c>
      <c r="I23" s="85">
        <v>29</v>
      </c>
      <c r="J23" s="85">
        <v>30</v>
      </c>
      <c r="K23" s="85">
        <v>3</v>
      </c>
      <c r="L23" s="255">
        <f t="shared" si="0"/>
        <v>59</v>
      </c>
      <c r="M23" s="85">
        <f t="shared" si="1"/>
        <v>62</v>
      </c>
      <c r="N23" s="107">
        <f t="shared" si="2"/>
        <v>1.0420409629895796E-2</v>
      </c>
      <c r="O23" s="107">
        <f t="shared" si="3"/>
        <v>1.5067805123053743E-2</v>
      </c>
      <c r="P23" s="107">
        <f t="shared" si="4"/>
        <v>1.2358609132802682E-2</v>
      </c>
    </row>
    <row r="24" spans="1:16" ht="11.25" customHeight="1" x14ac:dyDescent="0.2">
      <c r="A24" s="15" t="s">
        <v>55</v>
      </c>
      <c r="B24" s="347" t="s">
        <v>104</v>
      </c>
      <c r="C24" s="152">
        <f>'18'!C24</f>
        <v>7599</v>
      </c>
      <c r="D24" s="152">
        <f>'18'!D24</f>
        <v>5523</v>
      </c>
      <c r="E24" s="152">
        <f>'18'!E24</f>
        <v>13122</v>
      </c>
      <c r="F24" s="509"/>
      <c r="G24" s="505"/>
      <c r="H24" s="184"/>
      <c r="I24" s="85"/>
      <c r="J24" s="85"/>
      <c r="K24" s="85"/>
      <c r="L24" s="255">
        <f t="shared" si="0"/>
        <v>0</v>
      </c>
      <c r="M24" s="85">
        <f t="shared" si="1"/>
        <v>0</v>
      </c>
      <c r="N24" s="107">
        <f t="shared" si="2"/>
        <v>0</v>
      </c>
      <c r="O24" s="107">
        <f t="shared" si="3"/>
        <v>0</v>
      </c>
      <c r="P24" s="107">
        <f t="shared" si="4"/>
        <v>0</v>
      </c>
    </row>
    <row r="25" spans="1:16" x14ac:dyDescent="0.2">
      <c r="A25" s="15" t="s">
        <v>56</v>
      </c>
      <c r="B25" s="347" t="s">
        <v>104</v>
      </c>
      <c r="C25" s="152">
        <f>'18'!C25</f>
        <v>10029</v>
      </c>
      <c r="D25" s="152">
        <f>'18'!D25</f>
        <v>7034</v>
      </c>
      <c r="E25" s="152">
        <f>'18'!E25</f>
        <v>17063</v>
      </c>
      <c r="F25" s="388" t="s">
        <v>672</v>
      </c>
      <c r="G25" s="505">
        <v>1</v>
      </c>
      <c r="H25" s="184">
        <v>320039</v>
      </c>
      <c r="I25" s="85">
        <v>83</v>
      </c>
      <c r="J25" s="85">
        <v>57</v>
      </c>
      <c r="K25" s="85">
        <v>40</v>
      </c>
      <c r="L25" s="255">
        <f t="shared" si="0"/>
        <v>140</v>
      </c>
      <c r="M25" s="85">
        <f t="shared" si="1"/>
        <v>180</v>
      </c>
      <c r="N25" s="107">
        <f t="shared" si="2"/>
        <v>8.2759996011566462E-3</v>
      </c>
      <c r="O25" s="107">
        <f t="shared" si="3"/>
        <v>8.1034972988342346E-3</v>
      </c>
      <c r="P25" s="107">
        <f t="shared" si="4"/>
        <v>8.2048877688565905E-3</v>
      </c>
    </row>
    <row r="26" spans="1:16" ht="22.5" x14ac:dyDescent="0.2">
      <c r="A26" s="15" t="s">
        <v>57</v>
      </c>
      <c r="B26" s="347" t="s">
        <v>104</v>
      </c>
      <c r="C26" s="152">
        <f>'18'!C26</f>
        <v>20237</v>
      </c>
      <c r="D26" s="152">
        <f>'18'!D26</f>
        <v>13552</v>
      </c>
      <c r="E26" s="152">
        <f>'18'!E26</f>
        <v>33789</v>
      </c>
      <c r="F26" s="505" t="s">
        <v>689</v>
      </c>
      <c r="G26" s="505">
        <v>2</v>
      </c>
      <c r="H26" s="184">
        <v>193773</v>
      </c>
      <c r="I26" s="85">
        <v>82</v>
      </c>
      <c r="J26" s="85">
        <v>27</v>
      </c>
      <c r="K26" s="85">
        <v>5</v>
      </c>
      <c r="L26" s="255">
        <f t="shared" si="0"/>
        <v>109</v>
      </c>
      <c r="M26" s="85">
        <f t="shared" si="1"/>
        <v>114</v>
      </c>
      <c r="N26" s="107">
        <f t="shared" si="2"/>
        <v>4.051983989721797E-3</v>
      </c>
      <c r="O26" s="107">
        <f t="shared" si="3"/>
        <v>1.9923258559622196E-3</v>
      </c>
      <c r="P26" s="107">
        <f t="shared" si="4"/>
        <v>3.2259019207434374E-3</v>
      </c>
    </row>
    <row r="27" spans="1:16" ht="22.5" x14ac:dyDescent="0.2">
      <c r="A27" s="15" t="s">
        <v>58</v>
      </c>
      <c r="B27" s="347" t="s">
        <v>108</v>
      </c>
      <c r="C27" s="152">
        <f>'18'!C27</f>
        <v>771</v>
      </c>
      <c r="D27" s="152">
        <f>'18'!D27</f>
        <v>755</v>
      </c>
      <c r="E27" s="152">
        <f>'18'!E27</f>
        <v>1526</v>
      </c>
      <c r="F27" s="505" t="s">
        <v>690</v>
      </c>
      <c r="G27" s="505">
        <v>2</v>
      </c>
      <c r="H27" s="184">
        <v>16981.590909090908</v>
      </c>
      <c r="I27" s="85">
        <v>56</v>
      </c>
      <c r="J27" s="85">
        <v>54</v>
      </c>
      <c r="K27" s="85">
        <v>21</v>
      </c>
      <c r="L27" s="255">
        <f t="shared" si="0"/>
        <v>110</v>
      </c>
      <c r="M27" s="85">
        <f t="shared" si="1"/>
        <v>131</v>
      </c>
      <c r="N27" s="107">
        <f t="shared" si="2"/>
        <v>7.2632944228274973E-2</v>
      </c>
      <c r="O27" s="107">
        <f t="shared" si="3"/>
        <v>7.1523178807947022E-2</v>
      </c>
      <c r="P27" s="107">
        <f t="shared" si="4"/>
        <v>7.2083879423328959E-2</v>
      </c>
    </row>
    <row r="28" spans="1:16" x14ac:dyDescent="0.2">
      <c r="A28" s="15" t="s">
        <v>59</v>
      </c>
      <c r="B28" s="347" t="s">
        <v>104</v>
      </c>
      <c r="C28" s="152">
        <f>'18'!C28</f>
        <v>9506</v>
      </c>
      <c r="D28" s="152">
        <f>'18'!D28</f>
        <v>6470</v>
      </c>
      <c r="E28" s="152">
        <f>'18'!E28</f>
        <v>15976</v>
      </c>
      <c r="F28" s="388" t="s">
        <v>665</v>
      </c>
      <c r="G28" s="505">
        <v>2</v>
      </c>
      <c r="H28" s="184">
        <v>886768</v>
      </c>
      <c r="I28" s="85">
        <v>243</v>
      </c>
      <c r="J28" s="85">
        <v>134</v>
      </c>
      <c r="K28" s="85">
        <v>86</v>
      </c>
      <c r="L28" s="255">
        <f>SUM(I28:K28)</f>
        <v>463</v>
      </c>
      <c r="M28" s="85">
        <f t="shared" si="1"/>
        <v>463</v>
      </c>
      <c r="N28" s="107">
        <f t="shared" si="2"/>
        <v>2.5562802440563855E-2</v>
      </c>
      <c r="O28" s="107">
        <f t="shared" si="3"/>
        <v>2.071097372488408E-2</v>
      </c>
      <c r="P28" s="107">
        <f t="shared" si="4"/>
        <v>2.898097145718578E-2</v>
      </c>
    </row>
    <row r="29" spans="1:16" ht="11.25" customHeight="1" x14ac:dyDescent="0.2">
      <c r="A29" s="15" t="s">
        <v>60</v>
      </c>
      <c r="B29" s="347" t="s">
        <v>108</v>
      </c>
      <c r="C29" s="152">
        <f>'18'!C29</f>
        <v>4078</v>
      </c>
      <c r="D29" s="152">
        <f>'18'!D29</f>
        <v>2578</v>
      </c>
      <c r="E29" s="152">
        <f>'18'!E29</f>
        <v>6656</v>
      </c>
      <c r="F29" s="509"/>
      <c r="G29" s="505"/>
      <c r="H29" s="184"/>
      <c r="I29" s="85"/>
      <c r="J29" s="85"/>
      <c r="K29" s="85"/>
      <c r="L29" s="255">
        <f t="shared" si="0"/>
        <v>0</v>
      </c>
      <c r="M29" s="85">
        <f t="shared" si="1"/>
        <v>0</v>
      </c>
      <c r="N29" s="107">
        <f t="shared" si="2"/>
        <v>0</v>
      </c>
      <c r="O29" s="107">
        <f t="shared" si="3"/>
        <v>0</v>
      </c>
      <c r="P29" s="107">
        <f t="shared" si="4"/>
        <v>0</v>
      </c>
    </row>
    <row r="30" spans="1:16" ht="11.25" customHeight="1" x14ac:dyDescent="0.2">
      <c r="A30" s="15" t="s">
        <v>61</v>
      </c>
      <c r="B30" s="347" t="s">
        <v>108</v>
      </c>
      <c r="C30" s="152">
        <f>'18'!C30</f>
        <v>22</v>
      </c>
      <c r="D30" s="152">
        <f>'18'!D30</f>
        <v>16</v>
      </c>
      <c r="E30" s="152">
        <f>'18'!E30</f>
        <v>38</v>
      </c>
      <c r="F30" s="388" t="s">
        <v>608</v>
      </c>
      <c r="G30" s="85">
        <v>1</v>
      </c>
      <c r="H30" s="184">
        <v>50414.847826086952</v>
      </c>
      <c r="I30" s="85">
        <v>2</v>
      </c>
      <c r="J30" s="85">
        <v>3</v>
      </c>
      <c r="K30" s="85">
        <v>0</v>
      </c>
      <c r="L30" s="255">
        <f t="shared" si="0"/>
        <v>5</v>
      </c>
      <c r="M30" s="85">
        <f t="shared" si="1"/>
        <v>5</v>
      </c>
      <c r="N30" s="107">
        <f t="shared" si="2"/>
        <v>9.0909090909090912E-2</v>
      </c>
      <c r="O30" s="107">
        <f t="shared" si="3"/>
        <v>0.1875</v>
      </c>
      <c r="P30" s="107">
        <f t="shared" si="4"/>
        <v>0.13157894736842105</v>
      </c>
    </row>
    <row r="31" spans="1:16" ht="11.25" customHeight="1" x14ac:dyDescent="0.2">
      <c r="A31" s="15" t="s">
        <v>62</v>
      </c>
      <c r="B31" s="347" t="s">
        <v>108</v>
      </c>
      <c r="C31" s="152">
        <f>'18'!C31</f>
        <v>5294</v>
      </c>
      <c r="D31" s="152">
        <f>'18'!D31</f>
        <v>3859</v>
      </c>
      <c r="E31" s="152">
        <f>'18'!E31</f>
        <v>9153</v>
      </c>
      <c r="F31" s="509"/>
      <c r="G31" s="505"/>
      <c r="H31" s="184"/>
      <c r="I31" s="85"/>
      <c r="J31" s="85"/>
      <c r="K31" s="85"/>
      <c r="L31" s="255">
        <f t="shared" si="0"/>
        <v>0</v>
      </c>
      <c r="M31" s="85">
        <f t="shared" si="1"/>
        <v>0</v>
      </c>
      <c r="N31" s="107">
        <f t="shared" si="2"/>
        <v>0</v>
      </c>
      <c r="O31" s="107">
        <f t="shared" si="3"/>
        <v>0</v>
      </c>
      <c r="P31" s="107">
        <f t="shared" si="4"/>
        <v>0</v>
      </c>
    </row>
    <row r="32" spans="1:16" ht="11.25" customHeight="1" x14ac:dyDescent="0.2">
      <c r="A32" s="15" t="s">
        <v>63</v>
      </c>
      <c r="B32" s="347" t="s">
        <v>108</v>
      </c>
      <c r="C32" s="152">
        <f>'18'!C32</f>
        <v>392</v>
      </c>
      <c r="D32" s="152">
        <f>'18'!D32</f>
        <v>392</v>
      </c>
      <c r="E32" s="152">
        <f>'18'!E32</f>
        <v>784</v>
      </c>
      <c r="F32" s="85" t="s">
        <v>673</v>
      </c>
      <c r="G32" s="85">
        <v>1</v>
      </c>
      <c r="H32" s="184">
        <v>155017</v>
      </c>
      <c r="I32" s="85">
        <v>67</v>
      </c>
      <c r="J32" s="85">
        <v>35</v>
      </c>
      <c r="K32" s="85">
        <v>10</v>
      </c>
      <c r="L32" s="255">
        <f t="shared" si="0"/>
        <v>102</v>
      </c>
      <c r="M32" s="85">
        <f t="shared" si="1"/>
        <v>112</v>
      </c>
      <c r="N32" s="107">
        <f t="shared" si="2"/>
        <v>0.17091836734693877</v>
      </c>
      <c r="O32" s="107">
        <f t="shared" si="3"/>
        <v>8.9285714285714288E-2</v>
      </c>
      <c r="P32" s="107">
        <f t="shared" si="4"/>
        <v>0.13010204081632654</v>
      </c>
    </row>
    <row r="33" spans="1:16" ht="22.5" x14ac:dyDescent="0.2">
      <c r="A33" s="15" t="s">
        <v>64</v>
      </c>
      <c r="B33" s="347" t="s">
        <v>108</v>
      </c>
      <c r="C33" s="152">
        <f>'18'!C33</f>
        <v>941</v>
      </c>
      <c r="D33" s="152">
        <f>'18'!D33</f>
        <v>935</v>
      </c>
      <c r="E33" s="152">
        <f>'18'!E33</f>
        <v>1876</v>
      </c>
      <c r="F33" s="85" t="s">
        <v>691</v>
      </c>
      <c r="G33" s="85">
        <v>2</v>
      </c>
      <c r="H33" s="184">
        <v>277877</v>
      </c>
      <c r="I33" s="85">
        <v>88</v>
      </c>
      <c r="J33" s="85">
        <v>61</v>
      </c>
      <c r="K33" s="85">
        <v>36</v>
      </c>
      <c r="L33" s="255">
        <f t="shared" si="0"/>
        <v>149</v>
      </c>
      <c r="M33" s="85">
        <f t="shared" si="1"/>
        <v>185</v>
      </c>
      <c r="N33" s="107">
        <f t="shared" si="2"/>
        <v>9.3517534537725822E-2</v>
      </c>
      <c r="O33" s="107">
        <f t="shared" si="3"/>
        <v>6.5240641711229952E-2</v>
      </c>
      <c r="P33" s="107">
        <f t="shared" si="4"/>
        <v>7.9424307036247338E-2</v>
      </c>
    </row>
    <row r="34" spans="1:16" ht="22.5" x14ac:dyDescent="0.2">
      <c r="A34" s="15" t="s">
        <v>65</v>
      </c>
      <c r="B34" s="347" t="s">
        <v>108</v>
      </c>
      <c r="C34" s="152">
        <f>'18'!C34</f>
        <v>1309</v>
      </c>
      <c r="D34" s="152">
        <f>'18'!D34</f>
        <v>917</v>
      </c>
      <c r="E34" s="152">
        <f>'18'!E34</f>
        <v>2226</v>
      </c>
      <c r="F34" s="505" t="s">
        <v>609</v>
      </c>
      <c r="G34" s="505">
        <v>1</v>
      </c>
      <c r="H34" s="184"/>
      <c r="I34" s="85">
        <v>71</v>
      </c>
      <c r="J34" s="85">
        <v>28</v>
      </c>
      <c r="K34" s="85">
        <v>3</v>
      </c>
      <c r="L34" s="255">
        <f>SUM(I34:K34)</f>
        <v>102</v>
      </c>
      <c r="M34" s="85">
        <f t="shared" si="1"/>
        <v>102</v>
      </c>
      <c r="N34" s="107">
        <f t="shared" si="2"/>
        <v>5.4239877769289534E-2</v>
      </c>
      <c r="O34" s="107">
        <f t="shared" si="3"/>
        <v>3.0534351145038167E-2</v>
      </c>
      <c r="P34" s="107">
        <f t="shared" si="4"/>
        <v>4.5822102425876012E-2</v>
      </c>
    </row>
    <row r="35" spans="1:16" ht="11.25" customHeight="1" x14ac:dyDescent="0.2">
      <c r="A35" s="15" t="s">
        <v>66</v>
      </c>
      <c r="B35" s="347" t="s">
        <v>108</v>
      </c>
      <c r="C35" s="152">
        <f>'18'!C35</f>
        <v>2337</v>
      </c>
      <c r="D35" s="152">
        <f>'18'!D35</f>
        <v>1862</v>
      </c>
      <c r="E35" s="152">
        <f>'18'!E35</f>
        <v>4199</v>
      </c>
      <c r="F35" s="388" t="s">
        <v>692</v>
      </c>
      <c r="G35" s="85">
        <v>2</v>
      </c>
      <c r="H35" s="184">
        <v>237881.26223776222</v>
      </c>
      <c r="I35" s="85">
        <v>21</v>
      </c>
      <c r="J35" s="85">
        <v>11</v>
      </c>
      <c r="K35" s="85">
        <v>10</v>
      </c>
      <c r="L35" s="255">
        <f t="shared" si="0"/>
        <v>32</v>
      </c>
      <c r="M35" s="85">
        <f t="shared" si="1"/>
        <v>42</v>
      </c>
      <c r="N35" s="107">
        <f t="shared" si="2"/>
        <v>8.9858793324775355E-3</v>
      </c>
      <c r="O35" s="107">
        <f t="shared" si="3"/>
        <v>5.9076262083780882E-3</v>
      </c>
      <c r="P35" s="107">
        <f t="shared" si="4"/>
        <v>7.6208621100261964E-3</v>
      </c>
    </row>
    <row r="36" spans="1:16" ht="11.25" customHeight="1" x14ac:dyDescent="0.2">
      <c r="A36" s="15" t="s">
        <v>67</v>
      </c>
      <c r="B36" s="347" t="s">
        <v>108</v>
      </c>
      <c r="C36" s="152">
        <f>'18'!C36</f>
        <v>1429</v>
      </c>
      <c r="D36" s="152">
        <f>'18'!D36</f>
        <v>1070</v>
      </c>
      <c r="E36" s="152">
        <f>'18'!E36</f>
        <v>2499</v>
      </c>
      <c r="F36" s="388" t="s">
        <v>531</v>
      </c>
      <c r="G36" s="505">
        <v>1</v>
      </c>
      <c r="H36" s="184">
        <v>220760.68181818182</v>
      </c>
      <c r="I36" s="85">
        <v>66</v>
      </c>
      <c r="J36" s="85">
        <v>44</v>
      </c>
      <c r="K36" s="85">
        <v>24</v>
      </c>
      <c r="L36" s="255">
        <f t="shared" si="0"/>
        <v>110</v>
      </c>
      <c r="M36" s="85">
        <f t="shared" si="1"/>
        <v>134</v>
      </c>
      <c r="N36" s="107">
        <f t="shared" ref="N36:N71" si="5">I36/C36</f>
        <v>4.6186144156752977E-2</v>
      </c>
      <c r="O36" s="107">
        <f t="shared" ref="O36:O71" si="6">J36/D36</f>
        <v>4.1121495327102804E-2</v>
      </c>
      <c r="P36" s="107">
        <f t="shared" si="4"/>
        <v>4.4017607042817125E-2</v>
      </c>
    </row>
    <row r="37" spans="1:16" ht="11.25" customHeight="1" x14ac:dyDescent="0.2">
      <c r="A37" s="15" t="s">
        <v>68</v>
      </c>
      <c r="B37" s="347" t="s">
        <v>108</v>
      </c>
      <c r="C37" s="152">
        <f>'18'!C37</f>
        <v>822</v>
      </c>
      <c r="D37" s="152">
        <f>'18'!D37</f>
        <v>556</v>
      </c>
      <c r="E37" s="152">
        <f>'18'!E37</f>
        <v>1378</v>
      </c>
      <c r="F37" s="510"/>
      <c r="G37" s="85"/>
      <c r="H37" s="184"/>
      <c r="I37" s="85"/>
      <c r="J37" s="85"/>
      <c r="K37" s="85"/>
      <c r="L37" s="255">
        <f t="shared" si="0"/>
        <v>0</v>
      </c>
      <c r="M37" s="85">
        <f t="shared" si="1"/>
        <v>0</v>
      </c>
      <c r="N37" s="107">
        <f t="shared" si="5"/>
        <v>0</v>
      </c>
      <c r="O37" s="107">
        <f t="shared" si="6"/>
        <v>0</v>
      </c>
      <c r="P37" s="107">
        <f t="shared" si="4"/>
        <v>0</v>
      </c>
    </row>
    <row r="38" spans="1:16" ht="22.5" x14ac:dyDescent="0.2">
      <c r="A38" s="15" t="s">
        <v>69</v>
      </c>
      <c r="B38" s="347" t="s">
        <v>104</v>
      </c>
      <c r="C38" s="152">
        <f>'18'!C38</f>
        <v>6526</v>
      </c>
      <c r="D38" s="152">
        <f>'18'!D38</f>
        <v>4680</v>
      </c>
      <c r="E38" s="152">
        <f>'18'!E38</f>
        <v>11206</v>
      </c>
      <c r="F38" s="505" t="s">
        <v>693</v>
      </c>
      <c r="G38" s="505">
        <v>2</v>
      </c>
      <c r="H38" s="184">
        <v>125479</v>
      </c>
      <c r="I38" s="85">
        <v>155</v>
      </c>
      <c r="J38" s="85">
        <v>104</v>
      </c>
      <c r="K38" s="85">
        <v>13</v>
      </c>
      <c r="L38" s="255">
        <f t="shared" si="0"/>
        <v>259</v>
      </c>
      <c r="M38" s="85">
        <f t="shared" si="1"/>
        <v>272</v>
      </c>
      <c r="N38" s="107">
        <f t="shared" si="5"/>
        <v>2.3751149249157218E-2</v>
      </c>
      <c r="O38" s="107">
        <f t="shared" si="6"/>
        <v>2.2222222222222223E-2</v>
      </c>
      <c r="P38" s="107">
        <f t="shared" si="4"/>
        <v>2.311261824022845E-2</v>
      </c>
    </row>
    <row r="39" spans="1:16" x14ac:dyDescent="0.2">
      <c r="A39" s="15" t="s">
        <v>70</v>
      </c>
      <c r="B39" s="347" t="s">
        <v>104</v>
      </c>
      <c r="C39" s="152">
        <f>'18'!C39</f>
        <v>21597</v>
      </c>
      <c r="D39" s="152">
        <f>'18'!D39</f>
        <v>13921</v>
      </c>
      <c r="E39" s="152">
        <f>'18'!E39</f>
        <v>35518</v>
      </c>
      <c r="F39" s="505" t="s">
        <v>674</v>
      </c>
      <c r="G39" s="505">
        <v>1</v>
      </c>
      <c r="H39" s="184">
        <v>376399</v>
      </c>
      <c r="I39" s="85">
        <v>66</v>
      </c>
      <c r="J39" s="85">
        <v>88</v>
      </c>
      <c r="K39" s="85">
        <v>12</v>
      </c>
      <c r="L39" s="255">
        <f t="shared" si="0"/>
        <v>154</v>
      </c>
      <c r="M39" s="85">
        <f t="shared" si="1"/>
        <v>166</v>
      </c>
      <c r="N39" s="107">
        <f t="shared" si="5"/>
        <v>3.0559799972218363E-3</v>
      </c>
      <c r="O39" s="107">
        <f t="shared" si="6"/>
        <v>6.321384957977157E-3</v>
      </c>
      <c r="P39" s="107">
        <f t="shared" si="4"/>
        <v>4.3358297201418995E-3</v>
      </c>
    </row>
    <row r="40" spans="1:16" ht="11.25" customHeight="1" x14ac:dyDescent="0.2">
      <c r="A40" s="15" t="s">
        <v>71</v>
      </c>
      <c r="B40" s="347" t="s">
        <v>108</v>
      </c>
      <c r="C40" s="152">
        <f>'18'!C40</f>
        <v>2787</v>
      </c>
      <c r="D40" s="152">
        <f>'18'!D40</f>
        <v>1777</v>
      </c>
      <c r="E40" s="152">
        <f>'18'!E40</f>
        <v>4564</v>
      </c>
      <c r="F40" s="505" t="s">
        <v>660</v>
      </c>
      <c r="G40" s="505">
        <v>1</v>
      </c>
      <c r="H40" s="184">
        <v>173000</v>
      </c>
      <c r="I40" s="85">
        <v>52</v>
      </c>
      <c r="J40" s="85">
        <v>51</v>
      </c>
      <c r="K40" s="85">
        <v>12</v>
      </c>
      <c r="L40" s="255">
        <f t="shared" si="0"/>
        <v>103</v>
      </c>
      <c r="M40" s="85">
        <f t="shared" si="1"/>
        <v>115</v>
      </c>
      <c r="N40" s="107">
        <f t="shared" si="5"/>
        <v>1.8658055256548258E-2</v>
      </c>
      <c r="O40" s="107">
        <f t="shared" si="6"/>
        <v>2.8700056274620148E-2</v>
      </c>
      <c r="P40" s="107">
        <f t="shared" si="4"/>
        <v>2.256792287467134E-2</v>
      </c>
    </row>
    <row r="41" spans="1:16" ht="11.25" customHeight="1" x14ac:dyDescent="0.2">
      <c r="A41" s="15" t="s">
        <v>72</v>
      </c>
      <c r="B41" s="347" t="s">
        <v>104</v>
      </c>
      <c r="C41" s="152">
        <f>'18'!C41</f>
        <v>4944</v>
      </c>
      <c r="D41" s="152">
        <f>'18'!D41</f>
        <v>3566</v>
      </c>
      <c r="E41" s="152">
        <f>'18'!E41</f>
        <v>8510</v>
      </c>
      <c r="F41" s="510"/>
      <c r="G41" s="85"/>
      <c r="H41" s="184"/>
      <c r="I41" s="85"/>
      <c r="J41" s="85"/>
      <c r="K41" s="85"/>
      <c r="L41" s="255">
        <f t="shared" si="0"/>
        <v>0</v>
      </c>
      <c r="M41" s="85">
        <f t="shared" si="1"/>
        <v>0</v>
      </c>
      <c r="N41" s="107">
        <f t="shared" si="5"/>
        <v>0</v>
      </c>
      <c r="O41" s="107">
        <f t="shared" si="6"/>
        <v>0</v>
      </c>
      <c r="P41" s="107">
        <f t="shared" si="4"/>
        <v>0</v>
      </c>
    </row>
    <row r="42" spans="1:16" x14ac:dyDescent="0.2">
      <c r="A42" s="15" t="s">
        <v>73</v>
      </c>
      <c r="B42" s="347" t="s">
        <v>104</v>
      </c>
      <c r="C42" s="152">
        <f>'18'!C42</f>
        <v>12125</v>
      </c>
      <c r="D42" s="152">
        <f>'18'!D42</f>
        <v>9211</v>
      </c>
      <c r="E42" s="152">
        <f>'18'!E42</f>
        <v>21336</v>
      </c>
      <c r="F42" s="505" t="s">
        <v>676</v>
      </c>
      <c r="G42" s="506">
        <v>1</v>
      </c>
      <c r="H42" s="184">
        <v>237239</v>
      </c>
      <c r="I42" s="85">
        <v>22</v>
      </c>
      <c r="J42" s="85">
        <v>18</v>
      </c>
      <c r="K42" s="85">
        <v>15</v>
      </c>
      <c r="L42" s="255">
        <f t="shared" si="0"/>
        <v>40</v>
      </c>
      <c r="M42" s="85">
        <f t="shared" si="1"/>
        <v>55</v>
      </c>
      <c r="N42" s="107">
        <f t="shared" si="5"/>
        <v>1.8144329896907217E-3</v>
      </c>
      <c r="O42" s="107">
        <f t="shared" si="6"/>
        <v>1.9541852133318858E-3</v>
      </c>
      <c r="P42" s="107">
        <f t="shared" si="4"/>
        <v>1.8747656542932134E-3</v>
      </c>
    </row>
    <row r="43" spans="1:16" ht="33.75" x14ac:dyDescent="0.2">
      <c r="A43" s="15" t="s">
        <v>74</v>
      </c>
      <c r="B43" s="347" t="s">
        <v>104</v>
      </c>
      <c r="C43" s="152">
        <f>'18'!C43</f>
        <v>8918</v>
      </c>
      <c r="D43" s="152">
        <f>'18'!D43</f>
        <v>7141</v>
      </c>
      <c r="E43" s="152">
        <f>'18'!E43</f>
        <v>16059</v>
      </c>
      <c r="F43" s="505" t="s">
        <v>694</v>
      </c>
      <c r="G43" s="505">
        <v>4</v>
      </c>
      <c r="H43" s="184">
        <v>250243.14296747965</v>
      </c>
      <c r="I43" s="85">
        <v>26</v>
      </c>
      <c r="J43" s="85">
        <v>37</v>
      </c>
      <c r="K43" s="85">
        <v>28</v>
      </c>
      <c r="L43" s="255">
        <f t="shared" si="0"/>
        <v>63</v>
      </c>
      <c r="M43" s="85">
        <f t="shared" si="1"/>
        <v>91</v>
      </c>
      <c r="N43" s="107">
        <f t="shared" si="5"/>
        <v>2.9154518950437317E-3</v>
      </c>
      <c r="O43" s="107">
        <f t="shared" si="6"/>
        <v>5.1813471502590676E-3</v>
      </c>
      <c r="P43" s="107">
        <f t="shared" si="4"/>
        <v>3.9230338128152442E-3</v>
      </c>
    </row>
    <row r="44" spans="1:16" ht="11.25" customHeight="1" x14ac:dyDescent="0.2">
      <c r="A44" s="15" t="s">
        <v>75</v>
      </c>
      <c r="B44" s="347" t="s">
        <v>108</v>
      </c>
      <c r="C44" s="152">
        <f>'18'!C44</f>
        <v>3910</v>
      </c>
      <c r="D44" s="152">
        <f>'18'!D44</f>
        <v>2611</v>
      </c>
      <c r="E44" s="152">
        <f>'18'!E44</f>
        <v>6521</v>
      </c>
      <c r="F44" s="509"/>
      <c r="G44" s="505"/>
      <c r="H44" s="184"/>
      <c r="I44" s="85"/>
      <c r="J44" s="85"/>
      <c r="K44" s="85"/>
      <c r="L44" s="255">
        <f t="shared" si="0"/>
        <v>0</v>
      </c>
      <c r="M44" s="85">
        <f t="shared" si="1"/>
        <v>0</v>
      </c>
      <c r="N44" s="107">
        <f t="shared" si="5"/>
        <v>0</v>
      </c>
      <c r="O44" s="107">
        <f t="shared" si="6"/>
        <v>0</v>
      </c>
      <c r="P44" s="107">
        <f t="shared" si="4"/>
        <v>0</v>
      </c>
    </row>
    <row r="45" spans="1:16" ht="22.5" x14ac:dyDescent="0.2">
      <c r="A45" s="15" t="s">
        <v>76</v>
      </c>
      <c r="B45" s="347" t="s">
        <v>108</v>
      </c>
      <c r="C45" s="152">
        <f>'18'!C45</f>
        <v>1266</v>
      </c>
      <c r="D45" s="152">
        <f>'18'!D45</f>
        <v>866</v>
      </c>
      <c r="E45" s="152">
        <f>'18'!E45</f>
        <v>2132</v>
      </c>
      <c r="F45" s="388" t="s">
        <v>695</v>
      </c>
      <c r="G45" s="85">
        <v>2</v>
      </c>
      <c r="H45" s="184">
        <v>604964.63636363647</v>
      </c>
      <c r="I45" s="85">
        <v>148</v>
      </c>
      <c r="J45" s="85">
        <v>103</v>
      </c>
      <c r="K45" s="85">
        <v>19</v>
      </c>
      <c r="L45" s="255">
        <f t="shared" si="0"/>
        <v>251</v>
      </c>
      <c r="M45" s="85">
        <f t="shared" si="1"/>
        <v>270</v>
      </c>
      <c r="N45" s="107">
        <f t="shared" si="5"/>
        <v>0.11690363349131122</v>
      </c>
      <c r="O45" s="107">
        <f t="shared" si="6"/>
        <v>0.11893764434180139</v>
      </c>
      <c r="P45" s="107">
        <f t="shared" si="4"/>
        <v>0.11772983114446529</v>
      </c>
    </row>
    <row r="46" spans="1:16" ht="22.5" x14ac:dyDescent="0.2">
      <c r="A46" s="15" t="s">
        <v>77</v>
      </c>
      <c r="B46" s="347" t="s">
        <v>108</v>
      </c>
      <c r="C46" s="152">
        <f>'18'!C46</f>
        <v>3247</v>
      </c>
      <c r="D46" s="152">
        <f>'18'!D46</f>
        <v>2388</v>
      </c>
      <c r="E46" s="152">
        <f>'18'!E46</f>
        <v>5635</v>
      </c>
      <c r="F46" s="85" t="s">
        <v>696</v>
      </c>
      <c r="G46" s="85">
        <v>3</v>
      </c>
      <c r="H46" s="184">
        <v>573085</v>
      </c>
      <c r="I46" s="85">
        <v>145</v>
      </c>
      <c r="J46" s="85">
        <v>124</v>
      </c>
      <c r="K46" s="85">
        <v>38</v>
      </c>
      <c r="L46" s="255">
        <f t="shared" si="0"/>
        <v>269</v>
      </c>
      <c r="M46" s="85">
        <f t="shared" si="1"/>
        <v>307</v>
      </c>
      <c r="N46" s="107">
        <f t="shared" si="5"/>
        <v>4.4656606097936556E-2</v>
      </c>
      <c r="O46" s="107">
        <f t="shared" si="6"/>
        <v>5.1926298157453935E-2</v>
      </c>
      <c r="P46" s="107">
        <f t="shared" si="4"/>
        <v>4.7737355811889974E-2</v>
      </c>
    </row>
    <row r="47" spans="1:16" ht="11.25" customHeight="1" x14ac:dyDescent="0.2">
      <c r="A47" s="15" t="s">
        <v>78</v>
      </c>
      <c r="B47" s="347" t="s">
        <v>108</v>
      </c>
      <c r="C47" s="152">
        <f>'18'!C47</f>
        <v>1547</v>
      </c>
      <c r="D47" s="152">
        <f>'18'!D47</f>
        <v>1283</v>
      </c>
      <c r="E47" s="152">
        <f>'18'!E47</f>
        <v>2830</v>
      </c>
      <c r="F47" s="509"/>
      <c r="G47" s="505"/>
      <c r="H47" s="184"/>
      <c r="I47" s="85"/>
      <c r="J47" s="85"/>
      <c r="K47" s="85"/>
      <c r="L47" s="255">
        <f t="shared" si="0"/>
        <v>0</v>
      </c>
      <c r="M47" s="85">
        <f t="shared" si="1"/>
        <v>0</v>
      </c>
      <c r="N47" s="107">
        <f t="shared" si="5"/>
        <v>0</v>
      </c>
      <c r="O47" s="107">
        <f t="shared" si="6"/>
        <v>0</v>
      </c>
      <c r="P47" s="107">
        <f t="shared" si="4"/>
        <v>0</v>
      </c>
    </row>
    <row r="48" spans="1:16" ht="11.25" customHeight="1" x14ac:dyDescent="0.2">
      <c r="A48" s="15" t="s">
        <v>79</v>
      </c>
      <c r="B48" s="347" t="s">
        <v>108</v>
      </c>
      <c r="C48" s="152">
        <f>'18'!C48</f>
        <v>3858</v>
      </c>
      <c r="D48" s="152">
        <f>'18'!D48</f>
        <v>3729</v>
      </c>
      <c r="E48" s="152">
        <f>'18'!E48</f>
        <v>7587</v>
      </c>
      <c r="F48" s="509"/>
      <c r="G48" s="505"/>
      <c r="H48" s="184"/>
      <c r="I48" s="85"/>
      <c r="J48" s="85"/>
      <c r="K48" s="85"/>
      <c r="L48" s="255">
        <f t="shared" si="0"/>
        <v>0</v>
      </c>
      <c r="M48" s="85">
        <f t="shared" si="1"/>
        <v>0</v>
      </c>
      <c r="N48" s="107">
        <f t="shared" si="5"/>
        <v>0</v>
      </c>
      <c r="O48" s="107">
        <f t="shared" si="6"/>
        <v>0</v>
      </c>
      <c r="P48" s="107">
        <f t="shared" si="4"/>
        <v>0</v>
      </c>
    </row>
    <row r="49" spans="1:16" ht="22.5" x14ac:dyDescent="0.2">
      <c r="A49" s="15" t="s">
        <v>80</v>
      </c>
      <c r="B49" s="347" t="s">
        <v>104</v>
      </c>
      <c r="C49" s="152">
        <f>'18'!C49</f>
        <v>26885</v>
      </c>
      <c r="D49" s="152">
        <f>'18'!D49</f>
        <v>19115</v>
      </c>
      <c r="E49" s="152">
        <f>'18'!E49</f>
        <v>46000</v>
      </c>
      <c r="F49" s="505" t="s">
        <v>697</v>
      </c>
      <c r="G49" s="505">
        <v>2</v>
      </c>
      <c r="H49" s="184">
        <v>466224</v>
      </c>
      <c r="I49" s="85">
        <v>193</v>
      </c>
      <c r="J49" s="85">
        <v>86</v>
      </c>
      <c r="K49" s="85">
        <v>40</v>
      </c>
      <c r="L49" s="255">
        <f t="shared" si="0"/>
        <v>279</v>
      </c>
      <c r="M49" s="85">
        <f t="shared" si="1"/>
        <v>319</v>
      </c>
      <c r="N49" s="107">
        <f t="shared" si="5"/>
        <v>7.1787241956481306E-3</v>
      </c>
      <c r="O49" s="107">
        <f t="shared" si="6"/>
        <v>4.4990844886215013E-3</v>
      </c>
      <c r="P49" s="107">
        <f t="shared" si="4"/>
        <v>6.0652173913043478E-3</v>
      </c>
    </row>
    <row r="50" spans="1:16" x14ac:dyDescent="0.2">
      <c r="A50" s="15" t="s">
        <v>81</v>
      </c>
      <c r="B50" s="347" t="s">
        <v>108</v>
      </c>
      <c r="C50" s="152">
        <f>'18'!C50</f>
        <v>658</v>
      </c>
      <c r="D50" s="152">
        <f>'18'!D50</f>
        <v>386</v>
      </c>
      <c r="E50" s="152">
        <f>'18'!E50</f>
        <v>1044</v>
      </c>
      <c r="F50" s="505" t="s">
        <v>664</v>
      </c>
      <c r="G50" s="505">
        <v>1</v>
      </c>
      <c r="H50" s="184"/>
      <c r="I50" s="85">
        <v>8</v>
      </c>
      <c r="J50" s="85">
        <v>4</v>
      </c>
      <c r="K50" s="85">
        <v>0</v>
      </c>
      <c r="L50" s="255">
        <f t="shared" si="0"/>
        <v>12</v>
      </c>
      <c r="M50" s="85">
        <f t="shared" si="1"/>
        <v>12</v>
      </c>
      <c r="N50" s="107">
        <f t="shared" si="5"/>
        <v>1.2158054711246201E-2</v>
      </c>
      <c r="O50" s="107">
        <f t="shared" si="6"/>
        <v>1.0362694300518135E-2</v>
      </c>
      <c r="P50" s="107">
        <f t="shared" si="4"/>
        <v>1.1494252873563218E-2</v>
      </c>
    </row>
    <row r="51" spans="1:16" ht="11.25" customHeight="1" x14ac:dyDescent="0.2">
      <c r="A51" s="15" t="s">
        <v>82</v>
      </c>
      <c r="B51" s="347" t="s">
        <v>104</v>
      </c>
      <c r="C51" s="152">
        <f>'18'!C51</f>
        <v>9061</v>
      </c>
      <c r="D51" s="152">
        <f>'18'!D51</f>
        <v>6087</v>
      </c>
      <c r="E51" s="152">
        <f>'18'!E51</f>
        <v>15148</v>
      </c>
      <c r="F51" s="505" t="s">
        <v>675</v>
      </c>
      <c r="G51" s="506">
        <v>1</v>
      </c>
      <c r="H51" s="184">
        <v>282035</v>
      </c>
      <c r="I51" s="85">
        <v>38</v>
      </c>
      <c r="J51" s="85">
        <v>24</v>
      </c>
      <c r="K51" s="85">
        <v>8</v>
      </c>
      <c r="L51" s="255">
        <f t="shared" si="0"/>
        <v>62</v>
      </c>
      <c r="M51" s="85">
        <f t="shared" si="1"/>
        <v>70</v>
      </c>
      <c r="N51" s="107">
        <f t="shared" si="5"/>
        <v>4.1937975940845385E-3</v>
      </c>
      <c r="O51" s="107">
        <f t="shared" si="6"/>
        <v>3.9428289797930017E-3</v>
      </c>
      <c r="P51" s="107">
        <f t="shared" si="4"/>
        <v>4.0929495642989177E-3</v>
      </c>
    </row>
    <row r="52" spans="1:16" x14ac:dyDescent="0.2">
      <c r="A52" s="15" t="s">
        <v>83</v>
      </c>
      <c r="B52" s="347" t="s">
        <v>108</v>
      </c>
      <c r="C52" s="152">
        <f>'18'!C52</f>
        <v>2684</v>
      </c>
      <c r="D52" s="152">
        <f>'18'!D52</f>
        <v>2248</v>
      </c>
      <c r="E52" s="152">
        <f>'18'!E52</f>
        <v>4932</v>
      </c>
      <c r="F52" s="505"/>
      <c r="G52" s="505"/>
      <c r="H52" s="184"/>
      <c r="I52" s="85"/>
      <c r="J52" s="85"/>
      <c r="K52" s="85"/>
      <c r="L52" s="255">
        <f t="shared" si="0"/>
        <v>0</v>
      </c>
      <c r="M52" s="85">
        <f t="shared" si="1"/>
        <v>0</v>
      </c>
      <c r="N52" s="107">
        <f t="shared" si="5"/>
        <v>0</v>
      </c>
      <c r="O52" s="107">
        <f t="shared" si="6"/>
        <v>0</v>
      </c>
      <c r="P52" s="107">
        <f t="shared" si="4"/>
        <v>0</v>
      </c>
    </row>
    <row r="53" spans="1:16" x14ac:dyDescent="0.2">
      <c r="A53" s="15" t="s">
        <v>84</v>
      </c>
      <c r="B53" s="347" t="s">
        <v>108</v>
      </c>
      <c r="C53" s="152">
        <f>'18'!C53</f>
        <v>1460</v>
      </c>
      <c r="D53" s="152">
        <f>'18'!D53</f>
        <v>1183</v>
      </c>
      <c r="E53" s="152">
        <f>'18'!E53</f>
        <v>2643</v>
      </c>
      <c r="F53" s="388" t="s">
        <v>667</v>
      </c>
      <c r="G53" s="505">
        <v>1</v>
      </c>
      <c r="H53" s="184">
        <v>287076</v>
      </c>
      <c r="I53" s="85">
        <v>88</v>
      </c>
      <c r="J53" s="85">
        <v>54</v>
      </c>
      <c r="K53" s="85">
        <v>15</v>
      </c>
      <c r="L53" s="255">
        <f t="shared" si="0"/>
        <v>142</v>
      </c>
      <c r="M53" s="85">
        <f t="shared" si="1"/>
        <v>157</v>
      </c>
      <c r="N53" s="107">
        <f t="shared" si="5"/>
        <v>6.0273972602739728E-2</v>
      </c>
      <c r="O53" s="107">
        <f t="shared" si="6"/>
        <v>4.5646661031276417E-2</v>
      </c>
      <c r="P53" s="107">
        <f t="shared" si="4"/>
        <v>5.3726825576995839E-2</v>
      </c>
    </row>
    <row r="54" spans="1:16" x14ac:dyDescent="0.2">
      <c r="A54" s="15" t="s">
        <v>85</v>
      </c>
      <c r="B54" s="347" t="s">
        <v>104</v>
      </c>
      <c r="C54" s="152">
        <f>'18'!C54</f>
        <v>64267</v>
      </c>
      <c r="D54" s="152">
        <f>'18'!D54</f>
        <v>43607</v>
      </c>
      <c r="E54" s="152">
        <f>'18'!E54</f>
        <v>107874</v>
      </c>
      <c r="F54" s="156" t="s">
        <v>661</v>
      </c>
      <c r="G54" s="507">
        <v>1</v>
      </c>
      <c r="H54" s="184">
        <v>531024.79999548034</v>
      </c>
      <c r="I54" s="85">
        <v>43</v>
      </c>
      <c r="J54" s="85">
        <v>55</v>
      </c>
      <c r="K54" s="85">
        <v>21</v>
      </c>
      <c r="L54" s="255">
        <f t="shared" si="0"/>
        <v>98</v>
      </c>
      <c r="M54" s="85">
        <f t="shared" si="1"/>
        <v>119</v>
      </c>
      <c r="N54" s="107">
        <f t="shared" si="5"/>
        <v>6.6908366657849282E-4</v>
      </c>
      <c r="O54" s="107">
        <f t="shared" si="6"/>
        <v>1.2612653931708211E-3</v>
      </c>
      <c r="P54" s="107">
        <f t="shared" si="4"/>
        <v>9.0846728590763301E-4</v>
      </c>
    </row>
    <row r="55" spans="1:16" ht="11.25" customHeight="1" x14ac:dyDescent="0.2">
      <c r="A55" s="15" t="s">
        <v>86</v>
      </c>
      <c r="B55" s="347" t="s">
        <v>108</v>
      </c>
      <c r="C55" s="152">
        <f>'18'!C55</f>
        <v>1298</v>
      </c>
      <c r="D55" s="152">
        <f>'18'!D55</f>
        <v>774</v>
      </c>
      <c r="E55" s="152">
        <f>'18'!E55</f>
        <v>2072</v>
      </c>
      <c r="F55" s="509"/>
      <c r="G55" s="505"/>
      <c r="H55" s="184"/>
      <c r="I55" s="85"/>
      <c r="J55" s="85"/>
      <c r="K55" s="85"/>
      <c r="L55" s="255">
        <f t="shared" si="0"/>
        <v>0</v>
      </c>
      <c r="M55" s="85">
        <f t="shared" si="1"/>
        <v>0</v>
      </c>
      <c r="N55" s="107">
        <f t="shared" si="5"/>
        <v>0</v>
      </c>
      <c r="O55" s="107">
        <f t="shared" si="6"/>
        <v>0</v>
      </c>
      <c r="P55" s="107">
        <f t="shared" si="4"/>
        <v>0</v>
      </c>
    </row>
    <row r="56" spans="1:16" x14ac:dyDescent="0.2">
      <c r="A56" s="15" t="s">
        <v>87</v>
      </c>
      <c r="B56" s="347" t="s">
        <v>108</v>
      </c>
      <c r="C56" s="152">
        <f>'18'!C56</f>
        <v>555</v>
      </c>
      <c r="D56" s="152">
        <f>'18'!D56</f>
        <v>352</v>
      </c>
      <c r="E56" s="152">
        <f>'18'!E56</f>
        <v>907</v>
      </c>
      <c r="F56" s="85" t="s">
        <v>531</v>
      </c>
      <c r="G56" s="85">
        <v>1</v>
      </c>
      <c r="H56" s="184">
        <v>67926.363636363632</v>
      </c>
      <c r="I56" s="85">
        <v>43</v>
      </c>
      <c r="J56" s="85">
        <v>25</v>
      </c>
      <c r="K56" s="85">
        <v>8</v>
      </c>
      <c r="L56" s="255">
        <f t="shared" si="0"/>
        <v>68</v>
      </c>
      <c r="M56" s="85">
        <f t="shared" si="1"/>
        <v>76</v>
      </c>
      <c r="N56" s="107">
        <f t="shared" si="5"/>
        <v>7.7477477477477477E-2</v>
      </c>
      <c r="O56" s="107">
        <f t="shared" si="6"/>
        <v>7.1022727272727279E-2</v>
      </c>
      <c r="P56" s="107">
        <f t="shared" si="4"/>
        <v>7.4972436604189632E-2</v>
      </c>
    </row>
    <row r="57" spans="1:16" ht="11.25" customHeight="1" x14ac:dyDescent="0.2">
      <c r="A57" s="15" t="s">
        <v>88</v>
      </c>
      <c r="B57" s="347" t="s">
        <v>108</v>
      </c>
      <c r="C57" s="152">
        <f>'18'!C57</f>
        <v>4100</v>
      </c>
      <c r="D57" s="152">
        <f>'18'!D57</f>
        <v>2947</v>
      </c>
      <c r="E57" s="152">
        <f>'18'!E57</f>
        <v>7047</v>
      </c>
      <c r="F57" s="509"/>
      <c r="G57" s="505"/>
      <c r="H57" s="184"/>
      <c r="I57" s="85"/>
      <c r="J57" s="85"/>
      <c r="K57" s="85"/>
      <c r="L57" s="255">
        <f t="shared" si="0"/>
        <v>0</v>
      </c>
      <c r="M57" s="85">
        <f t="shared" si="1"/>
        <v>0</v>
      </c>
      <c r="N57" s="107">
        <f t="shared" si="5"/>
        <v>0</v>
      </c>
      <c r="O57" s="107">
        <f t="shared" si="6"/>
        <v>0</v>
      </c>
      <c r="P57" s="107">
        <f t="shared" si="4"/>
        <v>0</v>
      </c>
    </row>
    <row r="58" spans="1:16" ht="11.25" customHeight="1" x14ac:dyDescent="0.2">
      <c r="A58" s="15" t="s">
        <v>89</v>
      </c>
      <c r="B58" s="347" t="s">
        <v>108</v>
      </c>
      <c r="C58" s="152">
        <f>'18'!C58</f>
        <v>1424</v>
      </c>
      <c r="D58" s="152">
        <f>'18'!D58</f>
        <v>820</v>
      </c>
      <c r="E58" s="152">
        <f>'18'!E58</f>
        <v>2244</v>
      </c>
      <c r="F58" s="509"/>
      <c r="G58" s="505"/>
      <c r="H58" s="184"/>
      <c r="I58" s="85"/>
      <c r="J58" s="85"/>
      <c r="K58" s="85"/>
      <c r="L58" s="255">
        <f t="shared" si="0"/>
        <v>0</v>
      </c>
      <c r="M58" s="85">
        <f t="shared" si="1"/>
        <v>0</v>
      </c>
      <c r="N58" s="107">
        <f t="shared" si="5"/>
        <v>0</v>
      </c>
      <c r="O58" s="107">
        <f t="shared" si="6"/>
        <v>0</v>
      </c>
      <c r="P58" s="107">
        <f t="shared" si="4"/>
        <v>0</v>
      </c>
    </row>
    <row r="59" spans="1:16" x14ac:dyDescent="0.2">
      <c r="A59" s="15" t="s">
        <v>90</v>
      </c>
      <c r="B59" s="347" t="s">
        <v>108</v>
      </c>
      <c r="C59" s="152">
        <f>'18'!C59</f>
        <v>2196</v>
      </c>
      <c r="D59" s="152">
        <f>'18'!D59</f>
        <v>1289</v>
      </c>
      <c r="E59" s="152">
        <f>'18'!E59</f>
        <v>3485</v>
      </c>
      <c r="F59" s="85" t="s">
        <v>677</v>
      </c>
      <c r="G59" s="85">
        <v>1</v>
      </c>
      <c r="H59" s="184">
        <v>162099</v>
      </c>
      <c r="I59" s="85">
        <v>71</v>
      </c>
      <c r="J59" s="85">
        <v>57</v>
      </c>
      <c r="K59" s="85">
        <v>50</v>
      </c>
      <c r="L59" s="255">
        <f t="shared" si="0"/>
        <v>128</v>
      </c>
      <c r="M59" s="85">
        <f t="shared" si="1"/>
        <v>178</v>
      </c>
      <c r="N59" s="107">
        <f t="shared" si="5"/>
        <v>3.233151183970856E-2</v>
      </c>
      <c r="O59" s="107">
        <f t="shared" si="6"/>
        <v>4.4220325833979827E-2</v>
      </c>
      <c r="P59" s="107">
        <f t="shared" si="4"/>
        <v>3.6728837876614059E-2</v>
      </c>
    </row>
    <row r="60" spans="1:16" ht="11.25" customHeight="1" x14ac:dyDescent="0.2">
      <c r="A60" s="15" t="s">
        <v>91</v>
      </c>
      <c r="B60" s="347" t="s">
        <v>108</v>
      </c>
      <c r="C60" s="152">
        <f>'18'!C60</f>
        <v>97</v>
      </c>
      <c r="D60" s="152">
        <f>'18'!D60</f>
        <v>107</v>
      </c>
      <c r="E60" s="152">
        <f>'18'!E60</f>
        <v>204</v>
      </c>
      <c r="F60" s="509"/>
      <c r="G60" s="505"/>
      <c r="H60" s="184"/>
      <c r="I60" s="85"/>
      <c r="J60" s="85"/>
      <c r="K60" s="85"/>
      <c r="L60" s="255">
        <f t="shared" si="0"/>
        <v>0</v>
      </c>
      <c r="M60" s="85">
        <f t="shared" si="1"/>
        <v>0</v>
      </c>
      <c r="N60" s="107">
        <f t="shared" si="5"/>
        <v>0</v>
      </c>
      <c r="O60" s="107">
        <f t="shared" si="6"/>
        <v>0</v>
      </c>
      <c r="P60" s="107">
        <f t="shared" si="4"/>
        <v>0</v>
      </c>
    </row>
    <row r="61" spans="1:16" ht="11.25" customHeight="1" x14ac:dyDescent="0.2">
      <c r="A61" s="15" t="s">
        <v>92</v>
      </c>
      <c r="B61" s="347" t="s">
        <v>108</v>
      </c>
      <c r="C61" s="152">
        <f>'18'!C61</f>
        <v>1164</v>
      </c>
      <c r="D61" s="152">
        <f>'18'!D61</f>
        <v>766</v>
      </c>
      <c r="E61" s="152">
        <f>'18'!E61</f>
        <v>1930</v>
      </c>
      <c r="F61" s="509"/>
      <c r="G61" s="505"/>
      <c r="H61" s="184"/>
      <c r="I61" s="85"/>
      <c r="J61" s="85"/>
      <c r="K61" s="85"/>
      <c r="L61" s="255">
        <f t="shared" si="0"/>
        <v>0</v>
      </c>
      <c r="M61" s="85">
        <f t="shared" si="1"/>
        <v>0</v>
      </c>
      <c r="N61" s="107">
        <f t="shared" si="5"/>
        <v>0</v>
      </c>
      <c r="O61" s="107">
        <f t="shared" si="6"/>
        <v>0</v>
      </c>
      <c r="P61" s="107">
        <f t="shared" si="4"/>
        <v>0</v>
      </c>
    </row>
    <row r="62" spans="1:16" ht="11.25" customHeight="1" x14ac:dyDescent="0.2">
      <c r="A62" s="15" t="s">
        <v>93</v>
      </c>
      <c r="B62" s="347" t="s">
        <v>108</v>
      </c>
      <c r="C62" s="152">
        <f>'18'!C62</f>
        <v>1340</v>
      </c>
      <c r="D62" s="152">
        <f>'18'!D62</f>
        <v>927</v>
      </c>
      <c r="E62" s="152">
        <f>'18'!E62</f>
        <v>2267</v>
      </c>
      <c r="F62" s="510"/>
      <c r="G62" s="85"/>
      <c r="H62" s="184"/>
      <c r="I62" s="85"/>
      <c r="J62" s="85"/>
      <c r="K62" s="85"/>
      <c r="L62" s="255">
        <f t="shared" si="0"/>
        <v>0</v>
      </c>
      <c r="M62" s="85">
        <f t="shared" si="1"/>
        <v>0</v>
      </c>
      <c r="N62" s="107">
        <f t="shared" si="5"/>
        <v>0</v>
      </c>
      <c r="O62" s="107">
        <f t="shared" si="6"/>
        <v>0</v>
      </c>
      <c r="P62" s="107">
        <f t="shared" si="4"/>
        <v>0</v>
      </c>
    </row>
    <row r="63" spans="1:16" ht="11.25" customHeight="1" x14ac:dyDescent="0.2">
      <c r="A63" s="15" t="s">
        <v>94</v>
      </c>
      <c r="B63" s="347" t="s">
        <v>108</v>
      </c>
      <c r="C63" s="152">
        <f>'18'!C63</f>
        <v>1162</v>
      </c>
      <c r="D63" s="152">
        <f>'18'!D63</f>
        <v>886</v>
      </c>
      <c r="E63" s="152">
        <f>'18'!E63</f>
        <v>2048</v>
      </c>
      <c r="F63" s="510"/>
      <c r="G63" s="85"/>
      <c r="H63" s="184"/>
      <c r="I63" s="85"/>
      <c r="J63" s="85"/>
      <c r="K63" s="85"/>
      <c r="L63" s="255">
        <f t="shared" si="0"/>
        <v>0</v>
      </c>
      <c r="M63" s="85">
        <f t="shared" si="1"/>
        <v>0</v>
      </c>
      <c r="N63" s="107">
        <f t="shared" si="5"/>
        <v>0</v>
      </c>
      <c r="O63" s="107">
        <f t="shared" si="6"/>
        <v>0</v>
      </c>
      <c r="P63" s="107">
        <f t="shared" si="4"/>
        <v>0</v>
      </c>
    </row>
    <row r="64" spans="1:16" ht="22.5" x14ac:dyDescent="0.2">
      <c r="A64" s="15" t="s">
        <v>110</v>
      </c>
      <c r="B64" s="347" t="s">
        <v>108</v>
      </c>
      <c r="C64" s="152">
        <f>'18'!C64</f>
        <v>1601</v>
      </c>
      <c r="D64" s="152">
        <f>'18'!D64</f>
        <v>1229</v>
      </c>
      <c r="E64" s="152">
        <f>'18'!E64</f>
        <v>2830</v>
      </c>
      <c r="F64" s="388" t="s">
        <v>698</v>
      </c>
      <c r="G64" s="85">
        <v>2</v>
      </c>
      <c r="H64" s="184">
        <v>42390.195652173912</v>
      </c>
      <c r="I64" s="85">
        <v>31</v>
      </c>
      <c r="J64" s="85">
        <v>32</v>
      </c>
      <c r="K64" s="85">
        <v>15</v>
      </c>
      <c r="L64" s="255">
        <f t="shared" si="0"/>
        <v>63</v>
      </c>
      <c r="M64" s="85">
        <f t="shared" si="1"/>
        <v>78</v>
      </c>
      <c r="N64" s="107">
        <f t="shared" si="5"/>
        <v>1.9362898188632106E-2</v>
      </c>
      <c r="O64" s="107">
        <f t="shared" si="6"/>
        <v>2.6037428803905614E-2</v>
      </c>
      <c r="P64" s="107">
        <f t="shared" si="4"/>
        <v>2.2261484098939931E-2</v>
      </c>
    </row>
    <row r="65" spans="1:16" ht="11.25" customHeight="1" x14ac:dyDescent="0.2">
      <c r="A65" s="15" t="s">
        <v>95</v>
      </c>
      <c r="B65" s="347" t="s">
        <v>108</v>
      </c>
      <c r="C65" s="152">
        <f>'18'!C65</f>
        <v>1085</v>
      </c>
      <c r="D65" s="152">
        <f>'18'!D65</f>
        <v>919</v>
      </c>
      <c r="E65" s="152">
        <f>'18'!E65</f>
        <v>2004</v>
      </c>
      <c r="F65" s="510"/>
      <c r="G65" s="85"/>
      <c r="H65" s="184"/>
      <c r="I65" s="85"/>
      <c r="J65" s="85"/>
      <c r="K65" s="85"/>
      <c r="L65" s="255">
        <f t="shared" si="0"/>
        <v>0</v>
      </c>
      <c r="M65" s="85">
        <f t="shared" si="1"/>
        <v>0</v>
      </c>
      <c r="N65" s="107">
        <f t="shared" si="5"/>
        <v>0</v>
      </c>
      <c r="O65" s="107">
        <f t="shared" si="6"/>
        <v>0</v>
      </c>
      <c r="P65" s="107">
        <f t="shared" si="4"/>
        <v>0</v>
      </c>
    </row>
    <row r="66" spans="1:16" x14ac:dyDescent="0.2">
      <c r="A66" s="15" t="s">
        <v>96</v>
      </c>
      <c r="B66" s="347" t="s">
        <v>108</v>
      </c>
      <c r="C66" s="152">
        <f>'18'!C66</f>
        <v>5813</v>
      </c>
      <c r="D66" s="152">
        <f>'18'!D66</f>
        <v>4686</v>
      </c>
      <c r="E66" s="152">
        <f>'18'!E66</f>
        <v>10499</v>
      </c>
      <c r="F66" s="85" t="s">
        <v>364</v>
      </c>
      <c r="G66" s="85">
        <v>1</v>
      </c>
      <c r="H66" s="184"/>
      <c r="I66" s="85">
        <v>77</v>
      </c>
      <c r="J66" s="85">
        <v>49</v>
      </c>
      <c r="K66" s="85">
        <v>9</v>
      </c>
      <c r="L66" s="255">
        <f t="shared" si="0"/>
        <v>126</v>
      </c>
      <c r="M66" s="85">
        <f t="shared" si="1"/>
        <v>135</v>
      </c>
      <c r="N66" s="107">
        <f t="shared" si="5"/>
        <v>1.3246172372269053E-2</v>
      </c>
      <c r="O66" s="107">
        <f t="shared" si="6"/>
        <v>1.0456679470763978E-2</v>
      </c>
      <c r="P66" s="107">
        <f t="shared" si="4"/>
        <v>1.2001142965996761E-2</v>
      </c>
    </row>
    <row r="67" spans="1:16" x14ac:dyDescent="0.2">
      <c r="A67" s="15" t="s">
        <v>97</v>
      </c>
      <c r="B67" s="347" t="s">
        <v>108</v>
      </c>
      <c r="C67" s="152">
        <f>'18'!C67</f>
        <v>1084</v>
      </c>
      <c r="D67" s="152">
        <f>'18'!D67</f>
        <v>1025</v>
      </c>
      <c r="E67" s="152">
        <f>'18'!E67</f>
        <v>2109</v>
      </c>
      <c r="F67" s="505" t="s">
        <v>678</v>
      </c>
      <c r="G67" s="505">
        <v>1</v>
      </c>
      <c r="H67" s="184">
        <v>118447</v>
      </c>
      <c r="I67" s="85">
        <v>28</v>
      </c>
      <c r="J67" s="85">
        <v>23</v>
      </c>
      <c r="K67" s="85">
        <v>2</v>
      </c>
      <c r="L67" s="255">
        <f t="shared" si="0"/>
        <v>51</v>
      </c>
      <c r="M67" s="85">
        <f t="shared" si="1"/>
        <v>53</v>
      </c>
      <c r="N67" s="107">
        <f t="shared" si="5"/>
        <v>2.5830258302583026E-2</v>
      </c>
      <c r="O67" s="107">
        <f t="shared" si="6"/>
        <v>2.2439024390243902E-2</v>
      </c>
      <c r="P67" s="107">
        <f t="shared" si="4"/>
        <v>2.4182076813655761E-2</v>
      </c>
    </row>
    <row r="68" spans="1:16" x14ac:dyDescent="0.2">
      <c r="A68" s="15" t="s">
        <v>98</v>
      </c>
      <c r="B68" s="347" t="s">
        <v>104</v>
      </c>
      <c r="C68" s="152">
        <f>'18'!C68</f>
        <v>9793</v>
      </c>
      <c r="D68" s="152">
        <f>'18'!D68</f>
        <v>6817</v>
      </c>
      <c r="E68" s="152">
        <f>'18'!E68</f>
        <v>16610</v>
      </c>
      <c r="F68" s="85" t="s">
        <v>679</v>
      </c>
      <c r="G68" s="85">
        <v>1</v>
      </c>
      <c r="H68" s="184">
        <v>288981</v>
      </c>
      <c r="I68" s="85">
        <v>83</v>
      </c>
      <c r="J68" s="85">
        <v>20</v>
      </c>
      <c r="K68" s="85">
        <v>10</v>
      </c>
      <c r="L68" s="255">
        <f t="shared" ref="L68:L70" si="7">SUM(I68:J68)</f>
        <v>103</v>
      </c>
      <c r="M68" s="85">
        <f t="shared" si="1"/>
        <v>113</v>
      </c>
      <c r="N68" s="107">
        <f t="shared" si="5"/>
        <v>8.4754416419891756E-3</v>
      </c>
      <c r="O68" s="107">
        <f t="shared" si="6"/>
        <v>2.9338418659234267E-3</v>
      </c>
      <c r="P68" s="107">
        <f t="shared" si="4"/>
        <v>6.2010836845273936E-3</v>
      </c>
    </row>
    <row r="69" spans="1:16" x14ac:dyDescent="0.2">
      <c r="A69" s="15" t="s">
        <v>99</v>
      </c>
      <c r="B69" s="347" t="s">
        <v>108</v>
      </c>
      <c r="C69" s="152">
        <f>'18'!C69</f>
        <v>858</v>
      </c>
      <c r="D69" s="152">
        <f>'18'!D69</f>
        <v>551</v>
      </c>
      <c r="E69" s="152">
        <f>'18'!E69</f>
        <v>1409</v>
      </c>
      <c r="F69" s="505" t="s">
        <v>610</v>
      </c>
      <c r="G69" s="505">
        <v>1</v>
      </c>
      <c r="H69" s="184"/>
      <c r="I69" s="85">
        <v>46</v>
      </c>
      <c r="J69" s="85">
        <v>43</v>
      </c>
      <c r="K69" s="85">
        <v>24</v>
      </c>
      <c r="L69" s="255">
        <f t="shared" si="7"/>
        <v>89</v>
      </c>
      <c r="M69" s="85">
        <f t="shared" ref="M69:M70" si="8">SUM(I69:K69)</f>
        <v>113</v>
      </c>
      <c r="N69" s="107">
        <f t="shared" si="5"/>
        <v>5.3613053613053616E-2</v>
      </c>
      <c r="O69" s="107">
        <f t="shared" si="6"/>
        <v>7.8039927404718698E-2</v>
      </c>
      <c r="P69" s="107">
        <f t="shared" ref="P69:P71" si="9">L69/E69</f>
        <v>6.3165365507452095E-2</v>
      </c>
    </row>
    <row r="70" spans="1:16" x14ac:dyDescent="0.2">
      <c r="A70" s="15" t="s">
        <v>100</v>
      </c>
      <c r="B70" s="347" t="s">
        <v>104</v>
      </c>
      <c r="C70" s="152">
        <f>'18'!C70</f>
        <v>15100</v>
      </c>
      <c r="D70" s="152">
        <f>'18'!D70</f>
        <v>10223</v>
      </c>
      <c r="E70" s="152">
        <f>'18'!E70</f>
        <v>25323</v>
      </c>
      <c r="F70" s="505" t="s">
        <v>611</v>
      </c>
      <c r="G70" s="505">
        <v>1</v>
      </c>
      <c r="H70" s="184"/>
      <c r="I70" s="85">
        <v>68</v>
      </c>
      <c r="J70" s="85">
        <v>57</v>
      </c>
      <c r="K70" s="85">
        <v>7</v>
      </c>
      <c r="L70" s="255">
        <f t="shared" si="7"/>
        <v>125</v>
      </c>
      <c r="M70" s="85">
        <f t="shared" si="8"/>
        <v>132</v>
      </c>
      <c r="N70" s="107">
        <f t="shared" si="5"/>
        <v>4.5033112582781457E-3</v>
      </c>
      <c r="O70" s="107">
        <f t="shared" si="6"/>
        <v>5.5756627213146828E-3</v>
      </c>
      <c r="P70" s="107">
        <f t="shared" si="9"/>
        <v>4.9362239860995935E-3</v>
      </c>
    </row>
    <row r="71" spans="1:16" ht="11.25" customHeight="1" x14ac:dyDescent="0.2">
      <c r="A71" s="542" t="str">
        <f>'1'!A70</f>
        <v>Statewide Total</v>
      </c>
      <c r="B71" s="569"/>
      <c r="C71" s="12">
        <f>'18'!C71</f>
        <v>419263</v>
      </c>
      <c r="D71" s="12">
        <f>'18'!D71</f>
        <v>295074</v>
      </c>
      <c r="E71" s="12">
        <f>'18'!E71</f>
        <v>714337</v>
      </c>
      <c r="F71" s="12"/>
      <c r="G71" s="12">
        <v>59</v>
      </c>
      <c r="H71" s="392">
        <f t="shared" ref="H71:M71" si="10">SUM(H4:H70)</f>
        <v>11427485.744330522</v>
      </c>
      <c r="I71" s="12">
        <f t="shared" si="10"/>
        <v>3986</v>
      </c>
      <c r="J71" s="12">
        <f t="shared" si="10"/>
        <v>2594</v>
      </c>
      <c r="K71" s="12">
        <f t="shared" si="10"/>
        <v>982</v>
      </c>
      <c r="L71" s="12">
        <f t="shared" ref="L71" si="11">SUM(I71:J71)</f>
        <v>6580</v>
      </c>
      <c r="M71" s="12">
        <f t="shared" si="10"/>
        <v>7562</v>
      </c>
      <c r="N71" s="83">
        <f t="shared" si="5"/>
        <v>9.5071589908959295E-3</v>
      </c>
      <c r="O71" s="83">
        <f t="shared" si="6"/>
        <v>8.7910151351864273E-3</v>
      </c>
      <c r="P71" s="83">
        <f t="shared" si="9"/>
        <v>9.2113386258866614E-3</v>
      </c>
    </row>
    <row r="72" spans="1:16" s="418" customFormat="1" ht="11.25" customHeight="1" x14ac:dyDescent="0.2">
      <c r="A72" s="86" t="str">
        <f>'18'!A72:AE72</f>
        <v>* 2012-2016 American Community Survey</v>
      </c>
      <c r="B72" s="433"/>
      <c r="C72" s="425"/>
      <c r="D72" s="425"/>
      <c r="E72" s="425"/>
      <c r="F72" s="511"/>
      <c r="G72" s="425"/>
      <c r="H72" s="446"/>
      <c r="I72" s="425"/>
      <c r="J72" s="425"/>
      <c r="K72" s="425"/>
      <c r="L72" s="425"/>
      <c r="M72" s="425"/>
      <c r="N72" s="425"/>
      <c r="O72" s="425"/>
      <c r="P72" s="425"/>
    </row>
    <row r="73" spans="1:16" s="418" customFormat="1" ht="11.25" customHeight="1" x14ac:dyDescent="0.2">
      <c r="A73" s="86" t="s">
        <v>654</v>
      </c>
      <c r="B73" s="433"/>
      <c r="C73" s="425"/>
      <c r="D73" s="425"/>
      <c r="E73" s="425"/>
      <c r="F73" s="512"/>
      <c r="G73" s="414"/>
      <c r="H73" s="447"/>
      <c r="I73" s="414"/>
      <c r="J73" s="414"/>
      <c r="K73" s="414"/>
      <c r="L73" s="414"/>
      <c r="M73" s="414"/>
      <c r="N73" s="414"/>
      <c r="O73" s="414"/>
      <c r="P73" s="414"/>
    </row>
    <row r="74" spans="1:16" x14ac:dyDescent="0.2">
      <c r="A74" s="86"/>
      <c r="B74" s="89"/>
      <c r="C74" s="108"/>
      <c r="D74" s="108"/>
      <c r="E74" s="108"/>
      <c r="F74" s="513"/>
      <c r="G74" s="156"/>
      <c r="H74" s="224"/>
      <c r="I74" s="156"/>
      <c r="J74" s="156"/>
      <c r="K74" s="156"/>
      <c r="L74" s="156"/>
      <c r="M74" s="156"/>
      <c r="N74" s="156"/>
      <c r="O74" s="156"/>
      <c r="P74" s="156"/>
    </row>
    <row r="75" spans="1:16" x14ac:dyDescent="0.2">
      <c r="A75" s="86"/>
      <c r="B75" s="89"/>
      <c r="C75" s="108"/>
      <c r="D75" s="108"/>
      <c r="E75" s="108"/>
      <c r="F75" s="513"/>
      <c r="G75" s="156"/>
      <c r="H75" s="224"/>
      <c r="I75" s="156"/>
      <c r="J75" s="156"/>
      <c r="K75" s="156"/>
      <c r="L75" s="156"/>
      <c r="M75" s="156"/>
      <c r="N75" s="156"/>
      <c r="O75" s="156"/>
      <c r="P75" s="156"/>
    </row>
    <row r="76" spans="1:16" x14ac:dyDescent="0.2">
      <c r="A76" s="210"/>
      <c r="B76" s="234"/>
      <c r="C76" s="156"/>
      <c r="D76" s="156"/>
      <c r="E76" s="156"/>
      <c r="G76" s="108"/>
      <c r="H76" s="223"/>
      <c r="I76" s="108"/>
      <c r="J76" s="108"/>
      <c r="K76" s="108"/>
      <c r="L76" s="108"/>
      <c r="M76" s="108"/>
      <c r="N76" s="108"/>
      <c r="O76" s="108"/>
      <c r="P76" s="108"/>
    </row>
    <row r="77" spans="1:16" x14ac:dyDescent="0.2">
      <c r="A77" s="1"/>
      <c r="B77" s="206"/>
      <c r="C77" s="60"/>
      <c r="D77" s="60"/>
      <c r="E77" s="60"/>
      <c r="G77" s="61"/>
      <c r="H77" s="225"/>
      <c r="I77" s="61"/>
      <c r="J77" s="61"/>
      <c r="K77" s="61"/>
      <c r="L77" s="61"/>
      <c r="M77" s="61"/>
      <c r="N77" s="61"/>
      <c r="O77" s="61"/>
      <c r="P77" s="61"/>
    </row>
    <row r="78" spans="1:16" x14ac:dyDescent="0.2">
      <c r="A78" s="40"/>
    </row>
  </sheetData>
  <mergeCells count="4">
    <mergeCell ref="A1:N1"/>
    <mergeCell ref="A2:E2"/>
    <mergeCell ref="A71:B71"/>
    <mergeCell ref="F2:P2"/>
  </mergeCells>
  <printOptions horizontalCentered="1"/>
  <pageMargins left="0.3" right="0.3" top="0.3" bottom="0.3" header="0.25" footer="0.25"/>
  <pageSetup fitToHeight="3" orientation="landscape" verticalDpi="1200" r:id="rId1"/>
  <headerFooter alignWithMargins="0">
    <oddFooter>&amp;L&amp;8Prepared by: Office of Child Development and Early Learning&amp;C&amp;8&amp;P&amp;R&amp;8Updated: 11/1/2011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8"/>
  </sheetPr>
  <dimension ref="A1:AB80"/>
  <sheetViews>
    <sheetView zoomScaleNormal="100" workbookViewId="0">
      <pane xSplit="1" ySplit="3" topLeftCell="B4" activePane="bottomRight" state="frozen"/>
      <selection pane="topRight" activeCell="B1" sqref="B1"/>
      <selection pane="bottomLeft" activeCell="A4" sqref="A4"/>
      <selection pane="bottomRight" activeCell="H4" sqref="H4"/>
    </sheetView>
  </sheetViews>
  <sheetFormatPr defaultRowHeight="11.25" x14ac:dyDescent="0.2"/>
  <cols>
    <col min="1" max="1" width="13.85546875" style="17" customWidth="1"/>
    <col min="2" max="2" width="11.85546875" style="70" customWidth="1"/>
    <col min="3" max="3" width="9.28515625" style="61" customWidth="1"/>
    <col min="4" max="4" width="9.5703125" style="61" customWidth="1"/>
    <col min="5" max="5" width="8.140625" style="61" customWidth="1"/>
    <col min="6" max="6" width="40.7109375" style="61" customWidth="1"/>
    <col min="7" max="7" width="8.28515625" style="60" customWidth="1"/>
    <col min="8" max="8" width="9.85546875" style="60" customWidth="1"/>
    <col min="9" max="9" width="10.85546875" style="60" customWidth="1"/>
    <col min="10" max="10" width="10.5703125" style="60" customWidth="1"/>
    <col min="11" max="11" width="11" style="60" customWidth="1"/>
    <col min="12" max="12" width="8.42578125" style="198" customWidth="1"/>
    <col min="13" max="13" width="8.5703125" style="198" customWidth="1"/>
    <col min="14" max="14" width="9.28515625" style="198" customWidth="1"/>
    <col min="15" max="15" width="8.42578125" style="198" customWidth="1"/>
    <col min="16" max="16" width="8.140625" style="198" customWidth="1"/>
    <col min="17" max="17" width="10.7109375" style="198" customWidth="1"/>
    <col min="18" max="19" width="10.85546875" style="198" customWidth="1"/>
    <col min="20" max="20" width="9.42578125" style="198" customWidth="1"/>
    <col min="21" max="21" width="9.7109375" style="60" bestFit="1" customWidth="1"/>
    <col min="22" max="22" width="10.7109375" style="195" customWidth="1"/>
    <col min="23" max="23" width="10.7109375" style="108" customWidth="1"/>
    <col min="24" max="16384" width="9.140625" style="1"/>
  </cols>
  <sheetData>
    <row r="1" spans="1:23" ht="12" x14ac:dyDescent="0.2">
      <c r="A1" s="604" t="str">
        <f>'Table of Contents'!B15&amp;":  "&amp;'Table of Contents'!C15</f>
        <v>Tab 10:  Head Start State and Federal Reach Data</v>
      </c>
      <c r="B1" s="604"/>
      <c r="C1" s="604"/>
      <c r="D1" s="604"/>
      <c r="E1" s="604"/>
      <c r="F1" s="604"/>
      <c r="G1" s="604"/>
      <c r="H1" s="604"/>
      <c r="I1" s="604"/>
      <c r="J1" s="604"/>
      <c r="K1" s="604"/>
      <c r="L1" s="604"/>
      <c r="M1" s="604"/>
      <c r="N1" s="604"/>
      <c r="O1" s="604"/>
      <c r="P1" s="604"/>
      <c r="Q1" s="604"/>
      <c r="R1" s="604"/>
      <c r="S1" s="604"/>
      <c r="T1" s="604"/>
      <c r="V1" s="60"/>
      <c r="W1" s="60"/>
    </row>
    <row r="2" spans="1:23" ht="12" customHeight="1" x14ac:dyDescent="0.2">
      <c r="A2" s="583" t="str">
        <f>'3'!A2</f>
        <v>2016-17</v>
      </c>
      <c r="B2" s="583"/>
      <c r="C2" s="583"/>
      <c r="D2" s="583"/>
      <c r="E2" s="583"/>
      <c r="F2" s="605" t="s">
        <v>161</v>
      </c>
      <c r="G2" s="606"/>
      <c r="H2" s="606"/>
      <c r="I2" s="606"/>
      <c r="J2" s="606"/>
      <c r="K2" s="606"/>
      <c r="L2" s="606"/>
      <c r="M2" s="606"/>
      <c r="N2" s="606"/>
      <c r="O2" s="606"/>
      <c r="P2" s="606"/>
      <c r="Q2" s="606"/>
      <c r="R2" s="606"/>
      <c r="S2" s="606"/>
      <c r="T2" s="606"/>
      <c r="U2" s="606"/>
      <c r="V2" s="606"/>
      <c r="W2" s="606"/>
    </row>
    <row r="3" spans="1:23" s="4" customFormat="1" ht="72" x14ac:dyDescent="0.2">
      <c r="A3" s="386" t="str">
        <f>'1'!A2</f>
        <v>County</v>
      </c>
      <c r="B3" s="383" t="str">
        <f>'1'!C2</f>
        <v>County Classification</v>
      </c>
      <c r="C3" s="286" t="str">
        <f>'18'!C2</f>
        <v># of Children Ages 0-2*</v>
      </c>
      <c r="D3" s="286" t="str">
        <f>'18'!D2</f>
        <v># of Children Ages 3-4*</v>
      </c>
      <c r="E3" s="286" t="str">
        <f>'18'!E2</f>
        <v># of Children Under 5*</v>
      </c>
      <c r="F3" s="286" t="s">
        <v>162</v>
      </c>
      <c r="G3" s="286" t="s">
        <v>150</v>
      </c>
      <c r="H3" s="286" t="s">
        <v>242</v>
      </c>
      <c r="I3" s="286" t="s">
        <v>243</v>
      </c>
      <c r="J3" s="286" t="s">
        <v>281</v>
      </c>
      <c r="K3" s="169" t="s">
        <v>27</v>
      </c>
      <c r="L3" s="170" t="s">
        <v>225</v>
      </c>
      <c r="M3" s="170" t="s">
        <v>276</v>
      </c>
      <c r="N3" s="170" t="s">
        <v>280</v>
      </c>
      <c r="O3" s="170" t="s">
        <v>226</v>
      </c>
      <c r="P3" s="170" t="s">
        <v>612</v>
      </c>
      <c r="Q3" s="170" t="s">
        <v>613</v>
      </c>
      <c r="R3" s="171" t="s">
        <v>227</v>
      </c>
      <c r="S3" s="172" t="s">
        <v>199</v>
      </c>
      <c r="T3" s="172" t="s">
        <v>200</v>
      </c>
      <c r="U3" s="172" t="s">
        <v>185</v>
      </c>
      <c r="V3" s="172" t="s">
        <v>706</v>
      </c>
      <c r="W3" s="172" t="s">
        <v>245</v>
      </c>
    </row>
    <row r="4" spans="1:23" x14ac:dyDescent="0.2">
      <c r="A4" s="15" t="s">
        <v>36</v>
      </c>
      <c r="B4" s="384" t="s">
        <v>108</v>
      </c>
      <c r="C4" s="152">
        <f>'18'!C4</f>
        <v>2953</v>
      </c>
      <c r="D4" s="152">
        <f>'18'!D4</f>
        <v>2190</v>
      </c>
      <c r="E4" s="152">
        <f>'18'!E4</f>
        <v>5143</v>
      </c>
      <c r="F4" s="453" t="s">
        <v>345</v>
      </c>
      <c r="G4" s="453">
        <v>1</v>
      </c>
      <c r="H4" s="243">
        <v>0</v>
      </c>
      <c r="I4" s="243">
        <v>0</v>
      </c>
      <c r="J4" s="243">
        <v>1872023</v>
      </c>
      <c r="K4" s="243">
        <f>SUM(H4:J4)</f>
        <v>1872023</v>
      </c>
      <c r="L4" s="235">
        <v>0</v>
      </c>
      <c r="M4" s="235">
        <v>0</v>
      </c>
      <c r="N4" s="235">
        <v>216</v>
      </c>
      <c r="O4" s="235">
        <f>SUM(M4:N4)</f>
        <v>216</v>
      </c>
      <c r="P4" s="235">
        <f>L4+N4</f>
        <v>216</v>
      </c>
      <c r="Q4" s="235">
        <f>L4+O4</f>
        <v>216</v>
      </c>
      <c r="R4" s="239">
        <f>L4/E4</f>
        <v>0</v>
      </c>
      <c r="S4" s="239">
        <f>M4/C4</f>
        <v>0</v>
      </c>
      <c r="T4" s="239">
        <f>P4/D4</f>
        <v>9.8630136986301367E-2</v>
      </c>
      <c r="U4" s="239">
        <f>Q4/E4</f>
        <v>4.199883336573984E-2</v>
      </c>
      <c r="V4" s="388">
        <v>851.5125329815304</v>
      </c>
      <c r="W4" s="242">
        <f>Q4/V4</f>
        <v>0.25366626048789481</v>
      </c>
    </row>
    <row r="5" spans="1:23" ht="33.75" x14ac:dyDescent="0.2">
      <c r="A5" s="203" t="s">
        <v>37</v>
      </c>
      <c r="B5" s="385" t="s">
        <v>104</v>
      </c>
      <c r="C5" s="152">
        <f>'18'!C5</f>
        <v>39041</v>
      </c>
      <c r="D5" s="152">
        <f>'18'!D5</f>
        <v>25765</v>
      </c>
      <c r="E5" s="152">
        <f>'18'!E5</f>
        <v>64806</v>
      </c>
      <c r="F5" s="453" t="s">
        <v>617</v>
      </c>
      <c r="G5" s="453">
        <v>4</v>
      </c>
      <c r="H5" s="243">
        <v>4995190</v>
      </c>
      <c r="I5" s="243">
        <v>11092303.668341707</v>
      </c>
      <c r="J5" s="243">
        <v>22581067</v>
      </c>
      <c r="K5" s="243">
        <f t="shared" ref="K5:K66" si="0">SUM(H5:J5)</f>
        <v>38668560.668341711</v>
      </c>
      <c r="L5" s="235">
        <v>579</v>
      </c>
      <c r="M5" s="235">
        <v>774</v>
      </c>
      <c r="N5" s="235">
        <v>2559</v>
      </c>
      <c r="O5" s="235">
        <f t="shared" ref="O5:O68" si="1">SUM(M5:N5)</f>
        <v>3333</v>
      </c>
      <c r="P5" s="235">
        <f t="shared" ref="P5:P68" si="2">L5+N5</f>
        <v>3138</v>
      </c>
      <c r="Q5" s="235">
        <f t="shared" ref="Q5:Q68" si="3">L5+O5</f>
        <v>3912</v>
      </c>
      <c r="R5" s="239">
        <f t="shared" ref="R5:R68" si="4">L5/E5</f>
        <v>8.9343579298213124E-3</v>
      </c>
      <c r="S5" s="239">
        <f t="shared" ref="S5:S68" si="5">M5/C5</f>
        <v>1.9825311851643143E-2</v>
      </c>
      <c r="T5" s="239">
        <f t="shared" ref="T5:T68" si="6">P5/D5</f>
        <v>0.1217931302154085</v>
      </c>
      <c r="U5" s="239">
        <f t="shared" ref="U5:U68" si="7">Q5/E5</f>
        <v>6.0364781038792704E-2</v>
      </c>
      <c r="V5" s="388">
        <v>12268.479545632999</v>
      </c>
      <c r="W5" s="242">
        <f t="shared" ref="W5:W68" si="8">Q5/V5</f>
        <v>0.3188659185882971</v>
      </c>
    </row>
    <row r="6" spans="1:23" x14ac:dyDescent="0.2">
      <c r="A6" s="15" t="s">
        <v>38</v>
      </c>
      <c r="B6" s="384" t="s">
        <v>108</v>
      </c>
      <c r="C6" s="152">
        <f>'18'!C6</f>
        <v>1943</v>
      </c>
      <c r="D6" s="152">
        <f>'18'!D6</f>
        <v>1486</v>
      </c>
      <c r="E6" s="152">
        <f>'18'!E6</f>
        <v>3429</v>
      </c>
      <c r="F6" s="453" t="s">
        <v>346</v>
      </c>
      <c r="G6" s="453">
        <v>1</v>
      </c>
      <c r="H6" s="243">
        <v>373213</v>
      </c>
      <c r="I6" s="243">
        <v>0</v>
      </c>
      <c r="J6" s="243">
        <v>1737445</v>
      </c>
      <c r="K6" s="243">
        <f t="shared" si="0"/>
        <v>2110658</v>
      </c>
      <c r="L6" s="235">
        <v>37</v>
      </c>
      <c r="M6" s="235">
        <v>0</v>
      </c>
      <c r="N6" s="235">
        <v>195</v>
      </c>
      <c r="O6" s="235">
        <f t="shared" si="1"/>
        <v>195</v>
      </c>
      <c r="P6" s="235">
        <f t="shared" si="2"/>
        <v>232</v>
      </c>
      <c r="Q6" s="235">
        <f t="shared" si="3"/>
        <v>232</v>
      </c>
      <c r="R6" s="239">
        <f t="shared" si="4"/>
        <v>1.079031787693205E-2</v>
      </c>
      <c r="S6" s="239">
        <f t="shared" si="5"/>
        <v>0</v>
      </c>
      <c r="T6" s="239">
        <f t="shared" si="6"/>
        <v>0.15612382234185734</v>
      </c>
      <c r="U6" s="239">
        <f t="shared" si="7"/>
        <v>6.7658209390492857E-2</v>
      </c>
      <c r="V6" s="388">
        <v>824.92410501193319</v>
      </c>
      <c r="W6" s="242">
        <f t="shared" si="8"/>
        <v>0.28123799339897326</v>
      </c>
    </row>
    <row r="7" spans="1:23" ht="22.5" x14ac:dyDescent="0.2">
      <c r="A7" s="203" t="s">
        <v>39</v>
      </c>
      <c r="B7" s="385" t="s">
        <v>104</v>
      </c>
      <c r="C7" s="152">
        <f>'18'!C7</f>
        <v>5050</v>
      </c>
      <c r="D7" s="152">
        <f>'18'!D7</f>
        <v>3761</v>
      </c>
      <c r="E7" s="152">
        <f>'18'!E7</f>
        <v>8811</v>
      </c>
      <c r="F7" s="453" t="s">
        <v>618</v>
      </c>
      <c r="G7" s="453">
        <v>3</v>
      </c>
      <c r="H7" s="243">
        <v>232816.875</v>
      </c>
      <c r="I7" s="243">
        <v>929179</v>
      </c>
      <c r="J7" s="243">
        <v>4012718</v>
      </c>
      <c r="K7" s="243">
        <f t="shared" si="0"/>
        <v>5174713.875</v>
      </c>
      <c r="L7" s="235">
        <v>36</v>
      </c>
      <c r="M7" s="235">
        <v>107</v>
      </c>
      <c r="N7" s="235">
        <v>497</v>
      </c>
      <c r="O7" s="235">
        <f t="shared" si="1"/>
        <v>604</v>
      </c>
      <c r="P7" s="235">
        <f t="shared" si="2"/>
        <v>533</v>
      </c>
      <c r="Q7" s="235">
        <f t="shared" si="3"/>
        <v>640</v>
      </c>
      <c r="R7" s="239">
        <f t="shared" si="4"/>
        <v>4.0858018386108275E-3</v>
      </c>
      <c r="S7" s="239">
        <f t="shared" si="5"/>
        <v>2.118811881188119E-2</v>
      </c>
      <c r="T7" s="239">
        <f t="shared" si="6"/>
        <v>0.14171762829034831</v>
      </c>
      <c r="U7" s="239">
        <f t="shared" si="7"/>
        <v>7.2636477130859148E-2</v>
      </c>
      <c r="V7" s="388">
        <v>1574.7739284713791</v>
      </c>
      <c r="W7" s="242">
        <f t="shared" si="8"/>
        <v>0.40640754106288962</v>
      </c>
    </row>
    <row r="8" spans="1:23" ht="22.5" x14ac:dyDescent="0.2">
      <c r="A8" s="15" t="s">
        <v>40</v>
      </c>
      <c r="B8" s="384" t="s">
        <v>108</v>
      </c>
      <c r="C8" s="152">
        <f>'18'!C8</f>
        <v>1393</v>
      </c>
      <c r="D8" s="152">
        <f>'18'!D8</f>
        <v>1067</v>
      </c>
      <c r="E8" s="152">
        <f>'18'!E8</f>
        <v>2460</v>
      </c>
      <c r="F8" s="453" t="s">
        <v>347</v>
      </c>
      <c r="G8" s="453">
        <v>1</v>
      </c>
      <c r="H8" s="243">
        <v>0</v>
      </c>
      <c r="I8" s="243">
        <v>870677</v>
      </c>
      <c r="J8" s="243">
        <v>1199050.5260115608</v>
      </c>
      <c r="K8" s="243">
        <f t="shared" si="0"/>
        <v>2069727.5260115608</v>
      </c>
      <c r="L8" s="235">
        <v>0</v>
      </c>
      <c r="M8" s="235">
        <v>75</v>
      </c>
      <c r="N8" s="235">
        <v>129</v>
      </c>
      <c r="O8" s="235">
        <f t="shared" si="1"/>
        <v>204</v>
      </c>
      <c r="P8" s="235">
        <f t="shared" si="2"/>
        <v>129</v>
      </c>
      <c r="Q8" s="235">
        <f t="shared" si="3"/>
        <v>204</v>
      </c>
      <c r="R8" s="239">
        <f t="shared" si="4"/>
        <v>0</v>
      </c>
      <c r="S8" s="239">
        <f t="shared" si="5"/>
        <v>5.3840631730078969E-2</v>
      </c>
      <c r="T8" s="239">
        <f t="shared" si="6"/>
        <v>0.12089971883786317</v>
      </c>
      <c r="U8" s="239">
        <f t="shared" si="7"/>
        <v>8.2926829268292687E-2</v>
      </c>
      <c r="V8" s="388">
        <v>577.5799243726367</v>
      </c>
      <c r="W8" s="242">
        <f t="shared" si="8"/>
        <v>0.35319787165660821</v>
      </c>
    </row>
    <row r="9" spans="1:23" ht="22.5" x14ac:dyDescent="0.2">
      <c r="A9" s="15" t="s">
        <v>41</v>
      </c>
      <c r="B9" s="384" t="s">
        <v>104</v>
      </c>
      <c r="C9" s="152">
        <f>'18'!C9</f>
        <v>14341</v>
      </c>
      <c r="D9" s="152">
        <f>'18'!D9</f>
        <v>10194</v>
      </c>
      <c r="E9" s="152">
        <f>'18'!E9</f>
        <v>24535</v>
      </c>
      <c r="F9" s="453" t="s">
        <v>348</v>
      </c>
      <c r="G9" s="453">
        <v>2</v>
      </c>
      <c r="H9" s="243">
        <v>321592</v>
      </c>
      <c r="I9" s="243">
        <v>547769.48387096776</v>
      </c>
      <c r="J9" s="243">
        <v>4689627</v>
      </c>
      <c r="K9" s="243">
        <f t="shared" si="0"/>
        <v>5558988.4838709682</v>
      </c>
      <c r="L9" s="235">
        <v>48</v>
      </c>
      <c r="M9" s="235">
        <v>32</v>
      </c>
      <c r="N9" s="235">
        <v>610</v>
      </c>
      <c r="O9" s="235">
        <f t="shared" si="1"/>
        <v>642</v>
      </c>
      <c r="P9" s="235">
        <f t="shared" si="2"/>
        <v>658</v>
      </c>
      <c r="Q9" s="235">
        <f t="shared" si="3"/>
        <v>690</v>
      </c>
      <c r="R9" s="239">
        <f t="shared" si="4"/>
        <v>1.9563888322804159E-3</v>
      </c>
      <c r="S9" s="239">
        <f t="shared" si="5"/>
        <v>2.2313646189247613E-3</v>
      </c>
      <c r="T9" s="239">
        <f t="shared" si="6"/>
        <v>6.4547773199921527E-2</v>
      </c>
      <c r="U9" s="239">
        <f t="shared" si="7"/>
        <v>2.8123089464030977E-2</v>
      </c>
      <c r="V9" s="388">
        <v>5664.470050866812</v>
      </c>
      <c r="W9" s="242">
        <f t="shared" si="8"/>
        <v>0.12181192482329604</v>
      </c>
    </row>
    <row r="10" spans="1:23" x14ac:dyDescent="0.2">
      <c r="A10" s="15" t="s">
        <v>42</v>
      </c>
      <c r="B10" s="384" t="s">
        <v>108</v>
      </c>
      <c r="C10" s="152">
        <f>'18'!C10</f>
        <v>3933</v>
      </c>
      <c r="D10" s="152">
        <f>'18'!D10</f>
        <v>2890</v>
      </c>
      <c r="E10" s="152">
        <f>'18'!E10</f>
        <v>6823</v>
      </c>
      <c r="F10" s="453" t="s">
        <v>349</v>
      </c>
      <c r="G10" s="453">
        <v>1</v>
      </c>
      <c r="H10" s="243">
        <v>923638</v>
      </c>
      <c r="I10" s="243">
        <v>0</v>
      </c>
      <c r="J10" s="243">
        <v>2990145</v>
      </c>
      <c r="K10" s="243">
        <f t="shared" si="0"/>
        <v>3913783</v>
      </c>
      <c r="L10" s="235">
        <v>110</v>
      </c>
      <c r="M10" s="235">
        <v>0</v>
      </c>
      <c r="N10" s="235">
        <v>404</v>
      </c>
      <c r="O10" s="235">
        <f t="shared" si="1"/>
        <v>404</v>
      </c>
      <c r="P10" s="235">
        <f t="shared" si="2"/>
        <v>514</v>
      </c>
      <c r="Q10" s="235">
        <f t="shared" si="3"/>
        <v>514</v>
      </c>
      <c r="R10" s="239">
        <f t="shared" si="4"/>
        <v>1.6121940495383263E-2</v>
      </c>
      <c r="S10" s="239">
        <f t="shared" si="5"/>
        <v>0</v>
      </c>
      <c r="T10" s="239">
        <f t="shared" si="6"/>
        <v>0.17785467128027682</v>
      </c>
      <c r="U10" s="239">
        <f t="shared" si="7"/>
        <v>7.5333431042063609E-2</v>
      </c>
      <c r="V10" s="388">
        <v>2028.5512948207172</v>
      </c>
      <c r="W10" s="242">
        <f t="shared" si="8"/>
        <v>0.25338279653679013</v>
      </c>
    </row>
    <row r="11" spans="1:23" ht="22.5" x14ac:dyDescent="0.2">
      <c r="A11" s="15" t="s">
        <v>43</v>
      </c>
      <c r="B11" s="384" t="s">
        <v>108</v>
      </c>
      <c r="C11" s="152">
        <f>'18'!C11</f>
        <v>2170</v>
      </c>
      <c r="D11" s="152">
        <f>'18'!D11</f>
        <v>1470</v>
      </c>
      <c r="E11" s="152">
        <f>'18'!E11</f>
        <v>3640</v>
      </c>
      <c r="F11" s="453" t="s">
        <v>350</v>
      </c>
      <c r="G11" s="453">
        <v>1</v>
      </c>
      <c r="H11" s="243">
        <v>347123</v>
      </c>
      <c r="I11" s="243">
        <v>327109.54545454547</v>
      </c>
      <c r="J11" s="243">
        <v>1566051.5294117646</v>
      </c>
      <c r="K11" s="243">
        <f t="shared" si="0"/>
        <v>2240284.0748663098</v>
      </c>
      <c r="L11" s="235">
        <v>34</v>
      </c>
      <c r="M11" s="235">
        <v>39</v>
      </c>
      <c r="N11" s="235">
        <v>171</v>
      </c>
      <c r="O11" s="235">
        <f t="shared" si="1"/>
        <v>210</v>
      </c>
      <c r="P11" s="235">
        <f t="shared" si="2"/>
        <v>205</v>
      </c>
      <c r="Q11" s="235">
        <f t="shared" si="3"/>
        <v>244</v>
      </c>
      <c r="R11" s="239">
        <f t="shared" si="4"/>
        <v>9.3406593406593404E-3</v>
      </c>
      <c r="S11" s="239">
        <f t="shared" si="5"/>
        <v>1.7972350230414748E-2</v>
      </c>
      <c r="T11" s="239">
        <f t="shared" si="6"/>
        <v>0.13945578231292516</v>
      </c>
      <c r="U11" s="239">
        <f t="shared" si="7"/>
        <v>6.7032967032967031E-2</v>
      </c>
      <c r="V11" s="388">
        <v>787.53711996229083</v>
      </c>
      <c r="W11" s="242">
        <f t="shared" si="8"/>
        <v>0.30982666570901868</v>
      </c>
    </row>
    <row r="12" spans="1:23" ht="22.5" x14ac:dyDescent="0.2">
      <c r="A12" s="15" t="s">
        <v>220</v>
      </c>
      <c r="B12" s="384" t="s">
        <v>104</v>
      </c>
      <c r="C12" s="152">
        <f>'18'!C12</f>
        <v>17884</v>
      </c>
      <c r="D12" s="152">
        <f>'18'!D12</f>
        <v>13101</v>
      </c>
      <c r="E12" s="152">
        <f>'18'!E12</f>
        <v>30985</v>
      </c>
      <c r="F12" s="453" t="s">
        <v>619</v>
      </c>
      <c r="G12" s="453">
        <v>2</v>
      </c>
      <c r="H12" s="243">
        <v>0</v>
      </c>
      <c r="I12" s="243">
        <v>513663.37096774194</v>
      </c>
      <c r="J12" s="243">
        <v>3900562</v>
      </c>
      <c r="K12" s="243">
        <f t="shared" si="0"/>
        <v>4414225.3709677421</v>
      </c>
      <c r="L12" s="235">
        <v>0</v>
      </c>
      <c r="M12" s="235">
        <v>40</v>
      </c>
      <c r="N12" s="235">
        <v>387</v>
      </c>
      <c r="O12" s="235">
        <f t="shared" si="1"/>
        <v>427</v>
      </c>
      <c r="P12" s="235">
        <f t="shared" si="2"/>
        <v>387</v>
      </c>
      <c r="Q12" s="235">
        <f t="shared" si="3"/>
        <v>427</v>
      </c>
      <c r="R12" s="239">
        <f t="shared" si="4"/>
        <v>0</v>
      </c>
      <c r="S12" s="239">
        <f t="shared" si="5"/>
        <v>2.2366360993066429E-3</v>
      </c>
      <c r="T12" s="239">
        <f t="shared" si="6"/>
        <v>2.9539729791618962E-2</v>
      </c>
      <c r="U12" s="239">
        <f t="shared" si="7"/>
        <v>1.3780861707277716E-2</v>
      </c>
      <c r="V12" s="388">
        <v>2484.727323169604</v>
      </c>
      <c r="W12" s="242">
        <f t="shared" si="8"/>
        <v>0.17184984284525195</v>
      </c>
    </row>
    <row r="13" spans="1:23" x14ac:dyDescent="0.2">
      <c r="A13" s="15" t="s">
        <v>44</v>
      </c>
      <c r="B13" s="384" t="s">
        <v>108</v>
      </c>
      <c r="C13" s="152">
        <f>'18'!C13</f>
        <v>5608</v>
      </c>
      <c r="D13" s="152">
        <f>'18'!D13</f>
        <v>3886</v>
      </c>
      <c r="E13" s="152">
        <f>'18'!E13</f>
        <v>9494</v>
      </c>
      <c r="F13" s="453" t="s">
        <v>351</v>
      </c>
      <c r="G13" s="453">
        <v>1</v>
      </c>
      <c r="H13" s="243">
        <v>253413</v>
      </c>
      <c r="I13" s="243">
        <v>891410</v>
      </c>
      <c r="J13" s="243">
        <v>2729708</v>
      </c>
      <c r="K13" s="243">
        <f t="shared" si="0"/>
        <v>3874531</v>
      </c>
      <c r="L13" s="235">
        <v>30</v>
      </c>
      <c r="M13" s="235">
        <v>86</v>
      </c>
      <c r="N13" s="235">
        <v>298</v>
      </c>
      <c r="O13" s="235">
        <f t="shared" si="1"/>
        <v>384</v>
      </c>
      <c r="P13" s="235">
        <f t="shared" si="2"/>
        <v>328</v>
      </c>
      <c r="Q13" s="235">
        <f t="shared" si="3"/>
        <v>414</v>
      </c>
      <c r="R13" s="239">
        <f t="shared" si="4"/>
        <v>3.1598904571308196E-3</v>
      </c>
      <c r="S13" s="239">
        <f t="shared" si="5"/>
        <v>1.5335235378031383E-2</v>
      </c>
      <c r="T13" s="239">
        <f t="shared" si="6"/>
        <v>8.4405558414822446E-2</v>
      </c>
      <c r="U13" s="239">
        <f t="shared" si="7"/>
        <v>4.3606488308405307E-2</v>
      </c>
      <c r="V13" s="388">
        <v>1042.5789427849866</v>
      </c>
      <c r="W13" s="242">
        <f t="shared" si="8"/>
        <v>0.3970922325498954</v>
      </c>
    </row>
    <row r="14" spans="1:23" ht="22.5" x14ac:dyDescent="0.2">
      <c r="A14" s="15" t="s">
        <v>45</v>
      </c>
      <c r="B14" s="384" t="s">
        <v>108</v>
      </c>
      <c r="C14" s="152">
        <f>'18'!C14</f>
        <v>3934</v>
      </c>
      <c r="D14" s="152">
        <f>'18'!D14</f>
        <v>2797</v>
      </c>
      <c r="E14" s="152">
        <f>'18'!E14</f>
        <v>6731</v>
      </c>
      <c r="F14" s="453" t="s">
        <v>352</v>
      </c>
      <c r="G14" s="453">
        <v>2</v>
      </c>
      <c r="H14" s="243">
        <v>196707</v>
      </c>
      <c r="I14" s="243">
        <v>731414</v>
      </c>
      <c r="J14" s="243">
        <v>3369871</v>
      </c>
      <c r="K14" s="243">
        <f t="shared" si="0"/>
        <v>4297992</v>
      </c>
      <c r="L14" s="235">
        <v>18</v>
      </c>
      <c r="M14" s="235">
        <v>96</v>
      </c>
      <c r="N14" s="235">
        <v>359</v>
      </c>
      <c r="O14" s="235">
        <f t="shared" si="1"/>
        <v>455</v>
      </c>
      <c r="P14" s="235">
        <f t="shared" si="2"/>
        <v>377</v>
      </c>
      <c r="Q14" s="235">
        <f t="shared" si="3"/>
        <v>473</v>
      </c>
      <c r="R14" s="239">
        <f t="shared" si="4"/>
        <v>2.6741940276333383E-3</v>
      </c>
      <c r="S14" s="239">
        <f t="shared" si="5"/>
        <v>2.440264361972547E-2</v>
      </c>
      <c r="T14" s="239">
        <f t="shared" si="6"/>
        <v>0.1347872720772256</v>
      </c>
      <c r="U14" s="239">
        <f t="shared" si="7"/>
        <v>7.0271876392809393E-2</v>
      </c>
      <c r="V14" s="388">
        <v>1972.056248471509</v>
      </c>
      <c r="W14" s="242">
        <f t="shared" si="8"/>
        <v>0.23985117075976425</v>
      </c>
    </row>
    <row r="15" spans="1:23" x14ac:dyDescent="0.2">
      <c r="A15" s="15" t="s">
        <v>46</v>
      </c>
      <c r="B15" s="384" t="s">
        <v>108</v>
      </c>
      <c r="C15" s="152">
        <f>'18'!C15</f>
        <v>103</v>
      </c>
      <c r="D15" s="152">
        <f>'18'!D15</f>
        <v>119</v>
      </c>
      <c r="E15" s="152">
        <f>'18'!E15</f>
        <v>222</v>
      </c>
      <c r="F15" s="453" t="s">
        <v>353</v>
      </c>
      <c r="G15" s="453">
        <v>1</v>
      </c>
      <c r="H15" s="243">
        <v>0</v>
      </c>
      <c r="I15" s="243">
        <v>0</v>
      </c>
      <c r="J15" s="243">
        <v>127640.18560606061</v>
      </c>
      <c r="K15" s="243">
        <f t="shared" si="0"/>
        <v>127640.18560606061</v>
      </c>
      <c r="L15" s="235">
        <v>0</v>
      </c>
      <c r="M15" s="235">
        <v>0</v>
      </c>
      <c r="N15" s="235">
        <v>17</v>
      </c>
      <c r="O15" s="235">
        <f t="shared" si="1"/>
        <v>17</v>
      </c>
      <c r="P15" s="235">
        <f t="shared" si="2"/>
        <v>17</v>
      </c>
      <c r="Q15" s="235">
        <f t="shared" si="3"/>
        <v>17</v>
      </c>
      <c r="R15" s="239">
        <f t="shared" si="4"/>
        <v>0</v>
      </c>
      <c r="S15" s="239">
        <f t="shared" si="5"/>
        <v>0</v>
      </c>
      <c r="T15" s="239">
        <f t="shared" si="6"/>
        <v>0.14285714285714285</v>
      </c>
      <c r="U15" s="239">
        <f t="shared" si="7"/>
        <v>7.6576576576576572E-2</v>
      </c>
      <c r="V15" s="388">
        <v>60</v>
      </c>
      <c r="W15" s="242">
        <f t="shared" si="8"/>
        <v>0.28333333333333333</v>
      </c>
    </row>
    <row r="16" spans="1:23" x14ac:dyDescent="0.2">
      <c r="A16" s="15" t="s">
        <v>47</v>
      </c>
      <c r="B16" s="384" t="s">
        <v>108</v>
      </c>
      <c r="C16" s="152">
        <f>'18'!C16</f>
        <v>1659</v>
      </c>
      <c r="D16" s="152">
        <f>'18'!D16</f>
        <v>1339</v>
      </c>
      <c r="E16" s="152">
        <f>'18'!E16</f>
        <v>2998</v>
      </c>
      <c r="F16" s="453" t="s">
        <v>354</v>
      </c>
      <c r="G16" s="453">
        <v>1</v>
      </c>
      <c r="H16" s="243">
        <v>264725</v>
      </c>
      <c r="I16" s="243">
        <v>939201</v>
      </c>
      <c r="J16" s="243">
        <v>1082164</v>
      </c>
      <c r="K16" s="243">
        <f t="shared" si="0"/>
        <v>2286090</v>
      </c>
      <c r="L16" s="235">
        <v>30</v>
      </c>
      <c r="M16" s="235">
        <v>72</v>
      </c>
      <c r="N16" s="235">
        <v>148</v>
      </c>
      <c r="O16" s="235">
        <f t="shared" si="1"/>
        <v>220</v>
      </c>
      <c r="P16" s="235">
        <f t="shared" si="2"/>
        <v>178</v>
      </c>
      <c r="Q16" s="235">
        <f t="shared" si="3"/>
        <v>250</v>
      </c>
      <c r="R16" s="239">
        <f t="shared" si="4"/>
        <v>1.0006671114076051E-2</v>
      </c>
      <c r="S16" s="239">
        <f t="shared" si="5"/>
        <v>4.3399638336347197E-2</v>
      </c>
      <c r="T16" s="239">
        <f t="shared" si="6"/>
        <v>0.13293502613890965</v>
      </c>
      <c r="U16" s="239">
        <f t="shared" si="7"/>
        <v>8.3388925950633755E-2</v>
      </c>
      <c r="V16" s="388">
        <v>737.31126961483596</v>
      </c>
      <c r="W16" s="242">
        <f t="shared" si="8"/>
        <v>0.33906982071574399</v>
      </c>
    </row>
    <row r="17" spans="1:23" x14ac:dyDescent="0.2">
      <c r="A17" s="15" t="s">
        <v>48</v>
      </c>
      <c r="B17" s="384" t="s">
        <v>108</v>
      </c>
      <c r="C17" s="152">
        <f>'18'!C17</f>
        <v>4217</v>
      </c>
      <c r="D17" s="152">
        <f>'18'!D17</f>
        <v>2349</v>
      </c>
      <c r="E17" s="152">
        <f>'18'!E17</f>
        <v>6566</v>
      </c>
      <c r="F17" s="453" t="s">
        <v>355</v>
      </c>
      <c r="G17" s="453">
        <v>1</v>
      </c>
      <c r="H17" s="243">
        <v>292895.05263157893</v>
      </c>
      <c r="I17" s="243">
        <v>1144648.0982142857</v>
      </c>
      <c r="J17" s="243">
        <v>1311302.0423076921</v>
      </c>
      <c r="K17" s="243">
        <f t="shared" si="0"/>
        <v>2748845.1931535564</v>
      </c>
      <c r="L17" s="235">
        <v>42</v>
      </c>
      <c r="M17" s="235">
        <v>159</v>
      </c>
      <c r="N17" s="235">
        <v>157</v>
      </c>
      <c r="O17" s="235">
        <f t="shared" si="1"/>
        <v>316</v>
      </c>
      <c r="P17" s="235">
        <f t="shared" si="2"/>
        <v>199</v>
      </c>
      <c r="Q17" s="235">
        <f t="shared" si="3"/>
        <v>358</v>
      </c>
      <c r="R17" s="239">
        <f t="shared" si="4"/>
        <v>6.3965884861407248E-3</v>
      </c>
      <c r="S17" s="239">
        <f t="shared" si="5"/>
        <v>3.7704529286222435E-2</v>
      </c>
      <c r="T17" s="239">
        <f t="shared" si="6"/>
        <v>8.4716900808854828E-2</v>
      </c>
      <c r="U17" s="239">
        <f t="shared" si="7"/>
        <v>5.4523301858056657E-2</v>
      </c>
      <c r="V17" s="388">
        <v>1075.0231913284597</v>
      </c>
      <c r="W17" s="242">
        <f t="shared" si="8"/>
        <v>0.33301607154874641</v>
      </c>
    </row>
    <row r="18" spans="1:23" ht="22.5" x14ac:dyDescent="0.2">
      <c r="A18" s="15" t="s">
        <v>49</v>
      </c>
      <c r="B18" s="384" t="s">
        <v>104</v>
      </c>
      <c r="C18" s="152">
        <f>'18'!C18</f>
        <v>16760</v>
      </c>
      <c r="D18" s="152">
        <f>'18'!D18</f>
        <v>12483</v>
      </c>
      <c r="E18" s="152">
        <f>'18'!E18</f>
        <v>29243</v>
      </c>
      <c r="F18" s="453" t="s">
        <v>356</v>
      </c>
      <c r="G18" s="453">
        <v>2</v>
      </c>
      <c r="H18" s="243">
        <v>706005</v>
      </c>
      <c r="I18" s="243">
        <v>1510196.9677419355</v>
      </c>
      <c r="J18" s="243">
        <v>2475159</v>
      </c>
      <c r="K18" s="243">
        <f t="shared" si="0"/>
        <v>4691360.9677419355</v>
      </c>
      <c r="L18" s="235">
        <v>105</v>
      </c>
      <c r="M18" s="235">
        <v>124</v>
      </c>
      <c r="N18" s="235">
        <v>238</v>
      </c>
      <c r="O18" s="235">
        <f t="shared" si="1"/>
        <v>362</v>
      </c>
      <c r="P18" s="235">
        <f t="shared" si="2"/>
        <v>343</v>
      </c>
      <c r="Q18" s="235">
        <f t="shared" si="3"/>
        <v>467</v>
      </c>
      <c r="R18" s="239">
        <f t="shared" si="4"/>
        <v>3.590602879321547E-3</v>
      </c>
      <c r="S18" s="239">
        <f t="shared" si="5"/>
        <v>7.398568019093079E-3</v>
      </c>
      <c r="T18" s="239">
        <f t="shared" si="6"/>
        <v>2.7477369222142112E-2</v>
      </c>
      <c r="U18" s="239">
        <f t="shared" si="7"/>
        <v>1.596963375850631E-2</v>
      </c>
      <c r="V18" s="388">
        <v>3119.8067849538679</v>
      </c>
      <c r="W18" s="242">
        <f t="shared" si="8"/>
        <v>0.14968875708977775</v>
      </c>
    </row>
    <row r="19" spans="1:23" x14ac:dyDescent="0.2">
      <c r="A19" s="15" t="s">
        <v>50</v>
      </c>
      <c r="B19" s="384" t="s">
        <v>108</v>
      </c>
      <c r="C19" s="152">
        <f>'18'!C19</f>
        <v>1179</v>
      </c>
      <c r="D19" s="152">
        <f>'18'!D19</f>
        <v>760</v>
      </c>
      <c r="E19" s="152">
        <f>'18'!E19</f>
        <v>1939</v>
      </c>
      <c r="F19" s="453" t="s">
        <v>357</v>
      </c>
      <c r="G19" s="453">
        <v>1</v>
      </c>
      <c r="H19" s="243">
        <v>208446.60869565216</v>
      </c>
      <c r="I19" s="243">
        <v>232504.85714285713</v>
      </c>
      <c r="J19" s="243">
        <v>866990.41666666674</v>
      </c>
      <c r="K19" s="243">
        <f t="shared" si="0"/>
        <v>1307941.8825051761</v>
      </c>
      <c r="L19" s="235">
        <v>16</v>
      </c>
      <c r="M19" s="235">
        <v>24</v>
      </c>
      <c r="N19" s="235">
        <v>90</v>
      </c>
      <c r="O19" s="235">
        <f t="shared" si="1"/>
        <v>114</v>
      </c>
      <c r="P19" s="235">
        <f t="shared" si="2"/>
        <v>106</v>
      </c>
      <c r="Q19" s="235">
        <f t="shared" si="3"/>
        <v>130</v>
      </c>
      <c r="R19" s="239">
        <f t="shared" si="4"/>
        <v>8.2516761217122231E-3</v>
      </c>
      <c r="S19" s="239">
        <f t="shared" si="5"/>
        <v>2.0356234096692113E-2</v>
      </c>
      <c r="T19" s="239">
        <f t="shared" si="6"/>
        <v>0.13947368421052631</v>
      </c>
      <c r="U19" s="239">
        <f t="shared" si="7"/>
        <v>6.7044868488911807E-2</v>
      </c>
      <c r="V19" s="388">
        <v>509.72391017173049</v>
      </c>
      <c r="W19" s="242">
        <f t="shared" si="8"/>
        <v>0.25504002736736803</v>
      </c>
    </row>
    <row r="20" spans="1:23" x14ac:dyDescent="0.2">
      <c r="A20" s="15" t="s">
        <v>51</v>
      </c>
      <c r="B20" s="384" t="s">
        <v>108</v>
      </c>
      <c r="C20" s="152">
        <f>'18'!C20</f>
        <v>2116</v>
      </c>
      <c r="D20" s="152">
        <f>'18'!D20</f>
        <v>1642</v>
      </c>
      <c r="E20" s="152">
        <f>'18'!E20</f>
        <v>3758</v>
      </c>
      <c r="F20" s="453" t="s">
        <v>355</v>
      </c>
      <c r="G20" s="453">
        <v>1</v>
      </c>
      <c r="H20" s="243">
        <v>634605.94736842113</v>
      </c>
      <c r="I20" s="243">
        <v>467937.90178571432</v>
      </c>
      <c r="J20" s="243">
        <v>3031863.9576923074</v>
      </c>
      <c r="K20" s="243">
        <f t="shared" si="0"/>
        <v>4134407.8068464426</v>
      </c>
      <c r="L20" s="235">
        <v>91</v>
      </c>
      <c r="M20" s="235">
        <v>65</v>
      </c>
      <c r="N20" s="235">
        <v>363</v>
      </c>
      <c r="O20" s="235">
        <f t="shared" si="1"/>
        <v>428</v>
      </c>
      <c r="P20" s="235">
        <f t="shared" si="2"/>
        <v>454</v>
      </c>
      <c r="Q20" s="235">
        <f t="shared" si="3"/>
        <v>519</v>
      </c>
      <c r="R20" s="239">
        <f t="shared" si="4"/>
        <v>2.4215007982969664E-2</v>
      </c>
      <c r="S20" s="239">
        <f t="shared" si="5"/>
        <v>3.0718336483931945E-2</v>
      </c>
      <c r="T20" s="239">
        <f t="shared" si="6"/>
        <v>0.27649208282582216</v>
      </c>
      <c r="U20" s="239">
        <f t="shared" si="7"/>
        <v>0.13810537519957425</v>
      </c>
      <c r="V20" s="388">
        <v>1158.3768182867698</v>
      </c>
      <c r="W20" s="242">
        <f t="shared" si="8"/>
        <v>0.44804073407442402</v>
      </c>
    </row>
    <row r="21" spans="1:23" ht="22.5" x14ac:dyDescent="0.2">
      <c r="A21" s="15" t="s">
        <v>52</v>
      </c>
      <c r="B21" s="384" t="s">
        <v>108</v>
      </c>
      <c r="C21" s="152">
        <f>'18'!C21</f>
        <v>1298</v>
      </c>
      <c r="D21" s="152">
        <f>'18'!D21</f>
        <v>795</v>
      </c>
      <c r="E21" s="152">
        <f>'18'!E21</f>
        <v>2093</v>
      </c>
      <c r="F21" s="453" t="s">
        <v>373</v>
      </c>
      <c r="G21" s="453">
        <v>1</v>
      </c>
      <c r="H21" s="243">
        <v>0</v>
      </c>
      <c r="I21" s="243">
        <v>415766.65454545448</v>
      </c>
      <c r="J21" s="243">
        <v>1183579</v>
      </c>
      <c r="K21" s="243">
        <f t="shared" si="0"/>
        <v>1599345.6545454545</v>
      </c>
      <c r="L21" s="235">
        <v>0</v>
      </c>
      <c r="M21" s="235">
        <v>28</v>
      </c>
      <c r="N21" s="235">
        <v>72</v>
      </c>
      <c r="O21" s="235">
        <f t="shared" si="1"/>
        <v>100</v>
      </c>
      <c r="P21" s="235">
        <f t="shared" si="2"/>
        <v>72</v>
      </c>
      <c r="Q21" s="235">
        <f t="shared" si="3"/>
        <v>100</v>
      </c>
      <c r="R21" s="239">
        <f t="shared" si="4"/>
        <v>0</v>
      </c>
      <c r="S21" s="239">
        <f t="shared" si="5"/>
        <v>2.1571648690292759E-2</v>
      </c>
      <c r="T21" s="239">
        <f t="shared" si="6"/>
        <v>9.056603773584905E-2</v>
      </c>
      <c r="U21" s="239">
        <f t="shared" si="7"/>
        <v>4.7778308647873864E-2</v>
      </c>
      <c r="V21" s="388">
        <v>738.21905891656786</v>
      </c>
      <c r="W21" s="242">
        <f t="shared" si="8"/>
        <v>0.13546114637945403</v>
      </c>
    </row>
    <row r="22" spans="1:23" x14ac:dyDescent="0.2">
      <c r="A22" s="15" t="s">
        <v>53</v>
      </c>
      <c r="B22" s="384" t="s">
        <v>108</v>
      </c>
      <c r="C22" s="152">
        <f>'18'!C22</f>
        <v>1722</v>
      </c>
      <c r="D22" s="152">
        <f>'18'!D22</f>
        <v>1353</v>
      </c>
      <c r="E22" s="152">
        <f>'18'!E22</f>
        <v>3075</v>
      </c>
      <c r="F22" s="453" t="s">
        <v>358</v>
      </c>
      <c r="G22" s="453">
        <v>1</v>
      </c>
      <c r="H22" s="243">
        <v>155374.23255813954</v>
      </c>
      <c r="I22" s="243">
        <v>0</v>
      </c>
      <c r="J22" s="243">
        <v>1352225.8584474886</v>
      </c>
      <c r="K22" s="243">
        <f t="shared" si="0"/>
        <v>1507600.0910056282</v>
      </c>
      <c r="L22" s="235">
        <v>44</v>
      </c>
      <c r="M22" s="235">
        <v>0</v>
      </c>
      <c r="N22" s="235">
        <v>193</v>
      </c>
      <c r="O22" s="235">
        <f t="shared" si="1"/>
        <v>193</v>
      </c>
      <c r="P22" s="235">
        <f t="shared" si="2"/>
        <v>237</v>
      </c>
      <c r="Q22" s="235">
        <f t="shared" si="3"/>
        <v>237</v>
      </c>
      <c r="R22" s="239">
        <f t="shared" si="4"/>
        <v>1.4308943089430894E-2</v>
      </c>
      <c r="S22" s="239">
        <f t="shared" si="5"/>
        <v>0</v>
      </c>
      <c r="T22" s="239">
        <f t="shared" si="6"/>
        <v>0.17516629711751663</v>
      </c>
      <c r="U22" s="239">
        <f t="shared" si="7"/>
        <v>7.7073170731707316E-2</v>
      </c>
      <c r="V22" s="388">
        <v>638.02515004286943</v>
      </c>
      <c r="W22" s="242">
        <f t="shared" si="8"/>
        <v>0.37145871128132768</v>
      </c>
    </row>
    <row r="23" spans="1:23" ht="22.5" x14ac:dyDescent="0.2">
      <c r="A23" s="15" t="s">
        <v>54</v>
      </c>
      <c r="B23" s="384" t="s">
        <v>108</v>
      </c>
      <c r="C23" s="152">
        <f>'18'!C23</f>
        <v>2783</v>
      </c>
      <c r="D23" s="152">
        <f>'18'!D23</f>
        <v>1991</v>
      </c>
      <c r="E23" s="152">
        <f>'18'!E23</f>
        <v>4774</v>
      </c>
      <c r="F23" s="453" t="s">
        <v>708</v>
      </c>
      <c r="G23" s="453">
        <v>2</v>
      </c>
      <c r="H23" s="243">
        <v>290089.5</v>
      </c>
      <c r="I23" s="243">
        <v>742347</v>
      </c>
      <c r="J23" s="243">
        <v>1770543.9000000001</v>
      </c>
      <c r="K23" s="243">
        <f t="shared" si="0"/>
        <v>2802980.4000000004</v>
      </c>
      <c r="L23" s="235">
        <v>60</v>
      </c>
      <c r="M23" s="235">
        <v>72</v>
      </c>
      <c r="N23" s="235">
        <v>180</v>
      </c>
      <c r="O23" s="235">
        <f t="shared" si="1"/>
        <v>252</v>
      </c>
      <c r="P23" s="235">
        <f t="shared" si="2"/>
        <v>240</v>
      </c>
      <c r="Q23" s="235">
        <f t="shared" si="3"/>
        <v>312</v>
      </c>
      <c r="R23" s="239">
        <f t="shared" si="4"/>
        <v>1.2568077084206116E-2</v>
      </c>
      <c r="S23" s="239">
        <f t="shared" si="5"/>
        <v>2.5871361839741286E-2</v>
      </c>
      <c r="T23" s="239">
        <f t="shared" si="6"/>
        <v>0.12054244098442994</v>
      </c>
      <c r="U23" s="239">
        <f t="shared" si="7"/>
        <v>6.5354000837871809E-2</v>
      </c>
      <c r="V23" s="388">
        <v>1275.7208121827409</v>
      </c>
      <c r="W23" s="242">
        <f t="shared" si="8"/>
        <v>0.24456761778948502</v>
      </c>
    </row>
    <row r="24" spans="1:23" ht="22.5" x14ac:dyDescent="0.2">
      <c r="A24" s="15" t="s">
        <v>55</v>
      </c>
      <c r="B24" s="384" t="s">
        <v>104</v>
      </c>
      <c r="C24" s="152">
        <f>'18'!C24</f>
        <v>7599</v>
      </c>
      <c r="D24" s="152">
        <f>'18'!D24</f>
        <v>5523</v>
      </c>
      <c r="E24" s="152">
        <f>'18'!E24</f>
        <v>13122</v>
      </c>
      <c r="F24" s="453" t="s">
        <v>359</v>
      </c>
      <c r="G24" s="453">
        <v>2</v>
      </c>
      <c r="H24" s="243">
        <v>0</v>
      </c>
      <c r="I24" s="243">
        <v>563975.40365448501</v>
      </c>
      <c r="J24" s="243">
        <v>1120369.1428571427</v>
      </c>
      <c r="K24" s="243">
        <f t="shared" si="0"/>
        <v>1684344.5465116277</v>
      </c>
      <c r="L24" s="235">
        <v>0</v>
      </c>
      <c r="M24" s="235">
        <v>68</v>
      </c>
      <c r="N24" s="235">
        <v>117</v>
      </c>
      <c r="O24" s="235">
        <f t="shared" si="1"/>
        <v>185</v>
      </c>
      <c r="P24" s="235">
        <f t="shared" si="2"/>
        <v>117</v>
      </c>
      <c r="Q24" s="235">
        <f t="shared" si="3"/>
        <v>185</v>
      </c>
      <c r="R24" s="239">
        <f t="shared" si="4"/>
        <v>0</v>
      </c>
      <c r="S24" s="239">
        <f t="shared" si="5"/>
        <v>8.948545861297539E-3</v>
      </c>
      <c r="T24" s="239">
        <f t="shared" si="6"/>
        <v>2.1184139054861488E-2</v>
      </c>
      <c r="U24" s="239">
        <f t="shared" si="7"/>
        <v>1.4098460600518213E-2</v>
      </c>
      <c r="V24" s="388">
        <v>1823.7869936444758</v>
      </c>
      <c r="W24" s="242">
        <f t="shared" si="8"/>
        <v>0.10143728442229663</v>
      </c>
    </row>
    <row r="25" spans="1:23" x14ac:dyDescent="0.2">
      <c r="A25" s="15" t="s">
        <v>56</v>
      </c>
      <c r="B25" s="384" t="s">
        <v>104</v>
      </c>
      <c r="C25" s="152">
        <f>'18'!C25</f>
        <v>10029</v>
      </c>
      <c r="D25" s="152">
        <f>'18'!D25</f>
        <v>7034</v>
      </c>
      <c r="E25" s="152">
        <f>'18'!E25</f>
        <v>17063</v>
      </c>
      <c r="F25" s="453" t="s">
        <v>360</v>
      </c>
      <c r="G25" s="453">
        <v>1</v>
      </c>
      <c r="H25" s="243">
        <v>1656052</v>
      </c>
      <c r="I25" s="243">
        <v>1147781.6428571427</v>
      </c>
      <c r="J25" s="243">
        <v>4117470.3904761905</v>
      </c>
      <c r="K25" s="243">
        <f t="shared" si="0"/>
        <v>6921304.0333333332</v>
      </c>
      <c r="L25" s="235">
        <v>176</v>
      </c>
      <c r="M25" s="235">
        <v>110</v>
      </c>
      <c r="N25" s="235">
        <v>526</v>
      </c>
      <c r="O25" s="235">
        <f t="shared" si="1"/>
        <v>636</v>
      </c>
      <c r="P25" s="235">
        <f t="shared" si="2"/>
        <v>702</v>
      </c>
      <c r="Q25" s="235">
        <f t="shared" si="3"/>
        <v>812</v>
      </c>
      <c r="R25" s="239">
        <f t="shared" si="4"/>
        <v>1.0314716052276856E-2</v>
      </c>
      <c r="S25" s="239">
        <f t="shared" si="5"/>
        <v>1.0968192242496759E-2</v>
      </c>
      <c r="T25" s="239">
        <f t="shared" si="6"/>
        <v>9.9800966733011087E-2</v>
      </c>
      <c r="U25" s="239">
        <f t="shared" si="7"/>
        <v>4.7588349059368221E-2</v>
      </c>
      <c r="V25" s="388">
        <v>3980.4197434139651</v>
      </c>
      <c r="W25" s="242">
        <f t="shared" si="8"/>
        <v>0.20399858616507513</v>
      </c>
    </row>
    <row r="26" spans="1:23" x14ac:dyDescent="0.2">
      <c r="A26" s="15" t="s">
        <v>57</v>
      </c>
      <c r="B26" s="384" t="s">
        <v>104</v>
      </c>
      <c r="C26" s="152">
        <f>'18'!C26</f>
        <v>20237</v>
      </c>
      <c r="D26" s="152">
        <f>'18'!D26</f>
        <v>13552</v>
      </c>
      <c r="E26" s="152">
        <f>'18'!E26</f>
        <v>33789</v>
      </c>
      <c r="F26" s="453" t="s">
        <v>361</v>
      </c>
      <c r="G26" s="453">
        <v>1</v>
      </c>
      <c r="H26" s="243">
        <v>820302</v>
      </c>
      <c r="I26" s="243">
        <v>1192348</v>
      </c>
      <c r="J26" s="243">
        <v>5936990</v>
      </c>
      <c r="K26" s="243">
        <f>SUM(H26:J26)</f>
        <v>7949640</v>
      </c>
      <c r="L26" s="235">
        <v>100</v>
      </c>
      <c r="M26" s="235">
        <v>72</v>
      </c>
      <c r="N26" s="235">
        <v>703</v>
      </c>
      <c r="O26" s="235">
        <f t="shared" si="1"/>
        <v>775</v>
      </c>
      <c r="P26" s="235">
        <f t="shared" si="2"/>
        <v>803</v>
      </c>
      <c r="Q26" s="235">
        <f t="shared" si="3"/>
        <v>875</v>
      </c>
      <c r="R26" s="239">
        <f t="shared" si="4"/>
        <v>2.9595430465536123E-3</v>
      </c>
      <c r="S26" s="239">
        <f t="shared" si="5"/>
        <v>3.5578396007313337E-3</v>
      </c>
      <c r="T26" s="239">
        <f t="shared" si="6"/>
        <v>5.9253246753246752E-2</v>
      </c>
      <c r="U26" s="239">
        <f t="shared" si="7"/>
        <v>2.5896001657344105E-2</v>
      </c>
      <c r="V26" s="388">
        <v>5547.5485055060308</v>
      </c>
      <c r="W26" s="242">
        <f t="shared" si="8"/>
        <v>0.15772732750899762</v>
      </c>
    </row>
    <row r="27" spans="1:23" x14ac:dyDescent="0.2">
      <c r="A27" s="15" t="s">
        <v>58</v>
      </c>
      <c r="B27" s="384" t="s">
        <v>108</v>
      </c>
      <c r="C27" s="152">
        <f>'18'!C27</f>
        <v>771</v>
      </c>
      <c r="D27" s="152">
        <f>'18'!D27</f>
        <v>755</v>
      </c>
      <c r="E27" s="152">
        <f>'18'!E27</f>
        <v>1526</v>
      </c>
      <c r="F27" s="453" t="s">
        <v>353</v>
      </c>
      <c r="G27" s="453">
        <v>1</v>
      </c>
      <c r="H27" s="243">
        <v>88027</v>
      </c>
      <c r="I27" s="243">
        <v>0</v>
      </c>
      <c r="J27" s="243">
        <v>427970.03409090912</v>
      </c>
      <c r="K27" s="243">
        <f t="shared" si="0"/>
        <v>515997.03409090912</v>
      </c>
      <c r="L27" s="235">
        <v>12</v>
      </c>
      <c r="M27" s="235">
        <v>0</v>
      </c>
      <c r="N27" s="235">
        <v>57</v>
      </c>
      <c r="O27" s="235">
        <f t="shared" si="1"/>
        <v>57</v>
      </c>
      <c r="P27" s="235">
        <f t="shared" si="2"/>
        <v>69</v>
      </c>
      <c r="Q27" s="235">
        <f t="shared" si="3"/>
        <v>69</v>
      </c>
      <c r="R27" s="239">
        <f t="shared" si="4"/>
        <v>7.8636959370904317E-3</v>
      </c>
      <c r="S27" s="239">
        <f t="shared" si="5"/>
        <v>0</v>
      </c>
      <c r="T27" s="239">
        <f t="shared" si="6"/>
        <v>9.1390728476821198E-2</v>
      </c>
      <c r="U27" s="239">
        <f t="shared" si="7"/>
        <v>4.5216251638269984E-2</v>
      </c>
      <c r="V27" s="388">
        <v>246.80182232346243</v>
      </c>
      <c r="W27" s="242">
        <f t="shared" si="8"/>
        <v>0.27957654181972569</v>
      </c>
    </row>
    <row r="28" spans="1:23" ht="22.5" x14ac:dyDescent="0.2">
      <c r="A28" s="15" t="s">
        <v>59</v>
      </c>
      <c r="B28" s="384" t="s">
        <v>104</v>
      </c>
      <c r="C28" s="152">
        <f>'18'!C28</f>
        <v>9506</v>
      </c>
      <c r="D28" s="152">
        <f>'18'!D28</f>
        <v>6470</v>
      </c>
      <c r="E28" s="152">
        <f>'18'!E28</f>
        <v>15976</v>
      </c>
      <c r="F28" s="453" t="s">
        <v>362</v>
      </c>
      <c r="G28" s="453">
        <v>2</v>
      </c>
      <c r="H28" s="243">
        <v>566002</v>
      </c>
      <c r="I28" s="243">
        <v>1069914</v>
      </c>
      <c r="J28" s="243">
        <v>7829459</v>
      </c>
      <c r="K28" s="243">
        <f t="shared" si="0"/>
        <v>9465375</v>
      </c>
      <c r="L28" s="235">
        <v>78</v>
      </c>
      <c r="M28" s="235">
        <v>95</v>
      </c>
      <c r="N28" s="235">
        <v>759</v>
      </c>
      <c r="O28" s="235">
        <f t="shared" si="1"/>
        <v>854</v>
      </c>
      <c r="P28" s="235">
        <f t="shared" si="2"/>
        <v>837</v>
      </c>
      <c r="Q28" s="235">
        <f t="shared" si="3"/>
        <v>932</v>
      </c>
      <c r="R28" s="239">
        <f t="shared" si="4"/>
        <v>4.8823234852278415E-3</v>
      </c>
      <c r="S28" s="239">
        <f t="shared" si="5"/>
        <v>9.9936881969282555E-3</v>
      </c>
      <c r="T28" s="239">
        <f t="shared" si="6"/>
        <v>0.1293663060278207</v>
      </c>
      <c r="U28" s="239">
        <f t="shared" si="7"/>
        <v>5.8337506259389084E-2</v>
      </c>
      <c r="V28" s="388">
        <v>4649.6314907872693</v>
      </c>
      <c r="W28" s="242">
        <f t="shared" si="8"/>
        <v>0.20044599273010236</v>
      </c>
    </row>
    <row r="29" spans="1:23" ht="22.5" x14ac:dyDescent="0.2">
      <c r="A29" s="203" t="s">
        <v>60</v>
      </c>
      <c r="B29" s="385" t="s">
        <v>108</v>
      </c>
      <c r="C29" s="152">
        <f>'18'!C29</f>
        <v>4078</v>
      </c>
      <c r="D29" s="152">
        <f>'18'!D29</f>
        <v>2578</v>
      </c>
      <c r="E29" s="152">
        <f>'18'!E29</f>
        <v>6656</v>
      </c>
      <c r="F29" s="453" t="s">
        <v>620</v>
      </c>
      <c r="G29" s="453">
        <v>2</v>
      </c>
      <c r="H29" s="243">
        <v>388028.125</v>
      </c>
      <c r="I29" s="243">
        <v>2609148.6884422111</v>
      </c>
      <c r="J29" s="243">
        <v>5250694</v>
      </c>
      <c r="K29" s="243">
        <f t="shared" si="0"/>
        <v>8247870.8134422116</v>
      </c>
      <c r="L29" s="235">
        <v>60</v>
      </c>
      <c r="M29" s="235">
        <v>348</v>
      </c>
      <c r="N29" s="235">
        <v>456</v>
      </c>
      <c r="O29" s="235">
        <f t="shared" si="1"/>
        <v>804</v>
      </c>
      <c r="P29" s="235">
        <f t="shared" si="2"/>
        <v>516</v>
      </c>
      <c r="Q29" s="235">
        <f t="shared" si="3"/>
        <v>864</v>
      </c>
      <c r="R29" s="239">
        <f t="shared" si="4"/>
        <v>9.0144230769230761E-3</v>
      </c>
      <c r="S29" s="239">
        <f t="shared" si="5"/>
        <v>8.5335948994605199E-2</v>
      </c>
      <c r="T29" s="239">
        <f t="shared" si="6"/>
        <v>0.20015515903801395</v>
      </c>
      <c r="U29" s="239">
        <f t="shared" si="7"/>
        <v>0.12980769230769232</v>
      </c>
      <c r="V29" s="388">
        <v>2061.0158730158728</v>
      </c>
      <c r="W29" s="242">
        <f t="shared" si="8"/>
        <v>0.41921074520193469</v>
      </c>
    </row>
    <row r="30" spans="1:23" x14ac:dyDescent="0.2">
      <c r="A30" s="15" t="s">
        <v>61</v>
      </c>
      <c r="B30" s="384" t="s">
        <v>108</v>
      </c>
      <c r="C30" s="152">
        <f>'18'!C30</f>
        <v>22</v>
      </c>
      <c r="D30" s="152">
        <f>'18'!D30</f>
        <v>16</v>
      </c>
      <c r="E30" s="152">
        <f>'18'!E30</f>
        <v>38</v>
      </c>
      <c r="F30" s="453"/>
      <c r="G30" s="453"/>
      <c r="H30" s="243">
        <v>0</v>
      </c>
      <c r="I30" s="243">
        <v>0</v>
      </c>
      <c r="J30" s="243">
        <v>0</v>
      </c>
      <c r="K30" s="243">
        <f t="shared" si="0"/>
        <v>0</v>
      </c>
      <c r="L30" s="235">
        <v>0</v>
      </c>
      <c r="M30" s="235">
        <v>0</v>
      </c>
      <c r="N30" s="235">
        <v>0</v>
      </c>
      <c r="O30" s="235">
        <f t="shared" si="1"/>
        <v>0</v>
      </c>
      <c r="P30" s="235">
        <f t="shared" si="2"/>
        <v>0</v>
      </c>
      <c r="Q30" s="235">
        <f t="shared" si="3"/>
        <v>0</v>
      </c>
      <c r="R30" s="239">
        <f t="shared" si="4"/>
        <v>0</v>
      </c>
      <c r="S30" s="239">
        <f t="shared" si="5"/>
        <v>0</v>
      </c>
      <c r="T30" s="239">
        <f t="shared" si="6"/>
        <v>0</v>
      </c>
      <c r="U30" s="239">
        <f t="shared" si="7"/>
        <v>0</v>
      </c>
      <c r="V30" s="388">
        <v>14.378378378378379</v>
      </c>
      <c r="W30" s="242">
        <f t="shared" si="8"/>
        <v>0</v>
      </c>
    </row>
    <row r="31" spans="1:23" x14ac:dyDescent="0.2">
      <c r="A31" s="15" t="s">
        <v>62</v>
      </c>
      <c r="B31" s="384" t="s">
        <v>108</v>
      </c>
      <c r="C31" s="152">
        <f>'18'!C31</f>
        <v>5294</v>
      </c>
      <c r="D31" s="152">
        <f>'18'!D31</f>
        <v>3859</v>
      </c>
      <c r="E31" s="152">
        <f>'18'!E31</f>
        <v>9153</v>
      </c>
      <c r="F31" s="453" t="s">
        <v>363</v>
      </c>
      <c r="G31" s="453">
        <v>2</v>
      </c>
      <c r="H31" s="243">
        <v>345003</v>
      </c>
      <c r="I31" s="243">
        <v>776372.95348837203</v>
      </c>
      <c r="J31" s="243">
        <v>2158928.2857142859</v>
      </c>
      <c r="K31" s="243">
        <f t="shared" si="0"/>
        <v>3280304.2392026577</v>
      </c>
      <c r="L31" s="235">
        <v>38</v>
      </c>
      <c r="M31" s="235">
        <v>77</v>
      </c>
      <c r="N31" s="235">
        <v>285</v>
      </c>
      <c r="O31" s="235">
        <f t="shared" si="1"/>
        <v>362</v>
      </c>
      <c r="P31" s="235">
        <f t="shared" si="2"/>
        <v>323</v>
      </c>
      <c r="Q31" s="235">
        <f t="shared" si="3"/>
        <v>400</v>
      </c>
      <c r="R31" s="239">
        <f t="shared" si="4"/>
        <v>4.1516442696383701E-3</v>
      </c>
      <c r="S31" s="239">
        <f t="shared" si="5"/>
        <v>1.4544767661503588E-2</v>
      </c>
      <c r="T31" s="239">
        <f t="shared" si="6"/>
        <v>8.3700440528634359E-2</v>
      </c>
      <c r="U31" s="239">
        <f t="shared" si="7"/>
        <v>4.3701518627772315E-2</v>
      </c>
      <c r="V31" s="388">
        <v>2175.6016161991456</v>
      </c>
      <c r="W31" s="242">
        <f t="shared" si="8"/>
        <v>0.18385719013153448</v>
      </c>
    </row>
    <row r="32" spans="1:23" ht="22.5" x14ac:dyDescent="0.2">
      <c r="A32" s="15" t="s">
        <v>63</v>
      </c>
      <c r="B32" s="384" t="s">
        <v>108</v>
      </c>
      <c r="C32" s="152">
        <f>'18'!C32</f>
        <v>392</v>
      </c>
      <c r="D32" s="152">
        <f>'18'!D32</f>
        <v>392</v>
      </c>
      <c r="E32" s="152">
        <f>'18'!E32</f>
        <v>784</v>
      </c>
      <c r="F32" s="453" t="s">
        <v>622</v>
      </c>
      <c r="G32" s="453">
        <v>2</v>
      </c>
      <c r="H32" s="243">
        <v>0</v>
      </c>
      <c r="I32" s="243">
        <v>368102</v>
      </c>
      <c r="J32" s="243">
        <v>408978.47398843931</v>
      </c>
      <c r="K32" s="243">
        <f t="shared" si="0"/>
        <v>777080.47398843931</v>
      </c>
      <c r="L32" s="235">
        <v>0</v>
      </c>
      <c r="M32" s="235">
        <v>32</v>
      </c>
      <c r="N32" s="235">
        <v>44</v>
      </c>
      <c r="O32" s="235">
        <f t="shared" si="1"/>
        <v>76</v>
      </c>
      <c r="P32" s="235">
        <f t="shared" si="2"/>
        <v>44</v>
      </c>
      <c r="Q32" s="235">
        <f t="shared" si="3"/>
        <v>76</v>
      </c>
      <c r="R32" s="239">
        <f t="shared" si="4"/>
        <v>0</v>
      </c>
      <c r="S32" s="239">
        <f t="shared" si="5"/>
        <v>8.1632653061224483E-2</v>
      </c>
      <c r="T32" s="239">
        <f t="shared" si="6"/>
        <v>0.11224489795918367</v>
      </c>
      <c r="U32" s="239">
        <f t="shared" si="7"/>
        <v>9.6938775510204078E-2</v>
      </c>
      <c r="V32" s="388">
        <v>185.51440329218107</v>
      </c>
      <c r="W32" s="242">
        <f t="shared" si="8"/>
        <v>0.40967169476486248</v>
      </c>
    </row>
    <row r="33" spans="1:23" x14ac:dyDescent="0.2">
      <c r="A33" s="15" t="s">
        <v>64</v>
      </c>
      <c r="B33" s="384" t="s">
        <v>108</v>
      </c>
      <c r="C33" s="152">
        <f>'18'!C33</f>
        <v>941</v>
      </c>
      <c r="D33" s="152">
        <f>'18'!D33</f>
        <v>935</v>
      </c>
      <c r="E33" s="152">
        <f>'18'!E33</f>
        <v>1876</v>
      </c>
      <c r="F33" s="453" t="s">
        <v>364</v>
      </c>
      <c r="G33" s="453">
        <v>1</v>
      </c>
      <c r="H33" s="243">
        <v>71795.019607843147</v>
      </c>
      <c r="I33" s="243">
        <v>384162.96296296292</v>
      </c>
      <c r="J33" s="243">
        <v>1121242.9474789917</v>
      </c>
      <c r="K33" s="243">
        <f t="shared" si="0"/>
        <v>1577200.9300497978</v>
      </c>
      <c r="L33" s="235">
        <v>7</v>
      </c>
      <c r="M33" s="235">
        <v>32</v>
      </c>
      <c r="N33" s="235">
        <v>111</v>
      </c>
      <c r="O33" s="235">
        <f t="shared" si="1"/>
        <v>143</v>
      </c>
      <c r="P33" s="235">
        <f t="shared" si="2"/>
        <v>118</v>
      </c>
      <c r="Q33" s="235">
        <f t="shared" si="3"/>
        <v>150</v>
      </c>
      <c r="R33" s="239">
        <f t="shared" si="4"/>
        <v>3.7313432835820895E-3</v>
      </c>
      <c r="S33" s="239">
        <f t="shared" si="5"/>
        <v>3.4006376195536661E-2</v>
      </c>
      <c r="T33" s="239">
        <f t="shared" si="6"/>
        <v>0.12620320855614972</v>
      </c>
      <c r="U33" s="239">
        <f t="shared" si="7"/>
        <v>7.9957356076759065E-2</v>
      </c>
      <c r="V33" s="388">
        <v>553.17948717948718</v>
      </c>
      <c r="W33" s="242">
        <f t="shared" si="8"/>
        <v>0.27115972930379162</v>
      </c>
    </row>
    <row r="34" spans="1:23" ht="22.5" x14ac:dyDescent="0.2">
      <c r="A34" s="15" t="s">
        <v>65</v>
      </c>
      <c r="B34" s="384" t="s">
        <v>108</v>
      </c>
      <c r="C34" s="152">
        <f>'18'!C34</f>
        <v>1309</v>
      </c>
      <c r="D34" s="152">
        <f>'18'!D34</f>
        <v>917</v>
      </c>
      <c r="E34" s="152">
        <f>'18'!E34</f>
        <v>2226</v>
      </c>
      <c r="F34" s="453" t="s">
        <v>365</v>
      </c>
      <c r="G34" s="453">
        <v>2</v>
      </c>
      <c r="H34" s="243">
        <v>292905</v>
      </c>
      <c r="I34" s="243">
        <v>963809.74193548388</v>
      </c>
      <c r="J34" s="243">
        <v>1288662</v>
      </c>
      <c r="K34" s="243">
        <f t="shared" si="0"/>
        <v>2545376.7419354841</v>
      </c>
      <c r="L34" s="235">
        <v>48</v>
      </c>
      <c r="M34" s="235">
        <v>88</v>
      </c>
      <c r="N34" s="235">
        <v>167</v>
      </c>
      <c r="O34" s="235">
        <f t="shared" si="1"/>
        <v>255</v>
      </c>
      <c r="P34" s="235">
        <f t="shared" si="2"/>
        <v>215</v>
      </c>
      <c r="Q34" s="235">
        <f t="shared" si="3"/>
        <v>303</v>
      </c>
      <c r="R34" s="239">
        <f t="shared" si="4"/>
        <v>2.15633423180593E-2</v>
      </c>
      <c r="S34" s="239">
        <f t="shared" si="5"/>
        <v>6.7226890756302518E-2</v>
      </c>
      <c r="T34" s="239">
        <f t="shared" si="6"/>
        <v>0.23446019629225737</v>
      </c>
      <c r="U34" s="239">
        <f t="shared" si="7"/>
        <v>0.13611859838274934</v>
      </c>
      <c r="V34" s="388">
        <v>492.14009485589202</v>
      </c>
      <c r="W34" s="242">
        <f t="shared" si="8"/>
        <v>0.61567834681042233</v>
      </c>
    </row>
    <row r="35" spans="1:23" x14ac:dyDescent="0.2">
      <c r="A35" s="15" t="s">
        <v>66</v>
      </c>
      <c r="B35" s="384" t="s">
        <v>108</v>
      </c>
      <c r="C35" s="152">
        <f>'18'!C35</f>
        <v>2337</v>
      </c>
      <c r="D35" s="152">
        <f>'18'!D35</f>
        <v>1862</v>
      </c>
      <c r="E35" s="152">
        <f>'18'!E35</f>
        <v>4199</v>
      </c>
      <c r="F35" s="453" t="s">
        <v>366</v>
      </c>
      <c r="G35" s="453">
        <v>1</v>
      </c>
      <c r="H35" s="243">
        <v>299718</v>
      </c>
      <c r="I35" s="243">
        <v>503907</v>
      </c>
      <c r="J35" s="243">
        <v>2392265</v>
      </c>
      <c r="K35" s="243">
        <f t="shared" si="0"/>
        <v>3195890</v>
      </c>
      <c r="L35" s="235">
        <v>40</v>
      </c>
      <c r="M35" s="235">
        <v>50</v>
      </c>
      <c r="N35" s="235">
        <v>239</v>
      </c>
      <c r="O35" s="235">
        <f t="shared" si="1"/>
        <v>289</v>
      </c>
      <c r="P35" s="235">
        <f t="shared" si="2"/>
        <v>279</v>
      </c>
      <c r="Q35" s="235">
        <f t="shared" si="3"/>
        <v>329</v>
      </c>
      <c r="R35" s="239">
        <f t="shared" si="4"/>
        <v>9.5260776375327462E-3</v>
      </c>
      <c r="S35" s="239">
        <f t="shared" si="5"/>
        <v>2.1394950791613181E-2</v>
      </c>
      <c r="T35" s="239">
        <f t="shared" si="6"/>
        <v>0.1498388829215897</v>
      </c>
      <c r="U35" s="239">
        <f t="shared" si="7"/>
        <v>7.8351988568706829E-2</v>
      </c>
      <c r="V35" s="388">
        <v>1190.1946564885498</v>
      </c>
      <c r="W35" s="242">
        <f t="shared" si="8"/>
        <v>0.27642537143516838</v>
      </c>
    </row>
    <row r="36" spans="1:23" x14ac:dyDescent="0.2">
      <c r="A36" s="15" t="s">
        <v>67</v>
      </c>
      <c r="B36" s="384" t="s">
        <v>108</v>
      </c>
      <c r="C36" s="152">
        <f>'18'!C36</f>
        <v>1429</v>
      </c>
      <c r="D36" s="152">
        <f>'18'!D36</f>
        <v>1070</v>
      </c>
      <c r="E36" s="152">
        <f>'18'!E36</f>
        <v>2499</v>
      </c>
      <c r="F36" s="453" t="s">
        <v>357</v>
      </c>
      <c r="G36" s="453">
        <v>1</v>
      </c>
      <c r="H36" s="243">
        <v>390837.39130434784</v>
      </c>
      <c r="I36" s="243">
        <v>581262.14285714284</v>
      </c>
      <c r="J36" s="243">
        <v>1213786.5833333335</v>
      </c>
      <c r="K36" s="243">
        <f t="shared" si="0"/>
        <v>2185886.1174948243</v>
      </c>
      <c r="L36" s="235">
        <v>30</v>
      </c>
      <c r="M36" s="235">
        <v>60</v>
      </c>
      <c r="N36" s="235">
        <v>126</v>
      </c>
      <c r="O36" s="235">
        <f t="shared" si="1"/>
        <v>186</v>
      </c>
      <c r="P36" s="235">
        <f t="shared" si="2"/>
        <v>156</v>
      </c>
      <c r="Q36" s="235">
        <f t="shared" si="3"/>
        <v>216</v>
      </c>
      <c r="R36" s="239">
        <f t="shared" si="4"/>
        <v>1.2004801920768308E-2</v>
      </c>
      <c r="S36" s="239">
        <f t="shared" si="5"/>
        <v>4.1987403778866339E-2</v>
      </c>
      <c r="T36" s="239">
        <f t="shared" si="6"/>
        <v>0.14579439252336449</v>
      </c>
      <c r="U36" s="239">
        <f t="shared" si="7"/>
        <v>8.6434573829531819E-2</v>
      </c>
      <c r="V36" s="388">
        <v>673.88764044943821</v>
      </c>
      <c r="W36" s="242">
        <f t="shared" si="8"/>
        <v>0.32052821128451381</v>
      </c>
    </row>
    <row r="37" spans="1:23" x14ac:dyDescent="0.2">
      <c r="A37" s="15" t="s">
        <v>68</v>
      </c>
      <c r="B37" s="384" t="s">
        <v>108</v>
      </c>
      <c r="C37" s="152">
        <f>'18'!C37</f>
        <v>822</v>
      </c>
      <c r="D37" s="152">
        <f>'18'!D37</f>
        <v>556</v>
      </c>
      <c r="E37" s="152">
        <f>'18'!E37</f>
        <v>1378</v>
      </c>
      <c r="F37" s="453" t="s">
        <v>680</v>
      </c>
      <c r="G37" s="453">
        <v>1</v>
      </c>
      <c r="H37" s="243">
        <v>378243</v>
      </c>
      <c r="I37" s="243">
        <v>595002</v>
      </c>
      <c r="J37" s="243">
        <v>884384</v>
      </c>
      <c r="K37" s="243">
        <f t="shared" si="0"/>
        <v>1857629</v>
      </c>
      <c r="L37" s="235">
        <v>34</v>
      </c>
      <c r="M37" s="235">
        <v>60</v>
      </c>
      <c r="N37" s="235">
        <v>76</v>
      </c>
      <c r="O37" s="235">
        <f t="shared" si="1"/>
        <v>136</v>
      </c>
      <c r="P37" s="235">
        <f t="shared" si="2"/>
        <v>110</v>
      </c>
      <c r="Q37" s="235">
        <f t="shared" si="3"/>
        <v>170</v>
      </c>
      <c r="R37" s="239">
        <f t="shared" si="4"/>
        <v>2.4673439767779391E-2</v>
      </c>
      <c r="S37" s="239">
        <f t="shared" si="5"/>
        <v>7.2992700729927001E-2</v>
      </c>
      <c r="T37" s="239">
        <f t="shared" si="6"/>
        <v>0.19784172661870503</v>
      </c>
      <c r="U37" s="239">
        <f t="shared" si="7"/>
        <v>0.12336719883889695</v>
      </c>
      <c r="V37" s="388">
        <v>247.13280363223609</v>
      </c>
      <c r="W37" s="242">
        <f t="shared" si="8"/>
        <v>0.68788925428524184</v>
      </c>
    </row>
    <row r="38" spans="1:23" x14ac:dyDescent="0.2">
      <c r="A38" s="15" t="s">
        <v>69</v>
      </c>
      <c r="B38" s="384" t="s">
        <v>104</v>
      </c>
      <c r="C38" s="152">
        <f>'18'!C38</f>
        <v>6526</v>
      </c>
      <c r="D38" s="152">
        <f>'18'!D38</f>
        <v>4680</v>
      </c>
      <c r="E38" s="152">
        <f>'18'!E38</f>
        <v>11206</v>
      </c>
      <c r="F38" s="453" t="s">
        <v>367</v>
      </c>
      <c r="G38" s="453">
        <v>1</v>
      </c>
      <c r="H38" s="243">
        <v>1865066.3729729729</v>
      </c>
      <c r="I38" s="243">
        <v>2146717.7761627906</v>
      </c>
      <c r="J38" s="243">
        <v>4530256.7961783437</v>
      </c>
      <c r="K38" s="243">
        <f t="shared" si="0"/>
        <v>8542040.9453141075</v>
      </c>
      <c r="L38" s="235">
        <v>283</v>
      </c>
      <c r="M38" s="235">
        <v>245</v>
      </c>
      <c r="N38" s="235">
        <v>783</v>
      </c>
      <c r="O38" s="235">
        <f t="shared" si="1"/>
        <v>1028</v>
      </c>
      <c r="P38" s="235">
        <f t="shared" si="2"/>
        <v>1066</v>
      </c>
      <c r="Q38" s="235">
        <f t="shared" si="3"/>
        <v>1311</v>
      </c>
      <c r="R38" s="239">
        <f t="shared" si="4"/>
        <v>2.5254328038550777E-2</v>
      </c>
      <c r="S38" s="239">
        <f t="shared" si="5"/>
        <v>3.7542139135764631E-2</v>
      </c>
      <c r="T38" s="239">
        <f t="shared" si="6"/>
        <v>0.22777777777777777</v>
      </c>
      <c r="U38" s="239">
        <f t="shared" si="7"/>
        <v>0.11699089773335714</v>
      </c>
      <c r="V38" s="388">
        <v>2545.0444943124662</v>
      </c>
      <c r="W38" s="242">
        <f t="shared" si="8"/>
        <v>0.51511869553941203</v>
      </c>
    </row>
    <row r="39" spans="1:23" ht="22.5" x14ac:dyDescent="0.2">
      <c r="A39" s="15" t="s">
        <v>70</v>
      </c>
      <c r="B39" s="384" t="s">
        <v>104</v>
      </c>
      <c r="C39" s="152">
        <f>'18'!C39</f>
        <v>21597</v>
      </c>
      <c r="D39" s="152">
        <f>'18'!D39</f>
        <v>13921</v>
      </c>
      <c r="E39" s="152">
        <f>'18'!E39</f>
        <v>35518</v>
      </c>
      <c r="F39" s="453" t="s">
        <v>368</v>
      </c>
      <c r="G39" s="453">
        <v>2</v>
      </c>
      <c r="H39" s="243">
        <v>746356</v>
      </c>
      <c r="I39" s="243">
        <v>1369423.7096774194</v>
      </c>
      <c r="J39" s="243">
        <v>6749323</v>
      </c>
      <c r="K39" s="243">
        <f t="shared" si="0"/>
        <v>8865102.7096774206</v>
      </c>
      <c r="L39" s="235">
        <v>69</v>
      </c>
      <c r="M39" s="235">
        <v>80</v>
      </c>
      <c r="N39" s="235">
        <v>580</v>
      </c>
      <c r="O39" s="235">
        <f t="shared" si="1"/>
        <v>660</v>
      </c>
      <c r="P39" s="235">
        <f t="shared" si="2"/>
        <v>649</v>
      </c>
      <c r="Q39" s="235">
        <f t="shared" si="3"/>
        <v>729</v>
      </c>
      <c r="R39" s="239">
        <f t="shared" si="4"/>
        <v>1.942676952531111E-3</v>
      </c>
      <c r="S39" s="239">
        <f t="shared" si="5"/>
        <v>3.7042181784507108E-3</v>
      </c>
      <c r="T39" s="239">
        <f t="shared" si="6"/>
        <v>4.6620214065081531E-2</v>
      </c>
      <c r="U39" s="239">
        <f t="shared" si="7"/>
        <v>2.0524804324567825E-2</v>
      </c>
      <c r="V39" s="388">
        <v>6349.5066258919469</v>
      </c>
      <c r="W39" s="242">
        <f t="shared" si="8"/>
        <v>0.11481207012640825</v>
      </c>
    </row>
    <row r="40" spans="1:23" ht="22.5" x14ac:dyDescent="0.2">
      <c r="A40" s="15" t="s">
        <v>71</v>
      </c>
      <c r="B40" s="384" t="s">
        <v>108</v>
      </c>
      <c r="C40" s="152">
        <f>'18'!C40</f>
        <v>2787</v>
      </c>
      <c r="D40" s="152">
        <f>'18'!D40</f>
        <v>1777</v>
      </c>
      <c r="E40" s="152">
        <f>'18'!E40</f>
        <v>4564</v>
      </c>
      <c r="F40" s="453" t="s">
        <v>369</v>
      </c>
      <c r="G40" s="453">
        <v>2</v>
      </c>
      <c r="H40" s="243">
        <v>1490675</v>
      </c>
      <c r="I40" s="243">
        <v>2868350.8225806453</v>
      </c>
      <c r="J40" s="243">
        <v>2701247</v>
      </c>
      <c r="K40" s="243">
        <f t="shared" si="0"/>
        <v>7060272.8225806449</v>
      </c>
      <c r="L40" s="235">
        <v>135</v>
      </c>
      <c r="M40" s="235">
        <v>176</v>
      </c>
      <c r="N40" s="235">
        <v>332</v>
      </c>
      <c r="O40" s="235">
        <f t="shared" si="1"/>
        <v>508</v>
      </c>
      <c r="P40" s="235">
        <f t="shared" si="2"/>
        <v>467</v>
      </c>
      <c r="Q40" s="235">
        <f t="shared" si="3"/>
        <v>643</v>
      </c>
      <c r="R40" s="239">
        <f t="shared" si="4"/>
        <v>2.9579316389132339E-2</v>
      </c>
      <c r="S40" s="239">
        <f t="shared" si="5"/>
        <v>6.3150340868317181E-2</v>
      </c>
      <c r="T40" s="239">
        <f t="shared" si="6"/>
        <v>0.26280247608328644</v>
      </c>
      <c r="U40" s="239">
        <f t="shared" si="7"/>
        <v>0.14088518843120071</v>
      </c>
      <c r="V40" s="388">
        <v>1163.945155393053</v>
      </c>
      <c r="W40" s="242">
        <f t="shared" si="8"/>
        <v>0.5524315273968945</v>
      </c>
    </row>
    <row r="41" spans="1:23" ht="22.5" x14ac:dyDescent="0.2">
      <c r="A41" s="15" t="s">
        <v>72</v>
      </c>
      <c r="B41" s="384" t="s">
        <v>104</v>
      </c>
      <c r="C41" s="152">
        <f>'18'!C41</f>
        <v>4944</v>
      </c>
      <c r="D41" s="152">
        <f>'18'!D41</f>
        <v>3566</v>
      </c>
      <c r="E41" s="152">
        <f>'18'!E41</f>
        <v>8510</v>
      </c>
      <c r="F41" s="453" t="s">
        <v>370</v>
      </c>
      <c r="G41" s="453">
        <v>2</v>
      </c>
      <c r="H41" s="243">
        <v>1181470</v>
      </c>
      <c r="I41" s="243">
        <v>1232481.3387096776</v>
      </c>
      <c r="J41" s="243">
        <v>1645943</v>
      </c>
      <c r="K41" s="243">
        <f t="shared" si="0"/>
        <v>4059894.3387096776</v>
      </c>
      <c r="L41" s="235">
        <v>162</v>
      </c>
      <c r="M41" s="235">
        <v>72</v>
      </c>
      <c r="N41" s="235">
        <v>243</v>
      </c>
      <c r="O41" s="235">
        <f t="shared" si="1"/>
        <v>315</v>
      </c>
      <c r="P41" s="235">
        <f t="shared" si="2"/>
        <v>405</v>
      </c>
      <c r="Q41" s="235">
        <f t="shared" si="3"/>
        <v>477</v>
      </c>
      <c r="R41" s="239">
        <f t="shared" si="4"/>
        <v>1.9036427732079905E-2</v>
      </c>
      <c r="S41" s="239">
        <f t="shared" si="5"/>
        <v>1.4563106796116505E-2</v>
      </c>
      <c r="T41" s="239">
        <f t="shared" si="6"/>
        <v>0.11357263039820527</v>
      </c>
      <c r="U41" s="239">
        <f t="shared" si="7"/>
        <v>5.6051703877790834E-2</v>
      </c>
      <c r="V41" s="388">
        <v>1375.2870674656872</v>
      </c>
      <c r="W41" s="242">
        <f t="shared" si="8"/>
        <v>0.34683667961699999</v>
      </c>
    </row>
    <row r="42" spans="1:23" x14ac:dyDescent="0.2">
      <c r="A42" s="15" t="s">
        <v>73</v>
      </c>
      <c r="B42" s="384" t="s">
        <v>104</v>
      </c>
      <c r="C42" s="152">
        <f>'18'!C42</f>
        <v>12125</v>
      </c>
      <c r="D42" s="152">
        <f>'18'!D42</f>
        <v>9211</v>
      </c>
      <c r="E42" s="152">
        <f>'18'!E42</f>
        <v>21336</v>
      </c>
      <c r="F42" s="453" t="s">
        <v>371</v>
      </c>
      <c r="G42" s="453">
        <v>1</v>
      </c>
      <c r="H42" s="243">
        <v>766389.23076923087</v>
      </c>
      <c r="I42" s="243">
        <v>2458765.3690987127</v>
      </c>
      <c r="J42" s="243">
        <v>4020246.3615160352</v>
      </c>
      <c r="K42" s="243">
        <f t="shared" si="0"/>
        <v>7245400.9613839788</v>
      </c>
      <c r="L42" s="235">
        <v>90</v>
      </c>
      <c r="M42" s="235">
        <v>181</v>
      </c>
      <c r="N42" s="235">
        <v>422</v>
      </c>
      <c r="O42" s="235">
        <f t="shared" si="1"/>
        <v>603</v>
      </c>
      <c r="P42" s="235">
        <f t="shared" si="2"/>
        <v>512</v>
      </c>
      <c r="Q42" s="235">
        <f t="shared" si="3"/>
        <v>693</v>
      </c>
      <c r="R42" s="239">
        <f t="shared" si="4"/>
        <v>4.2182227221597302E-3</v>
      </c>
      <c r="S42" s="239">
        <f t="shared" si="5"/>
        <v>1.4927835051546393E-2</v>
      </c>
      <c r="T42" s="239">
        <f t="shared" si="6"/>
        <v>5.558571273477364E-2</v>
      </c>
      <c r="U42" s="239">
        <f t="shared" si="7"/>
        <v>3.2480314960629919E-2</v>
      </c>
      <c r="V42" s="388">
        <v>4778.2479599479639</v>
      </c>
      <c r="W42" s="242">
        <f t="shared" si="8"/>
        <v>0.14503223897312079</v>
      </c>
    </row>
    <row r="43" spans="1:23" x14ac:dyDescent="0.2">
      <c r="A43" s="15" t="s">
        <v>74</v>
      </c>
      <c r="B43" s="384" t="s">
        <v>104</v>
      </c>
      <c r="C43" s="152">
        <f>'18'!C43</f>
        <v>8918</v>
      </c>
      <c r="D43" s="152">
        <f>'18'!D43</f>
        <v>7141</v>
      </c>
      <c r="E43" s="152">
        <f>'18'!E43</f>
        <v>16059</v>
      </c>
      <c r="F43" s="453" t="s">
        <v>372</v>
      </c>
      <c r="G43" s="453">
        <v>2</v>
      </c>
      <c r="H43" s="243">
        <v>1211916.1860465116</v>
      </c>
      <c r="I43" s="243">
        <v>1925494.1782178218</v>
      </c>
      <c r="J43" s="243">
        <v>5439390.1519536898</v>
      </c>
      <c r="K43" s="243">
        <f t="shared" si="0"/>
        <v>8576800.5162180234</v>
      </c>
      <c r="L43" s="235">
        <v>144</v>
      </c>
      <c r="M43" s="235">
        <v>194</v>
      </c>
      <c r="N43" s="235">
        <v>655</v>
      </c>
      <c r="O43" s="235">
        <f t="shared" si="1"/>
        <v>849</v>
      </c>
      <c r="P43" s="235">
        <f t="shared" si="2"/>
        <v>799</v>
      </c>
      <c r="Q43" s="235">
        <f t="shared" si="3"/>
        <v>993</v>
      </c>
      <c r="R43" s="239">
        <f t="shared" si="4"/>
        <v>8.966934429291985E-3</v>
      </c>
      <c r="S43" s="239">
        <f t="shared" si="5"/>
        <v>2.1753756447633998E-2</v>
      </c>
      <c r="T43" s="239">
        <f t="shared" si="6"/>
        <v>0.11188909116370256</v>
      </c>
      <c r="U43" s="239">
        <f t="shared" si="7"/>
        <v>6.1834485335325984E-2</v>
      </c>
      <c r="V43" s="388">
        <v>4981.2754388690382</v>
      </c>
      <c r="W43" s="242">
        <f t="shared" si="8"/>
        <v>0.19934653527720869</v>
      </c>
    </row>
    <row r="44" spans="1:23" ht="22.5" x14ac:dyDescent="0.2">
      <c r="A44" s="15" t="s">
        <v>75</v>
      </c>
      <c r="B44" s="384" t="s">
        <v>108</v>
      </c>
      <c r="C44" s="152">
        <f>'18'!C44</f>
        <v>3910</v>
      </c>
      <c r="D44" s="152">
        <f>'18'!D44</f>
        <v>2611</v>
      </c>
      <c r="E44" s="152">
        <f>'18'!E44</f>
        <v>6521</v>
      </c>
      <c r="F44" s="453" t="s">
        <v>373</v>
      </c>
      <c r="G44" s="453">
        <v>1</v>
      </c>
      <c r="H44" s="243">
        <v>954272</v>
      </c>
      <c r="I44" s="243">
        <v>1217602.3454545455</v>
      </c>
      <c r="J44" s="243">
        <v>2367158</v>
      </c>
      <c r="K44" s="243">
        <f t="shared" si="0"/>
        <v>4539032.3454545457</v>
      </c>
      <c r="L44" s="235">
        <v>96</v>
      </c>
      <c r="M44" s="235">
        <v>82</v>
      </c>
      <c r="N44" s="235">
        <v>144</v>
      </c>
      <c r="O44" s="235">
        <f t="shared" si="1"/>
        <v>226</v>
      </c>
      <c r="P44" s="235">
        <f t="shared" si="2"/>
        <v>240</v>
      </c>
      <c r="Q44" s="235">
        <f t="shared" si="3"/>
        <v>322</v>
      </c>
      <c r="R44" s="239">
        <f t="shared" si="4"/>
        <v>1.4721668455758318E-2</v>
      </c>
      <c r="S44" s="239">
        <f t="shared" si="5"/>
        <v>2.0971867007672635E-2</v>
      </c>
      <c r="T44" s="239">
        <f t="shared" si="6"/>
        <v>9.1918805055534278E-2</v>
      </c>
      <c r="U44" s="239">
        <f t="shared" si="7"/>
        <v>4.9378929612022698E-2</v>
      </c>
      <c r="V44" s="388">
        <v>1747.0252888318357</v>
      </c>
      <c r="W44" s="242">
        <f t="shared" si="8"/>
        <v>0.18431330219341485</v>
      </c>
    </row>
    <row r="45" spans="1:23" x14ac:dyDescent="0.2">
      <c r="A45" s="15" t="s">
        <v>76</v>
      </c>
      <c r="B45" s="384" t="s">
        <v>108</v>
      </c>
      <c r="C45" s="152">
        <f>'18'!C45</f>
        <v>1266</v>
      </c>
      <c r="D45" s="152">
        <f>'18'!D45</f>
        <v>866</v>
      </c>
      <c r="E45" s="152">
        <f>'18'!E45</f>
        <v>2132</v>
      </c>
      <c r="F45" s="453" t="s">
        <v>353</v>
      </c>
      <c r="G45" s="453">
        <v>1</v>
      </c>
      <c r="H45" s="243">
        <v>0</v>
      </c>
      <c r="I45" s="243">
        <v>0</v>
      </c>
      <c r="J45" s="243">
        <v>1193811.1477272727</v>
      </c>
      <c r="K45" s="243">
        <f>SUM(H45:J45)</f>
        <v>1193811.1477272727</v>
      </c>
      <c r="L45" s="235">
        <v>0</v>
      </c>
      <c r="M45" s="235">
        <v>0</v>
      </c>
      <c r="N45" s="235">
        <v>159</v>
      </c>
      <c r="O45" s="235">
        <f t="shared" si="1"/>
        <v>159</v>
      </c>
      <c r="P45" s="235">
        <f t="shared" si="2"/>
        <v>159</v>
      </c>
      <c r="Q45" s="235">
        <f t="shared" si="3"/>
        <v>159</v>
      </c>
      <c r="R45" s="239">
        <f t="shared" si="4"/>
        <v>0</v>
      </c>
      <c r="S45" s="239">
        <f t="shared" si="5"/>
        <v>0</v>
      </c>
      <c r="T45" s="239">
        <f t="shared" si="6"/>
        <v>0.1836027713625866</v>
      </c>
      <c r="U45" s="239">
        <f t="shared" si="7"/>
        <v>7.4577861163227011E-2</v>
      </c>
      <c r="V45" s="388">
        <v>720.97863764611043</v>
      </c>
      <c r="W45" s="242">
        <f t="shared" si="8"/>
        <v>0.22053357991175951</v>
      </c>
    </row>
    <row r="46" spans="1:23" x14ac:dyDescent="0.2">
      <c r="A46" s="15" t="s">
        <v>77</v>
      </c>
      <c r="B46" s="384" t="s">
        <v>108</v>
      </c>
      <c r="C46" s="152">
        <f>'18'!C46</f>
        <v>3247</v>
      </c>
      <c r="D46" s="152">
        <f>'18'!D46</f>
        <v>2388</v>
      </c>
      <c r="E46" s="152">
        <f>'18'!E46</f>
        <v>5635</v>
      </c>
      <c r="F46" s="453" t="s">
        <v>374</v>
      </c>
      <c r="G46" s="453">
        <v>1</v>
      </c>
      <c r="H46" s="243">
        <v>793579</v>
      </c>
      <c r="I46" s="243">
        <v>580101</v>
      </c>
      <c r="J46" s="243">
        <v>2511928</v>
      </c>
      <c r="K46" s="243">
        <f t="shared" si="0"/>
        <v>3885608</v>
      </c>
      <c r="L46" s="235">
        <v>93</v>
      </c>
      <c r="M46" s="235">
        <v>66</v>
      </c>
      <c r="N46" s="235">
        <v>313</v>
      </c>
      <c r="O46" s="235">
        <f t="shared" si="1"/>
        <v>379</v>
      </c>
      <c r="P46" s="235">
        <f t="shared" si="2"/>
        <v>406</v>
      </c>
      <c r="Q46" s="235">
        <f t="shared" si="3"/>
        <v>472</v>
      </c>
      <c r="R46" s="239">
        <f t="shared" si="4"/>
        <v>1.6503992901508429E-2</v>
      </c>
      <c r="S46" s="239">
        <f t="shared" si="5"/>
        <v>2.0326455189405606E-2</v>
      </c>
      <c r="T46" s="239">
        <f t="shared" si="6"/>
        <v>0.17001675041876047</v>
      </c>
      <c r="U46" s="239">
        <f t="shared" si="7"/>
        <v>8.3762200532386866E-2</v>
      </c>
      <c r="V46" s="388">
        <v>1555.5727782698552</v>
      </c>
      <c r="W46" s="242">
        <f t="shared" si="8"/>
        <v>0.30342521198202604</v>
      </c>
    </row>
    <row r="47" spans="1:23" x14ac:dyDescent="0.2">
      <c r="A47" s="15" t="s">
        <v>78</v>
      </c>
      <c r="B47" s="384" t="s">
        <v>108</v>
      </c>
      <c r="C47" s="152">
        <f>'18'!C47</f>
        <v>1547</v>
      </c>
      <c r="D47" s="152">
        <f>'18'!D47</f>
        <v>1283</v>
      </c>
      <c r="E47" s="152">
        <f>'18'!E47</f>
        <v>2830</v>
      </c>
      <c r="F47" s="453" t="s">
        <v>375</v>
      </c>
      <c r="G47" s="453">
        <v>1</v>
      </c>
      <c r="H47" s="243">
        <v>201000</v>
      </c>
      <c r="I47" s="243">
        <v>754050.57534246577</v>
      </c>
      <c r="J47" s="243">
        <v>1468984.6031250001</v>
      </c>
      <c r="K47" s="243">
        <f t="shared" si="0"/>
        <v>2424035.178467466</v>
      </c>
      <c r="L47" s="235">
        <v>20</v>
      </c>
      <c r="M47" s="235">
        <v>78</v>
      </c>
      <c r="N47" s="235">
        <v>159</v>
      </c>
      <c r="O47" s="235">
        <f t="shared" si="1"/>
        <v>237</v>
      </c>
      <c r="P47" s="235">
        <f t="shared" si="2"/>
        <v>179</v>
      </c>
      <c r="Q47" s="235">
        <f t="shared" si="3"/>
        <v>257</v>
      </c>
      <c r="R47" s="239">
        <f t="shared" si="4"/>
        <v>7.0671378091872791E-3</v>
      </c>
      <c r="S47" s="239">
        <f t="shared" si="5"/>
        <v>5.0420168067226892E-2</v>
      </c>
      <c r="T47" s="239">
        <f t="shared" si="6"/>
        <v>0.13951675759937646</v>
      </c>
      <c r="U47" s="239">
        <f t="shared" si="7"/>
        <v>9.0812720848056541E-2</v>
      </c>
      <c r="V47" s="388">
        <v>863.52922182757504</v>
      </c>
      <c r="W47" s="242">
        <f t="shared" si="8"/>
        <v>0.29761586927664668</v>
      </c>
    </row>
    <row r="48" spans="1:23" x14ac:dyDescent="0.2">
      <c r="A48" s="15" t="s">
        <v>79</v>
      </c>
      <c r="B48" s="384" t="s">
        <v>108</v>
      </c>
      <c r="C48" s="152">
        <f>'18'!C48</f>
        <v>3858</v>
      </c>
      <c r="D48" s="152">
        <f>'18'!D48</f>
        <v>3729</v>
      </c>
      <c r="E48" s="152">
        <f>'18'!E48</f>
        <v>7587</v>
      </c>
      <c r="F48" s="453" t="s">
        <v>376</v>
      </c>
      <c r="G48" s="453">
        <v>1</v>
      </c>
      <c r="H48" s="243">
        <v>1244851</v>
      </c>
      <c r="I48" s="243">
        <v>0</v>
      </c>
      <c r="J48" s="243">
        <v>1485670</v>
      </c>
      <c r="K48" s="243">
        <f t="shared" si="0"/>
        <v>2730521</v>
      </c>
      <c r="L48" s="235">
        <v>134</v>
      </c>
      <c r="M48" s="235">
        <v>0</v>
      </c>
      <c r="N48" s="235">
        <v>145</v>
      </c>
      <c r="O48" s="235">
        <f t="shared" si="1"/>
        <v>145</v>
      </c>
      <c r="P48" s="235">
        <f t="shared" si="2"/>
        <v>279</v>
      </c>
      <c r="Q48" s="235">
        <f t="shared" si="3"/>
        <v>279</v>
      </c>
      <c r="R48" s="239">
        <f t="shared" si="4"/>
        <v>1.7661789903782785E-2</v>
      </c>
      <c r="S48" s="239">
        <f t="shared" si="5"/>
        <v>0</v>
      </c>
      <c r="T48" s="239">
        <f t="shared" si="6"/>
        <v>7.4818986323411107E-2</v>
      </c>
      <c r="U48" s="239">
        <f t="shared" si="7"/>
        <v>3.6773428232502965E-2</v>
      </c>
      <c r="V48" s="388">
        <v>1350.9086981239341</v>
      </c>
      <c r="W48" s="242">
        <f t="shared" si="8"/>
        <v>0.20652765089710318</v>
      </c>
    </row>
    <row r="49" spans="1:23" ht="22.5" x14ac:dyDescent="0.2">
      <c r="A49" s="203" t="s">
        <v>80</v>
      </c>
      <c r="B49" s="385" t="s">
        <v>104</v>
      </c>
      <c r="C49" s="152">
        <f>'18'!C49</f>
        <v>26885</v>
      </c>
      <c r="D49" s="152">
        <f>'18'!D49</f>
        <v>19115</v>
      </c>
      <c r="E49" s="152">
        <f>'18'!E49</f>
        <v>46000</v>
      </c>
      <c r="F49" s="453" t="s">
        <v>623</v>
      </c>
      <c r="G49" s="453">
        <v>3</v>
      </c>
      <c r="H49" s="243">
        <v>0</v>
      </c>
      <c r="I49" s="243">
        <v>2995295.6954550138</v>
      </c>
      <c r="J49" s="243">
        <v>3486998</v>
      </c>
      <c r="K49" s="243">
        <f t="shared" si="0"/>
        <v>6482293.6954550138</v>
      </c>
      <c r="L49" s="235">
        <v>0</v>
      </c>
      <c r="M49" s="235">
        <v>228</v>
      </c>
      <c r="N49" s="235">
        <v>450</v>
      </c>
      <c r="O49" s="235">
        <f t="shared" si="1"/>
        <v>678</v>
      </c>
      <c r="P49" s="235">
        <f t="shared" si="2"/>
        <v>450</v>
      </c>
      <c r="Q49" s="235">
        <f t="shared" si="3"/>
        <v>678</v>
      </c>
      <c r="R49" s="239">
        <f t="shared" si="4"/>
        <v>0</v>
      </c>
      <c r="S49" s="239">
        <f t="shared" si="5"/>
        <v>8.4805653710247342E-3</v>
      </c>
      <c r="T49" s="239">
        <f t="shared" si="6"/>
        <v>2.3541721161391579E-2</v>
      </c>
      <c r="U49" s="239">
        <f t="shared" si="7"/>
        <v>1.4739130434782609E-2</v>
      </c>
      <c r="V49" s="388">
        <v>3538.7206620043207</v>
      </c>
      <c r="W49" s="242">
        <f t="shared" si="8"/>
        <v>0.19159466506632453</v>
      </c>
    </row>
    <row r="50" spans="1:23" x14ac:dyDescent="0.2">
      <c r="A50" s="15" t="s">
        <v>81</v>
      </c>
      <c r="B50" s="384" t="s">
        <v>108</v>
      </c>
      <c r="C50" s="152">
        <f>'18'!C50</f>
        <v>658</v>
      </c>
      <c r="D50" s="152">
        <f>'18'!D50</f>
        <v>386</v>
      </c>
      <c r="E50" s="152">
        <f>'18'!E50</f>
        <v>1044</v>
      </c>
      <c r="F50" s="453" t="s">
        <v>377</v>
      </c>
      <c r="G50" s="453">
        <v>1</v>
      </c>
      <c r="H50" s="243">
        <v>0</v>
      </c>
      <c r="I50" s="243">
        <v>0</v>
      </c>
      <c r="J50" s="243">
        <v>874692</v>
      </c>
      <c r="K50" s="243">
        <f t="shared" si="0"/>
        <v>874692</v>
      </c>
      <c r="L50" s="235">
        <v>0</v>
      </c>
      <c r="M50" s="235">
        <v>0</v>
      </c>
      <c r="N50" s="235">
        <v>85</v>
      </c>
      <c r="O50" s="235">
        <f t="shared" si="1"/>
        <v>85</v>
      </c>
      <c r="P50" s="235">
        <f t="shared" si="2"/>
        <v>85</v>
      </c>
      <c r="Q50" s="235">
        <f t="shared" si="3"/>
        <v>85</v>
      </c>
      <c r="R50" s="239">
        <f t="shared" si="4"/>
        <v>0</v>
      </c>
      <c r="S50" s="239">
        <f t="shared" si="5"/>
        <v>0</v>
      </c>
      <c r="T50" s="239">
        <f t="shared" si="6"/>
        <v>0.22020725388601037</v>
      </c>
      <c r="U50" s="239">
        <f t="shared" si="7"/>
        <v>8.141762452107279E-2</v>
      </c>
      <c r="V50" s="388">
        <v>161.08937605396292</v>
      </c>
      <c r="W50" s="242">
        <f t="shared" si="8"/>
        <v>0.52765739170487613</v>
      </c>
    </row>
    <row r="51" spans="1:23" x14ac:dyDescent="0.2">
      <c r="A51" s="15" t="s">
        <v>82</v>
      </c>
      <c r="B51" s="384" t="s">
        <v>104</v>
      </c>
      <c r="C51" s="152">
        <f>'18'!C51</f>
        <v>9061</v>
      </c>
      <c r="D51" s="152">
        <f>'18'!D51</f>
        <v>6087</v>
      </c>
      <c r="E51" s="152">
        <f>'18'!E51</f>
        <v>15148</v>
      </c>
      <c r="F51" s="453" t="s">
        <v>371</v>
      </c>
      <c r="G51" s="453">
        <v>1</v>
      </c>
      <c r="H51" s="243">
        <v>894120.76923076913</v>
      </c>
      <c r="I51" s="243">
        <v>706385.63090128754</v>
      </c>
      <c r="J51" s="243">
        <v>2515035.6384839648</v>
      </c>
      <c r="K51" s="243">
        <f t="shared" si="0"/>
        <v>4115542.0386160216</v>
      </c>
      <c r="L51" s="235">
        <v>105</v>
      </c>
      <c r="M51" s="235">
        <v>52</v>
      </c>
      <c r="N51" s="235">
        <v>264</v>
      </c>
      <c r="O51" s="235">
        <f t="shared" si="1"/>
        <v>316</v>
      </c>
      <c r="P51" s="235">
        <f t="shared" si="2"/>
        <v>369</v>
      </c>
      <c r="Q51" s="235">
        <f t="shared" si="3"/>
        <v>421</v>
      </c>
      <c r="R51" s="239">
        <f t="shared" si="4"/>
        <v>6.9316081330868763E-3</v>
      </c>
      <c r="S51" s="239">
        <f t="shared" si="5"/>
        <v>5.7388809182209472E-3</v>
      </c>
      <c r="T51" s="239">
        <f t="shared" si="6"/>
        <v>6.0620995564317395E-2</v>
      </c>
      <c r="U51" s="239">
        <f t="shared" si="7"/>
        <v>2.7792447847900713E-2</v>
      </c>
      <c r="V51" s="388">
        <v>2288.3516197297736</v>
      </c>
      <c r="W51" s="242">
        <f t="shared" si="8"/>
        <v>0.1839752232000583</v>
      </c>
    </row>
    <row r="52" spans="1:23" x14ac:dyDescent="0.2">
      <c r="A52" s="15" t="s">
        <v>83</v>
      </c>
      <c r="B52" s="384" t="s">
        <v>108</v>
      </c>
      <c r="C52" s="152">
        <f>'18'!C52</f>
        <v>2684</v>
      </c>
      <c r="D52" s="152">
        <f>'18'!D52</f>
        <v>2248</v>
      </c>
      <c r="E52" s="152">
        <f>'18'!E52</f>
        <v>4932</v>
      </c>
      <c r="F52" s="453" t="s">
        <v>378</v>
      </c>
      <c r="G52" s="453">
        <v>1</v>
      </c>
      <c r="H52" s="243">
        <v>365762</v>
      </c>
      <c r="I52" s="243">
        <v>989978</v>
      </c>
      <c r="J52" s="243">
        <v>1738390</v>
      </c>
      <c r="K52" s="243">
        <f t="shared" si="0"/>
        <v>3094130</v>
      </c>
      <c r="L52" s="235">
        <v>36</v>
      </c>
      <c r="M52" s="235">
        <v>83</v>
      </c>
      <c r="N52" s="235">
        <v>168</v>
      </c>
      <c r="O52" s="235">
        <f t="shared" si="1"/>
        <v>251</v>
      </c>
      <c r="P52" s="235">
        <f t="shared" si="2"/>
        <v>204</v>
      </c>
      <c r="Q52" s="235">
        <f t="shared" si="3"/>
        <v>287</v>
      </c>
      <c r="R52" s="239">
        <f t="shared" si="4"/>
        <v>7.2992700729927005E-3</v>
      </c>
      <c r="S52" s="239">
        <f t="shared" si="5"/>
        <v>3.0923994038748136E-2</v>
      </c>
      <c r="T52" s="239">
        <f t="shared" si="6"/>
        <v>9.0747330960854092E-2</v>
      </c>
      <c r="U52" s="239">
        <f t="shared" si="7"/>
        <v>5.8191403081914034E-2</v>
      </c>
      <c r="V52" s="388">
        <v>1279.1617821446723</v>
      </c>
      <c r="W52" s="242">
        <f t="shared" si="8"/>
        <v>0.22436567759146864</v>
      </c>
    </row>
    <row r="53" spans="1:23" x14ac:dyDescent="0.2">
      <c r="A53" s="15" t="s">
        <v>84</v>
      </c>
      <c r="B53" s="384" t="s">
        <v>108</v>
      </c>
      <c r="C53" s="152">
        <f>'18'!C53</f>
        <v>1460</v>
      </c>
      <c r="D53" s="152">
        <f>'18'!D53</f>
        <v>1183</v>
      </c>
      <c r="E53" s="152">
        <f>'18'!E53</f>
        <v>2643</v>
      </c>
      <c r="F53" s="453" t="s">
        <v>360</v>
      </c>
      <c r="G53" s="453">
        <v>1</v>
      </c>
      <c r="H53" s="243">
        <v>0</v>
      </c>
      <c r="I53" s="243">
        <v>0</v>
      </c>
      <c r="J53" s="243">
        <v>344427.18095238094</v>
      </c>
      <c r="K53" s="243">
        <f t="shared" si="0"/>
        <v>344427.18095238094</v>
      </c>
      <c r="L53" s="235">
        <v>0</v>
      </c>
      <c r="M53" s="235">
        <v>0</v>
      </c>
      <c r="N53" s="235">
        <v>44</v>
      </c>
      <c r="O53" s="235">
        <f t="shared" si="1"/>
        <v>44</v>
      </c>
      <c r="P53" s="235">
        <f t="shared" si="2"/>
        <v>44</v>
      </c>
      <c r="Q53" s="235">
        <f t="shared" si="3"/>
        <v>44</v>
      </c>
      <c r="R53" s="239">
        <f t="shared" si="4"/>
        <v>0</v>
      </c>
      <c r="S53" s="239">
        <f t="shared" si="5"/>
        <v>0</v>
      </c>
      <c r="T53" s="239">
        <f t="shared" si="6"/>
        <v>3.7193575655114115E-2</v>
      </c>
      <c r="U53" s="239">
        <f t="shared" si="7"/>
        <v>1.6647748770336739E-2</v>
      </c>
      <c r="V53" s="388">
        <v>399.50353016688064</v>
      </c>
      <c r="W53" s="242">
        <f t="shared" si="8"/>
        <v>0.11013669887127235</v>
      </c>
    </row>
    <row r="54" spans="1:23" ht="56.25" x14ac:dyDescent="0.2">
      <c r="A54" s="203" t="s">
        <v>85</v>
      </c>
      <c r="B54" s="385" t="s">
        <v>104</v>
      </c>
      <c r="C54" s="152">
        <f>'18'!C54</f>
        <v>64267</v>
      </c>
      <c r="D54" s="152">
        <f>'18'!D54</f>
        <v>43607</v>
      </c>
      <c r="E54" s="152">
        <f>'18'!E54</f>
        <v>107874</v>
      </c>
      <c r="F54" s="453" t="s">
        <v>624</v>
      </c>
      <c r="G54" s="453">
        <v>8</v>
      </c>
      <c r="H54" s="243">
        <v>14831731</v>
      </c>
      <c r="I54" s="243">
        <v>7546327.0142224059</v>
      </c>
      <c r="J54" s="243">
        <v>45520256</v>
      </c>
      <c r="K54" s="243">
        <f t="shared" si="0"/>
        <v>67898314.014222413</v>
      </c>
      <c r="L54" s="235">
        <v>1626</v>
      </c>
      <c r="M54" s="235">
        <v>623</v>
      </c>
      <c r="N54" s="235">
        <v>5696</v>
      </c>
      <c r="O54" s="235">
        <f t="shared" si="1"/>
        <v>6319</v>
      </c>
      <c r="P54" s="235">
        <f t="shared" si="2"/>
        <v>7322</v>
      </c>
      <c r="Q54" s="235">
        <f t="shared" si="3"/>
        <v>7945</v>
      </c>
      <c r="R54" s="239">
        <f t="shared" si="4"/>
        <v>1.507314088658991E-2</v>
      </c>
      <c r="S54" s="239">
        <f t="shared" si="5"/>
        <v>9.6939331227535123E-3</v>
      </c>
      <c r="T54" s="239">
        <f t="shared" si="6"/>
        <v>0.16790882197812279</v>
      </c>
      <c r="U54" s="239">
        <f t="shared" si="7"/>
        <v>7.3650740678940244E-2</v>
      </c>
      <c r="V54" s="388">
        <v>39928.778180254914</v>
      </c>
      <c r="W54" s="242">
        <f t="shared" si="8"/>
        <v>0.19897929168112796</v>
      </c>
    </row>
    <row r="55" spans="1:23" x14ac:dyDescent="0.2">
      <c r="A55" s="15" t="s">
        <v>86</v>
      </c>
      <c r="B55" s="384" t="s">
        <v>108</v>
      </c>
      <c r="C55" s="152">
        <f>'18'!C55</f>
        <v>1298</v>
      </c>
      <c r="D55" s="152">
        <f>'18'!D55</f>
        <v>774</v>
      </c>
      <c r="E55" s="152">
        <f>'18'!E55</f>
        <v>2072</v>
      </c>
      <c r="F55" s="453" t="s">
        <v>367</v>
      </c>
      <c r="G55" s="453">
        <v>1</v>
      </c>
      <c r="H55" s="243">
        <v>777660.18378378381</v>
      </c>
      <c r="I55" s="243">
        <v>403057.21511627903</v>
      </c>
      <c r="J55" s="243">
        <v>364503.42038216558</v>
      </c>
      <c r="K55" s="243">
        <f t="shared" si="0"/>
        <v>1545220.8192822284</v>
      </c>
      <c r="L55" s="235">
        <v>118</v>
      </c>
      <c r="M55" s="235">
        <v>46</v>
      </c>
      <c r="N55" s="235">
        <v>63</v>
      </c>
      <c r="O55" s="235">
        <f t="shared" si="1"/>
        <v>109</v>
      </c>
      <c r="P55" s="235">
        <f t="shared" si="2"/>
        <v>181</v>
      </c>
      <c r="Q55" s="235">
        <f>L55+O55</f>
        <v>227</v>
      </c>
      <c r="R55" s="239">
        <f t="shared" si="4"/>
        <v>5.6949806949806947E-2</v>
      </c>
      <c r="S55" s="239">
        <f t="shared" si="5"/>
        <v>3.543913713405239E-2</v>
      </c>
      <c r="T55" s="239">
        <f t="shared" si="6"/>
        <v>0.23385012919896642</v>
      </c>
      <c r="U55" s="239">
        <f t="shared" si="7"/>
        <v>0.10955598455598456</v>
      </c>
      <c r="V55" s="388">
        <v>400.2907421576129</v>
      </c>
      <c r="W55" s="242">
        <f t="shared" si="8"/>
        <v>0.56708780916701707</v>
      </c>
    </row>
    <row r="56" spans="1:23" x14ac:dyDescent="0.2">
      <c r="A56" s="15" t="s">
        <v>87</v>
      </c>
      <c r="B56" s="384" t="s">
        <v>108</v>
      </c>
      <c r="C56" s="152">
        <f>'18'!C56</f>
        <v>555</v>
      </c>
      <c r="D56" s="152">
        <f>'18'!D56</f>
        <v>352</v>
      </c>
      <c r="E56" s="152">
        <f>'18'!E56</f>
        <v>907</v>
      </c>
      <c r="F56" s="453" t="s">
        <v>353</v>
      </c>
      <c r="G56" s="453">
        <v>1</v>
      </c>
      <c r="H56" s="243">
        <v>0</v>
      </c>
      <c r="I56" s="243">
        <v>0</v>
      </c>
      <c r="J56" s="243">
        <v>232755.6325757576</v>
      </c>
      <c r="K56" s="243">
        <f t="shared" si="0"/>
        <v>232755.6325757576</v>
      </c>
      <c r="L56" s="235">
        <v>0</v>
      </c>
      <c r="M56" s="235">
        <v>0</v>
      </c>
      <c r="N56" s="235">
        <v>31</v>
      </c>
      <c r="O56" s="235">
        <f t="shared" si="1"/>
        <v>31</v>
      </c>
      <c r="P56" s="235">
        <f t="shared" si="2"/>
        <v>31</v>
      </c>
      <c r="Q56" s="235">
        <f t="shared" si="3"/>
        <v>31</v>
      </c>
      <c r="R56" s="239">
        <f t="shared" si="4"/>
        <v>0</v>
      </c>
      <c r="S56" s="239">
        <f t="shared" si="5"/>
        <v>0</v>
      </c>
      <c r="T56" s="239">
        <f t="shared" si="6"/>
        <v>8.8068181818181823E-2</v>
      </c>
      <c r="U56" s="239">
        <f t="shared" si="7"/>
        <v>3.4178610804851156E-2</v>
      </c>
      <c r="V56" s="388">
        <v>240.21004566210044</v>
      </c>
      <c r="W56" s="242">
        <f t="shared" si="8"/>
        <v>0.12905372010797247</v>
      </c>
    </row>
    <row r="57" spans="1:23" x14ac:dyDescent="0.2">
      <c r="A57" s="15" t="s">
        <v>88</v>
      </c>
      <c r="B57" s="384" t="s">
        <v>108</v>
      </c>
      <c r="C57" s="152">
        <f>'18'!C57</f>
        <v>4100</v>
      </c>
      <c r="D57" s="152">
        <f>'18'!D57</f>
        <v>2947</v>
      </c>
      <c r="E57" s="152">
        <f>'18'!E57</f>
        <v>7047</v>
      </c>
      <c r="F57" s="453" t="s">
        <v>625</v>
      </c>
      <c r="G57" s="453">
        <v>1</v>
      </c>
      <c r="H57" s="243">
        <v>372372</v>
      </c>
      <c r="I57" s="243">
        <v>0</v>
      </c>
      <c r="J57" s="243">
        <v>3016433</v>
      </c>
      <c r="K57" s="243">
        <f t="shared" si="0"/>
        <v>3388805</v>
      </c>
      <c r="L57" s="235">
        <v>41</v>
      </c>
      <c r="M57" s="235">
        <v>0</v>
      </c>
      <c r="N57" s="235">
        <v>312</v>
      </c>
      <c r="O57" s="235">
        <f t="shared" si="1"/>
        <v>312</v>
      </c>
      <c r="P57" s="235">
        <f t="shared" si="2"/>
        <v>353</v>
      </c>
      <c r="Q57" s="235">
        <f t="shared" si="3"/>
        <v>353</v>
      </c>
      <c r="R57" s="239">
        <f t="shared" si="4"/>
        <v>5.8180786150134811E-3</v>
      </c>
      <c r="S57" s="239">
        <f t="shared" si="5"/>
        <v>0</v>
      </c>
      <c r="T57" s="239">
        <f t="shared" si="6"/>
        <v>0.11978282999660672</v>
      </c>
      <c r="U57" s="239">
        <f t="shared" si="7"/>
        <v>5.0092237831701435E-2</v>
      </c>
      <c r="V57" s="388">
        <v>1636.78697037649</v>
      </c>
      <c r="W57" s="242">
        <f t="shared" si="8"/>
        <v>0.21566642842886496</v>
      </c>
    </row>
    <row r="58" spans="1:23" x14ac:dyDescent="0.2">
      <c r="A58" s="15" t="s">
        <v>89</v>
      </c>
      <c r="B58" s="384" t="s">
        <v>108</v>
      </c>
      <c r="C58" s="152">
        <f>'18'!C58</f>
        <v>1424</v>
      </c>
      <c r="D58" s="152">
        <f>'18'!D58</f>
        <v>820</v>
      </c>
      <c r="E58" s="152">
        <f>'18'!E58</f>
        <v>2244</v>
      </c>
      <c r="F58" s="453" t="s">
        <v>375</v>
      </c>
      <c r="G58" s="453">
        <v>1</v>
      </c>
      <c r="H58" s="243">
        <v>0</v>
      </c>
      <c r="I58" s="243">
        <v>338356.02739726024</v>
      </c>
      <c r="J58" s="243">
        <v>646722.78125</v>
      </c>
      <c r="K58" s="243">
        <f t="shared" si="0"/>
        <v>985078.8086472603</v>
      </c>
      <c r="L58" s="235">
        <v>0</v>
      </c>
      <c r="M58" s="235">
        <v>35</v>
      </c>
      <c r="N58" s="235">
        <v>70</v>
      </c>
      <c r="O58" s="235">
        <f t="shared" si="1"/>
        <v>105</v>
      </c>
      <c r="P58" s="235">
        <f t="shared" si="2"/>
        <v>70</v>
      </c>
      <c r="Q58" s="235">
        <f t="shared" si="3"/>
        <v>105</v>
      </c>
      <c r="R58" s="239">
        <f t="shared" si="4"/>
        <v>0</v>
      </c>
      <c r="S58" s="239">
        <f t="shared" si="5"/>
        <v>2.4578651685393259E-2</v>
      </c>
      <c r="T58" s="239">
        <f t="shared" si="6"/>
        <v>8.5365853658536592E-2</v>
      </c>
      <c r="U58" s="239">
        <f t="shared" si="7"/>
        <v>4.6791443850267379E-2</v>
      </c>
      <c r="V58" s="388">
        <v>430.7448275862069</v>
      </c>
      <c r="W58" s="242">
        <f t="shared" si="8"/>
        <v>0.24376380927983604</v>
      </c>
    </row>
    <row r="59" spans="1:23" x14ac:dyDescent="0.2">
      <c r="A59" s="15" t="s">
        <v>90</v>
      </c>
      <c r="B59" s="384" t="s">
        <v>108</v>
      </c>
      <c r="C59" s="152">
        <f>'18'!C59</f>
        <v>2196</v>
      </c>
      <c r="D59" s="152">
        <f>'18'!D59</f>
        <v>1289</v>
      </c>
      <c r="E59" s="152">
        <f>'18'!E59</f>
        <v>3485</v>
      </c>
      <c r="F59" s="453" t="s">
        <v>379</v>
      </c>
      <c r="G59" s="453">
        <v>1</v>
      </c>
      <c r="H59" s="243">
        <v>174095</v>
      </c>
      <c r="I59" s="243">
        <v>474211</v>
      </c>
      <c r="J59" s="243">
        <v>921470</v>
      </c>
      <c r="K59" s="243">
        <f t="shared" si="0"/>
        <v>1569776</v>
      </c>
      <c r="L59" s="235">
        <v>15</v>
      </c>
      <c r="M59" s="235">
        <v>48</v>
      </c>
      <c r="N59" s="235">
        <v>93</v>
      </c>
      <c r="O59" s="235">
        <f t="shared" si="1"/>
        <v>141</v>
      </c>
      <c r="P59" s="235">
        <f t="shared" si="2"/>
        <v>108</v>
      </c>
      <c r="Q59" s="235">
        <f t="shared" si="3"/>
        <v>156</v>
      </c>
      <c r="R59" s="239">
        <f t="shared" si="4"/>
        <v>4.30416068866571E-3</v>
      </c>
      <c r="S59" s="239">
        <f t="shared" si="5"/>
        <v>2.185792349726776E-2</v>
      </c>
      <c r="T59" s="239">
        <f t="shared" si="6"/>
        <v>8.3785880527540726E-2</v>
      </c>
      <c r="U59" s="239">
        <f t="shared" si="7"/>
        <v>4.4763271162123384E-2</v>
      </c>
      <c r="V59" s="388">
        <v>772.9315099977016</v>
      </c>
      <c r="W59" s="242">
        <f t="shared" si="8"/>
        <v>0.20182900811025789</v>
      </c>
    </row>
    <row r="60" spans="1:23" x14ac:dyDescent="0.2">
      <c r="A60" s="15" t="s">
        <v>91</v>
      </c>
      <c r="B60" s="384" t="s">
        <v>108</v>
      </c>
      <c r="C60" s="152">
        <f>'18'!C60</f>
        <v>97</v>
      </c>
      <c r="D60" s="152">
        <f>'18'!D60</f>
        <v>107</v>
      </c>
      <c r="E60" s="152">
        <f>'18'!E60</f>
        <v>204</v>
      </c>
      <c r="F60" s="453" t="s">
        <v>358</v>
      </c>
      <c r="G60" s="453">
        <v>1</v>
      </c>
      <c r="H60" s="243">
        <v>84749.58139534884</v>
      </c>
      <c r="I60" s="243">
        <v>0</v>
      </c>
      <c r="J60" s="243">
        <v>182165.1415525114</v>
      </c>
      <c r="K60" s="243">
        <f t="shared" si="0"/>
        <v>266914.72294786025</v>
      </c>
      <c r="L60" s="235">
        <v>24</v>
      </c>
      <c r="M60" s="235">
        <v>0</v>
      </c>
      <c r="N60" s="235">
        <v>26</v>
      </c>
      <c r="O60" s="235">
        <f t="shared" si="1"/>
        <v>26</v>
      </c>
      <c r="P60" s="235">
        <f t="shared" si="2"/>
        <v>50</v>
      </c>
      <c r="Q60" s="235">
        <f t="shared" si="3"/>
        <v>50</v>
      </c>
      <c r="R60" s="239">
        <f t="shared" si="4"/>
        <v>0.11764705882352941</v>
      </c>
      <c r="S60" s="239">
        <f t="shared" si="5"/>
        <v>0</v>
      </c>
      <c r="T60" s="239">
        <f t="shared" si="6"/>
        <v>0.46728971962616822</v>
      </c>
      <c r="U60" s="239">
        <f t="shared" si="7"/>
        <v>0.24509803921568626</v>
      </c>
      <c r="V60" s="388">
        <v>19.741935483870968</v>
      </c>
      <c r="W60" s="242">
        <f t="shared" si="8"/>
        <v>2.5326797385620914</v>
      </c>
    </row>
    <row r="61" spans="1:23" x14ac:dyDescent="0.2">
      <c r="A61" s="15" t="s">
        <v>92</v>
      </c>
      <c r="B61" s="384" t="s">
        <v>108</v>
      </c>
      <c r="C61" s="152">
        <f>'18'!C61</f>
        <v>1164</v>
      </c>
      <c r="D61" s="152">
        <f>'18'!D61</f>
        <v>766</v>
      </c>
      <c r="E61" s="152">
        <f>'18'!E61</f>
        <v>1930</v>
      </c>
      <c r="F61" s="453" t="s">
        <v>367</v>
      </c>
      <c r="G61" s="453">
        <v>1</v>
      </c>
      <c r="H61" s="243">
        <v>481094.85945945943</v>
      </c>
      <c r="I61" s="243">
        <v>131431.70058139536</v>
      </c>
      <c r="J61" s="243">
        <v>260359.58598726118</v>
      </c>
      <c r="K61" s="243">
        <f t="shared" si="0"/>
        <v>872886.146028116</v>
      </c>
      <c r="L61" s="235">
        <v>73</v>
      </c>
      <c r="M61" s="235">
        <v>15</v>
      </c>
      <c r="N61" s="235">
        <v>45</v>
      </c>
      <c r="O61" s="235">
        <f t="shared" si="1"/>
        <v>60</v>
      </c>
      <c r="P61" s="235">
        <f t="shared" si="2"/>
        <v>118</v>
      </c>
      <c r="Q61" s="235">
        <f t="shared" si="3"/>
        <v>133</v>
      </c>
      <c r="R61" s="239">
        <f t="shared" si="4"/>
        <v>3.7823834196891191E-2</v>
      </c>
      <c r="S61" s="239">
        <f t="shared" si="5"/>
        <v>1.2886597938144329E-2</v>
      </c>
      <c r="T61" s="239">
        <f t="shared" si="6"/>
        <v>0.15404699738903394</v>
      </c>
      <c r="U61" s="239">
        <f t="shared" si="7"/>
        <v>6.8911917098445602E-2</v>
      </c>
      <c r="V61" s="388">
        <v>487.07937877480589</v>
      </c>
      <c r="W61" s="242">
        <f t="shared" si="8"/>
        <v>0.27305610911828526</v>
      </c>
    </row>
    <row r="62" spans="1:23" ht="22.5" x14ac:dyDescent="0.2">
      <c r="A62" s="15" t="s">
        <v>93</v>
      </c>
      <c r="B62" s="384" t="s">
        <v>108</v>
      </c>
      <c r="C62" s="152">
        <f>'18'!C62</f>
        <v>1340</v>
      </c>
      <c r="D62" s="152">
        <f>'18'!D62</f>
        <v>927</v>
      </c>
      <c r="E62" s="152">
        <f>'18'!E62</f>
        <v>2267</v>
      </c>
      <c r="F62" s="453" t="s">
        <v>350</v>
      </c>
      <c r="G62" s="453">
        <v>1</v>
      </c>
      <c r="H62" s="243">
        <v>694246</v>
      </c>
      <c r="I62" s="243">
        <v>226460.45454545456</v>
      </c>
      <c r="J62" s="243">
        <v>769288.4705882353</v>
      </c>
      <c r="K62" s="243">
        <f t="shared" si="0"/>
        <v>1689994.9251336898</v>
      </c>
      <c r="L62" s="235">
        <v>68</v>
      </c>
      <c r="M62" s="235">
        <v>27</v>
      </c>
      <c r="N62" s="235">
        <v>84</v>
      </c>
      <c r="O62" s="235">
        <f t="shared" si="1"/>
        <v>111</v>
      </c>
      <c r="P62" s="235">
        <f t="shared" si="2"/>
        <v>152</v>
      </c>
      <c r="Q62" s="235">
        <f t="shared" si="3"/>
        <v>179</v>
      </c>
      <c r="R62" s="239">
        <f t="shared" si="4"/>
        <v>2.9995588883987651E-2</v>
      </c>
      <c r="S62" s="239">
        <f t="shared" si="5"/>
        <v>2.0149253731343283E-2</v>
      </c>
      <c r="T62" s="239">
        <f t="shared" si="6"/>
        <v>0.16396979503775622</v>
      </c>
      <c r="U62" s="239">
        <f t="shared" si="7"/>
        <v>7.8958976621085128E-2</v>
      </c>
      <c r="V62" s="388">
        <v>617.35642830678023</v>
      </c>
      <c r="W62" s="242">
        <f t="shared" si="8"/>
        <v>0.28994595632695075</v>
      </c>
    </row>
    <row r="63" spans="1:23" ht="22.5" x14ac:dyDescent="0.2">
      <c r="A63" s="15" t="s">
        <v>94</v>
      </c>
      <c r="B63" s="384" t="s">
        <v>108</v>
      </c>
      <c r="C63" s="152">
        <f>'18'!C63</f>
        <v>1162</v>
      </c>
      <c r="D63" s="152">
        <f>'18'!D63</f>
        <v>886</v>
      </c>
      <c r="E63" s="152">
        <f>'18'!E63</f>
        <v>2048</v>
      </c>
      <c r="F63" s="453" t="s">
        <v>380</v>
      </c>
      <c r="G63" s="453">
        <v>2</v>
      </c>
      <c r="H63" s="243">
        <v>182881</v>
      </c>
      <c r="I63" s="243">
        <v>319021.39726027398</v>
      </c>
      <c r="J63" s="243">
        <v>840739.61562499998</v>
      </c>
      <c r="K63" s="243">
        <f t="shared" si="0"/>
        <v>1342642.0128852739</v>
      </c>
      <c r="L63" s="235">
        <v>18</v>
      </c>
      <c r="M63" s="235">
        <v>33</v>
      </c>
      <c r="N63" s="235">
        <v>91</v>
      </c>
      <c r="O63" s="235">
        <f t="shared" si="1"/>
        <v>124</v>
      </c>
      <c r="P63" s="235">
        <f t="shared" si="2"/>
        <v>109</v>
      </c>
      <c r="Q63" s="235">
        <f t="shared" si="3"/>
        <v>142</v>
      </c>
      <c r="R63" s="239">
        <f t="shared" si="4"/>
        <v>8.7890625E-3</v>
      </c>
      <c r="S63" s="239">
        <f t="shared" si="5"/>
        <v>2.8399311531841654E-2</v>
      </c>
      <c r="T63" s="239">
        <f t="shared" si="6"/>
        <v>0.12302483069977427</v>
      </c>
      <c r="U63" s="239">
        <f t="shared" si="7"/>
        <v>6.93359375E-2</v>
      </c>
      <c r="V63" s="388">
        <v>332.70451719850809</v>
      </c>
      <c r="W63" s="242">
        <f t="shared" si="8"/>
        <v>0.42680514588647961</v>
      </c>
    </row>
    <row r="64" spans="1:23" ht="33.75" x14ac:dyDescent="0.2">
      <c r="A64" s="15" t="s">
        <v>110</v>
      </c>
      <c r="B64" s="384" t="s">
        <v>108</v>
      </c>
      <c r="C64" s="152">
        <f>'18'!C64</f>
        <v>1601</v>
      </c>
      <c r="D64" s="152">
        <f>'18'!D64</f>
        <v>1229</v>
      </c>
      <c r="E64" s="152">
        <f>'18'!E64</f>
        <v>2830</v>
      </c>
      <c r="F64" s="453" t="s">
        <v>709</v>
      </c>
      <c r="G64" s="453">
        <v>3</v>
      </c>
      <c r="H64" s="243">
        <v>96696.5</v>
      </c>
      <c r="I64" s="243">
        <v>1549278.8548387098</v>
      </c>
      <c r="J64" s="243">
        <v>2163998.1</v>
      </c>
      <c r="K64" s="243">
        <f t="shared" si="0"/>
        <v>3809973.4548387099</v>
      </c>
      <c r="L64" s="235">
        <v>20</v>
      </c>
      <c r="M64" s="235">
        <v>156</v>
      </c>
      <c r="N64" s="235">
        <v>220</v>
      </c>
      <c r="O64" s="235">
        <f t="shared" si="1"/>
        <v>376</v>
      </c>
      <c r="P64" s="235">
        <f t="shared" si="2"/>
        <v>240</v>
      </c>
      <c r="Q64" s="235">
        <f t="shared" si="3"/>
        <v>396</v>
      </c>
      <c r="R64" s="239">
        <f t="shared" si="4"/>
        <v>7.0671378091872791E-3</v>
      </c>
      <c r="S64" s="239">
        <f t="shared" si="5"/>
        <v>9.7439100562148662E-2</v>
      </c>
      <c r="T64" s="239">
        <f t="shared" si="6"/>
        <v>0.19528071602929212</v>
      </c>
      <c r="U64" s="239">
        <f t="shared" si="7"/>
        <v>0.13992932862190813</v>
      </c>
      <c r="V64" s="388">
        <v>785.62883435582819</v>
      </c>
      <c r="W64" s="242">
        <f t="shared" si="8"/>
        <v>0.50405481912422156</v>
      </c>
    </row>
    <row r="65" spans="1:28" x14ac:dyDescent="0.2">
      <c r="A65" s="15" t="s">
        <v>95</v>
      </c>
      <c r="B65" s="384" t="s">
        <v>108</v>
      </c>
      <c r="C65" s="152">
        <f>'18'!C65</f>
        <v>1085</v>
      </c>
      <c r="D65" s="152">
        <f>'18'!D65</f>
        <v>919</v>
      </c>
      <c r="E65" s="152">
        <f>'18'!E65</f>
        <v>2004</v>
      </c>
      <c r="F65" s="453" t="s">
        <v>381</v>
      </c>
      <c r="G65" s="453">
        <v>1</v>
      </c>
      <c r="H65" s="243">
        <v>0</v>
      </c>
      <c r="I65" s="243">
        <v>0</v>
      </c>
      <c r="J65" s="243">
        <v>1549484</v>
      </c>
      <c r="K65" s="243">
        <f t="shared" si="0"/>
        <v>1549484</v>
      </c>
      <c r="L65" s="235">
        <v>0</v>
      </c>
      <c r="M65" s="235">
        <v>0</v>
      </c>
      <c r="N65" s="235">
        <v>185</v>
      </c>
      <c r="O65" s="235">
        <f t="shared" si="1"/>
        <v>185</v>
      </c>
      <c r="P65" s="235">
        <f t="shared" si="2"/>
        <v>185</v>
      </c>
      <c r="Q65" s="235">
        <f t="shared" si="3"/>
        <v>185</v>
      </c>
      <c r="R65" s="239">
        <f t="shared" si="4"/>
        <v>0</v>
      </c>
      <c r="S65" s="239">
        <f t="shared" si="5"/>
        <v>0</v>
      </c>
      <c r="T65" s="239">
        <f t="shared" si="6"/>
        <v>0.20130576713819368</v>
      </c>
      <c r="U65" s="239">
        <f t="shared" si="7"/>
        <v>9.2315369261477043E-2</v>
      </c>
      <c r="V65" s="388">
        <v>511.39419087136923</v>
      </c>
      <c r="W65" s="242">
        <f t="shared" si="8"/>
        <v>0.36175616247180442</v>
      </c>
    </row>
    <row r="66" spans="1:28" ht="22.5" x14ac:dyDescent="0.2">
      <c r="A66" s="15" t="s">
        <v>96</v>
      </c>
      <c r="B66" s="384" t="s">
        <v>108</v>
      </c>
      <c r="C66" s="152">
        <f>'18'!C66</f>
        <v>5813</v>
      </c>
      <c r="D66" s="152">
        <f>'18'!D66</f>
        <v>4686</v>
      </c>
      <c r="E66" s="152">
        <f>'18'!E66</f>
        <v>10499</v>
      </c>
      <c r="F66" s="453" t="s">
        <v>382</v>
      </c>
      <c r="G66" s="453">
        <v>2</v>
      </c>
      <c r="H66" s="243">
        <v>974360.98039215687</v>
      </c>
      <c r="I66" s="243">
        <v>1510072.7104038713</v>
      </c>
      <c r="J66" s="243">
        <v>3686970.0525210085</v>
      </c>
      <c r="K66" s="243">
        <f t="shared" si="0"/>
        <v>6171403.743317036</v>
      </c>
      <c r="L66" s="235">
        <v>95</v>
      </c>
      <c r="M66" s="235">
        <v>114</v>
      </c>
      <c r="N66" s="235">
        <v>365</v>
      </c>
      <c r="O66" s="235">
        <f t="shared" si="1"/>
        <v>479</v>
      </c>
      <c r="P66" s="235">
        <f t="shared" si="2"/>
        <v>460</v>
      </c>
      <c r="Q66" s="235">
        <f t="shared" si="3"/>
        <v>574</v>
      </c>
      <c r="R66" s="239">
        <f t="shared" si="4"/>
        <v>9.0484808076959702E-3</v>
      </c>
      <c r="S66" s="239">
        <f t="shared" si="5"/>
        <v>1.9611216239463273E-2</v>
      </c>
      <c r="T66" s="239">
        <f t="shared" si="6"/>
        <v>9.8164746052069998E-2</v>
      </c>
      <c r="U66" s="239">
        <f t="shared" si="7"/>
        <v>5.4671873511763024E-2</v>
      </c>
      <c r="V66" s="388">
        <v>1531.4871080693936</v>
      </c>
      <c r="W66" s="242">
        <f t="shared" si="8"/>
        <v>0.37479910668238636</v>
      </c>
    </row>
    <row r="67" spans="1:28" x14ac:dyDescent="0.2">
      <c r="A67" s="15" t="s">
        <v>97</v>
      </c>
      <c r="B67" s="384" t="s">
        <v>108</v>
      </c>
      <c r="C67" s="152">
        <f>'18'!C67</f>
        <v>1084</v>
      </c>
      <c r="D67" s="152">
        <f>'18'!D67</f>
        <v>1025</v>
      </c>
      <c r="E67" s="152">
        <f>'18'!E67</f>
        <v>2109</v>
      </c>
      <c r="F67" s="453" t="s">
        <v>367</v>
      </c>
      <c r="G67" s="453">
        <v>1</v>
      </c>
      <c r="H67" s="243">
        <v>533817.58378378383</v>
      </c>
      <c r="I67" s="243">
        <v>332960.3081395349</v>
      </c>
      <c r="J67" s="243">
        <v>295074.19745222933</v>
      </c>
      <c r="K67" s="243">
        <f>SUM(H67:J67)</f>
        <v>1161852.0893755481</v>
      </c>
      <c r="L67" s="235">
        <v>81</v>
      </c>
      <c r="M67" s="235">
        <v>38</v>
      </c>
      <c r="N67" s="235">
        <v>51</v>
      </c>
      <c r="O67" s="235">
        <f t="shared" si="1"/>
        <v>89</v>
      </c>
      <c r="P67" s="235">
        <f t="shared" si="2"/>
        <v>132</v>
      </c>
      <c r="Q67" s="235">
        <f t="shared" si="3"/>
        <v>170</v>
      </c>
      <c r="R67" s="239">
        <f t="shared" si="4"/>
        <v>3.8406827880512091E-2</v>
      </c>
      <c r="S67" s="239">
        <f t="shared" si="5"/>
        <v>3.5055350553505532E-2</v>
      </c>
      <c r="T67" s="239">
        <f t="shared" si="6"/>
        <v>0.12878048780487805</v>
      </c>
      <c r="U67" s="239">
        <f t="shared" si="7"/>
        <v>8.0606922712185863E-2</v>
      </c>
      <c r="V67" s="388">
        <v>370.23952779893375</v>
      </c>
      <c r="W67" s="242">
        <f t="shared" si="8"/>
        <v>0.45916221050368783</v>
      </c>
    </row>
    <row r="68" spans="1:28" ht="22.5" x14ac:dyDescent="0.2">
      <c r="A68" s="203" t="s">
        <v>98</v>
      </c>
      <c r="B68" s="385" t="s">
        <v>104</v>
      </c>
      <c r="C68" s="152">
        <f>'18'!C68</f>
        <v>9793</v>
      </c>
      <c r="D68" s="152">
        <f>'18'!D68</f>
        <v>6817</v>
      </c>
      <c r="E68" s="152">
        <f>'18'!E68</f>
        <v>16610</v>
      </c>
      <c r="F68" s="453" t="s">
        <v>383</v>
      </c>
      <c r="G68" s="453">
        <v>3</v>
      </c>
      <c r="H68" s="243">
        <v>1274405</v>
      </c>
      <c r="I68" s="243">
        <v>1833877.9698492461</v>
      </c>
      <c r="J68" s="243">
        <v>4733728</v>
      </c>
      <c r="K68" s="243">
        <f>SUM(H68:J68)</f>
        <v>7842010.9698492456</v>
      </c>
      <c r="L68" s="235">
        <v>134</v>
      </c>
      <c r="M68" s="235">
        <v>207</v>
      </c>
      <c r="N68" s="235">
        <v>415</v>
      </c>
      <c r="O68" s="235">
        <f t="shared" si="1"/>
        <v>622</v>
      </c>
      <c r="P68" s="235">
        <f t="shared" si="2"/>
        <v>549</v>
      </c>
      <c r="Q68" s="235">
        <f t="shared" si="3"/>
        <v>756</v>
      </c>
      <c r="R68" s="239">
        <f t="shared" si="4"/>
        <v>8.0674292594822405E-3</v>
      </c>
      <c r="S68" s="239">
        <f t="shared" si="5"/>
        <v>2.1137547227611558E-2</v>
      </c>
      <c r="T68" s="239">
        <f t="shared" si="6"/>
        <v>8.0533959219598064E-2</v>
      </c>
      <c r="U68" s="239">
        <f t="shared" si="7"/>
        <v>4.5514750150511742E-2</v>
      </c>
      <c r="V68" s="388">
        <v>2989.5312025892586</v>
      </c>
      <c r="W68" s="242">
        <f t="shared" si="8"/>
        <v>0.25288245840860329</v>
      </c>
    </row>
    <row r="69" spans="1:28" x14ac:dyDescent="0.2">
      <c r="A69" s="15" t="s">
        <v>99</v>
      </c>
      <c r="B69" s="384" t="s">
        <v>108</v>
      </c>
      <c r="C69" s="152">
        <f>'18'!C69</f>
        <v>858</v>
      </c>
      <c r="D69" s="152">
        <f>'18'!D69</f>
        <v>551</v>
      </c>
      <c r="E69" s="152">
        <f>'18'!E69</f>
        <v>1409</v>
      </c>
      <c r="F69" s="453" t="s">
        <v>384</v>
      </c>
      <c r="G69" s="453">
        <v>1</v>
      </c>
      <c r="H69" s="243">
        <v>0</v>
      </c>
      <c r="I69" s="243">
        <v>79401.821782178216</v>
      </c>
      <c r="J69" s="243">
        <v>298958.84804630972</v>
      </c>
      <c r="K69" s="243">
        <f t="shared" ref="K69:K70" si="9">SUM(H69:J69)</f>
        <v>378360.66982848791</v>
      </c>
      <c r="L69" s="235">
        <v>0</v>
      </c>
      <c r="M69" s="235">
        <v>8</v>
      </c>
      <c r="N69" s="235">
        <v>36</v>
      </c>
      <c r="O69" s="235">
        <f t="shared" ref="O69:O70" si="10">SUM(M69:N69)</f>
        <v>44</v>
      </c>
      <c r="P69" s="235">
        <f t="shared" ref="P69:P70" si="11">L69+N69</f>
        <v>36</v>
      </c>
      <c r="Q69" s="235">
        <f t="shared" ref="Q69:Q70" si="12">L69+O69</f>
        <v>44</v>
      </c>
      <c r="R69" s="239">
        <f t="shared" ref="R69:R70" si="13">L69/E69</f>
        <v>0</v>
      </c>
      <c r="S69" s="239">
        <f t="shared" ref="S69:S70" si="14">M69/C69</f>
        <v>9.324009324009324E-3</v>
      </c>
      <c r="T69" s="239">
        <f t="shared" ref="T69:T70" si="15">P69/D69</f>
        <v>6.5335753176043551E-2</v>
      </c>
      <c r="U69" s="239">
        <f t="shared" ref="U69:U70" si="16">Q69/E69</f>
        <v>3.1227821149751596E-2</v>
      </c>
      <c r="V69" s="388">
        <v>242.11933174224342</v>
      </c>
      <c r="W69" s="242">
        <f t="shared" ref="W69:W71" si="17">Q69/V69</f>
        <v>0.18172857030202666</v>
      </c>
    </row>
    <row r="70" spans="1:28" ht="22.5" x14ac:dyDescent="0.2">
      <c r="A70" s="15" t="s">
        <v>100</v>
      </c>
      <c r="B70" s="384" t="s">
        <v>104</v>
      </c>
      <c r="C70" s="152">
        <f>'18'!C70</f>
        <v>15100</v>
      </c>
      <c r="D70" s="152">
        <f>'18'!D70</f>
        <v>10223</v>
      </c>
      <c r="E70" s="152">
        <f>'18'!E70</f>
        <v>25323</v>
      </c>
      <c r="F70" s="453" t="s">
        <v>385</v>
      </c>
      <c r="G70" s="453">
        <v>1</v>
      </c>
      <c r="H70" s="243">
        <v>865013</v>
      </c>
      <c r="I70" s="243">
        <v>1436182</v>
      </c>
      <c r="J70" s="243">
        <v>3727640</v>
      </c>
      <c r="K70" s="243">
        <f t="shared" si="9"/>
        <v>6028835</v>
      </c>
      <c r="L70" s="235">
        <v>120</v>
      </c>
      <c r="M70" s="235">
        <v>100</v>
      </c>
      <c r="N70" s="235">
        <v>411</v>
      </c>
      <c r="O70" s="235">
        <f t="shared" si="10"/>
        <v>511</v>
      </c>
      <c r="P70" s="235">
        <f t="shared" si="11"/>
        <v>531</v>
      </c>
      <c r="Q70" s="235">
        <f t="shared" si="12"/>
        <v>631</v>
      </c>
      <c r="R70" s="239">
        <f t="shared" si="13"/>
        <v>4.7387750266556098E-3</v>
      </c>
      <c r="S70" s="239">
        <f t="shared" si="14"/>
        <v>6.6225165562913907E-3</v>
      </c>
      <c r="T70" s="239">
        <f t="shared" si="15"/>
        <v>5.194170008803678E-2</v>
      </c>
      <c r="U70" s="239">
        <f t="shared" si="16"/>
        <v>2.4918058681830748E-2</v>
      </c>
      <c r="V70" s="388">
        <v>4147.5455235204854</v>
      </c>
      <c r="W70" s="242">
        <f t="shared" si="17"/>
        <v>0.15213817338993299</v>
      </c>
    </row>
    <row r="71" spans="1:28" x14ac:dyDescent="0.2">
      <c r="A71" s="542" t="str">
        <f>'1'!A70</f>
        <v>Statewide Total</v>
      </c>
      <c r="B71" s="569"/>
      <c r="C71" s="12">
        <f>'18'!C71</f>
        <v>419263</v>
      </c>
      <c r="D71" s="12">
        <f>'18'!D71</f>
        <v>295074</v>
      </c>
      <c r="E71" s="12">
        <f>'18'!E71</f>
        <v>714337</v>
      </c>
      <c r="F71" s="428"/>
      <c r="G71" s="458">
        <v>63</v>
      </c>
      <c r="H71" s="179">
        <f>SUM(H4:H70)</f>
        <v>48551327</v>
      </c>
      <c r="I71" s="179">
        <f>SUM(I4:I70)</f>
        <v>67537200</v>
      </c>
      <c r="J71" s="179">
        <f>SUM(J4:J70)</f>
        <v>210284983.99999997</v>
      </c>
      <c r="K71" s="179">
        <f t="shared" ref="K71:Q71" si="18">SUM(K4:K70)</f>
        <v>326373511</v>
      </c>
      <c r="L71" s="20">
        <f t="shared" si="18"/>
        <v>5703</v>
      </c>
      <c r="M71" s="20">
        <f t="shared" si="18"/>
        <v>5872</v>
      </c>
      <c r="N71" s="20">
        <f t="shared" si="18"/>
        <v>24089</v>
      </c>
      <c r="O71" s="20">
        <f t="shared" si="18"/>
        <v>29961</v>
      </c>
      <c r="P71" s="20">
        <f t="shared" si="18"/>
        <v>29792</v>
      </c>
      <c r="Q71" s="20">
        <f t="shared" si="18"/>
        <v>35664</v>
      </c>
      <c r="R71" s="82">
        <f>L71/E71</f>
        <v>7.9836267755975122E-3</v>
      </c>
      <c r="S71" s="82">
        <f>M71/C71</f>
        <v>1.4005528749257626E-2</v>
      </c>
      <c r="T71" s="82">
        <f>P71/D71</f>
        <v>0.10096450381938091</v>
      </c>
      <c r="U71" s="382">
        <f>Q71/E71</f>
        <v>4.9926015312100593E-2</v>
      </c>
      <c r="V71" s="20">
        <f t="shared" ref="V71" si="19">SUM(V4:V70)</f>
        <v>153773.35011263611</v>
      </c>
      <c r="W71" s="382">
        <f t="shared" si="17"/>
        <v>0.23192575289461267</v>
      </c>
    </row>
    <row r="72" spans="1:28" s="418" customFormat="1" x14ac:dyDescent="0.2">
      <c r="A72" s="89" t="str">
        <f>'18'!A72:AE72</f>
        <v>* 2012-2016 American Community Survey</v>
      </c>
      <c r="B72" s="433"/>
      <c r="C72" s="433"/>
      <c r="D72" s="433"/>
      <c r="E72" s="433"/>
      <c r="F72" s="433"/>
      <c r="G72" s="433"/>
      <c r="H72" s="433"/>
      <c r="I72" s="433"/>
      <c r="J72" s="433"/>
      <c r="K72" s="433"/>
      <c r="L72" s="433"/>
      <c r="M72" s="433"/>
      <c r="N72" s="433"/>
      <c r="O72" s="433"/>
      <c r="P72" s="433"/>
      <c r="Q72" s="433"/>
      <c r="R72" s="433"/>
      <c r="S72" s="433"/>
      <c r="T72" s="433"/>
      <c r="U72" s="433"/>
      <c r="V72" s="433"/>
      <c r="W72" s="433"/>
      <c r="X72" s="433"/>
      <c r="Y72" s="433"/>
      <c r="Z72" s="433"/>
      <c r="AA72" s="433"/>
      <c r="AB72" s="433"/>
    </row>
    <row r="73" spans="1:28" s="459" customFormat="1" x14ac:dyDescent="0.2">
      <c r="A73" s="459" t="s">
        <v>626</v>
      </c>
      <c r="B73" s="460"/>
      <c r="C73" s="455"/>
      <c r="D73" s="455"/>
      <c r="E73" s="455"/>
      <c r="F73" s="455"/>
      <c r="G73" s="455"/>
      <c r="H73" s="455"/>
      <c r="I73" s="455"/>
      <c r="J73" s="455"/>
      <c r="K73" s="455"/>
      <c r="L73" s="455"/>
      <c r="M73" s="455"/>
      <c r="N73" s="455"/>
      <c r="O73" s="455"/>
      <c r="P73" s="455"/>
      <c r="Q73" s="455"/>
      <c r="R73" s="455"/>
      <c r="S73" s="455"/>
      <c r="T73" s="455"/>
      <c r="U73" s="455"/>
      <c r="V73" s="461"/>
      <c r="W73" s="455"/>
    </row>
    <row r="74" spans="1:28" s="468" customFormat="1" x14ac:dyDescent="0.2">
      <c r="A74" s="462" t="s">
        <v>627</v>
      </c>
      <c r="B74" s="463"/>
      <c r="C74" s="456"/>
      <c r="D74" s="456"/>
      <c r="E74" s="456"/>
      <c r="F74" s="456"/>
      <c r="G74" s="464"/>
      <c r="H74" s="464"/>
      <c r="I74" s="464"/>
      <c r="J74" s="464"/>
      <c r="K74" s="464"/>
      <c r="L74" s="465"/>
      <c r="M74" s="465"/>
      <c r="N74" s="465"/>
      <c r="O74" s="465"/>
      <c r="P74" s="465"/>
      <c r="Q74" s="465"/>
      <c r="R74" s="465"/>
      <c r="S74" s="465"/>
      <c r="T74" s="465"/>
      <c r="U74" s="464"/>
      <c r="V74" s="466"/>
      <c r="W74" s="467"/>
    </row>
    <row r="75" spans="1:28" s="418" customFormat="1" x14ac:dyDescent="0.2">
      <c r="A75" s="86" t="s">
        <v>244</v>
      </c>
      <c r="B75" s="444"/>
      <c r="C75" s="445"/>
      <c r="D75" s="445"/>
      <c r="E75" s="445"/>
      <c r="F75" s="445"/>
      <c r="G75" s="425"/>
      <c r="H75" s="425"/>
      <c r="I75" s="425"/>
      <c r="J75" s="425"/>
      <c r="K75" s="425"/>
      <c r="L75" s="434"/>
      <c r="M75" s="434"/>
      <c r="N75" s="434"/>
      <c r="O75" s="434"/>
      <c r="P75" s="434"/>
      <c r="Q75" s="434"/>
      <c r="R75" s="434"/>
      <c r="S75" s="434"/>
      <c r="T75" s="434"/>
      <c r="U75" s="425"/>
      <c r="V75" s="434"/>
      <c r="W75" s="425"/>
    </row>
    <row r="76" spans="1:28" s="418" customFormat="1" x14ac:dyDescent="0.2">
      <c r="A76" s="86" t="s">
        <v>705</v>
      </c>
      <c r="B76" s="444"/>
      <c r="C76" s="445"/>
      <c r="D76" s="445"/>
      <c r="E76" s="445"/>
      <c r="F76" s="445"/>
      <c r="G76" s="425"/>
      <c r="H76" s="425"/>
      <c r="I76" s="425"/>
      <c r="J76" s="425"/>
      <c r="K76" s="425"/>
      <c r="L76" s="434"/>
      <c r="M76" s="434"/>
      <c r="N76" s="434"/>
      <c r="O76" s="434"/>
      <c r="P76" s="434"/>
      <c r="Q76" s="434"/>
      <c r="R76" s="434"/>
      <c r="S76" s="434"/>
      <c r="T76" s="434"/>
      <c r="U76" s="425"/>
      <c r="V76" s="434"/>
      <c r="W76" s="425"/>
    </row>
    <row r="77" spans="1:28" s="459" customFormat="1" x14ac:dyDescent="0.2">
      <c r="A77" s="459" t="s">
        <v>386</v>
      </c>
      <c r="B77" s="469"/>
      <c r="C77" s="457"/>
      <c r="D77" s="457"/>
      <c r="E77" s="457"/>
      <c r="F77" s="457"/>
      <c r="G77" s="470"/>
      <c r="H77" s="470"/>
      <c r="I77" s="470"/>
      <c r="J77" s="470"/>
      <c r="K77" s="470"/>
      <c r="L77" s="471"/>
      <c r="M77" s="471"/>
      <c r="N77" s="471"/>
      <c r="O77" s="471"/>
      <c r="P77" s="471"/>
      <c r="Q77" s="471"/>
      <c r="R77" s="471"/>
      <c r="S77" s="471"/>
      <c r="T77" s="471"/>
      <c r="U77" s="470"/>
      <c r="V77" s="471"/>
      <c r="W77" s="470"/>
    </row>
    <row r="78" spans="1:28" s="459" customFormat="1" x14ac:dyDescent="0.2">
      <c r="A78" s="472" t="s">
        <v>228</v>
      </c>
      <c r="B78" s="469"/>
      <c r="C78" s="457"/>
      <c r="D78" s="457"/>
      <c r="E78" s="457"/>
      <c r="F78" s="457"/>
      <c r="G78" s="470"/>
      <c r="H78" s="470"/>
      <c r="I78" s="470"/>
      <c r="J78" s="470"/>
      <c r="K78" s="470"/>
      <c r="L78" s="471"/>
      <c r="M78" s="471"/>
      <c r="N78" s="471"/>
      <c r="O78" s="471"/>
      <c r="P78" s="471"/>
      <c r="Q78" s="471"/>
      <c r="R78" s="471"/>
      <c r="S78" s="471"/>
      <c r="T78" s="471"/>
      <c r="U78" s="470"/>
      <c r="V78" s="471"/>
      <c r="W78" s="470"/>
    </row>
    <row r="79" spans="1:28" s="459" customFormat="1" x14ac:dyDescent="0.2">
      <c r="A79" s="472" t="s">
        <v>317</v>
      </c>
      <c r="B79" s="469"/>
      <c r="C79" s="457"/>
      <c r="D79" s="457"/>
      <c r="E79" s="457"/>
      <c r="F79" s="457"/>
      <c r="G79" s="470"/>
      <c r="H79" s="470"/>
      <c r="I79" s="470"/>
      <c r="J79" s="470"/>
      <c r="K79" s="470"/>
      <c r="L79" s="471"/>
      <c r="M79" s="471"/>
      <c r="N79" s="471"/>
      <c r="O79" s="471"/>
      <c r="P79" s="471"/>
      <c r="Q79" s="471"/>
      <c r="R79" s="471"/>
      <c r="S79" s="471"/>
      <c r="T79" s="471"/>
      <c r="U79" s="470"/>
      <c r="V79" s="471"/>
      <c r="W79" s="470"/>
    </row>
    <row r="80" spans="1:28" s="459" customFormat="1" x14ac:dyDescent="0.2">
      <c r="A80" s="472" t="s">
        <v>32</v>
      </c>
      <c r="B80" s="469"/>
      <c r="C80" s="457"/>
      <c r="D80" s="457"/>
      <c r="E80" s="457"/>
      <c r="F80" s="457"/>
      <c r="G80" s="470"/>
      <c r="H80" s="470"/>
      <c r="I80" s="470"/>
      <c r="J80" s="470"/>
      <c r="K80" s="470"/>
      <c r="L80" s="471"/>
      <c r="M80" s="471"/>
      <c r="N80" s="471"/>
      <c r="O80" s="471"/>
      <c r="P80" s="471"/>
      <c r="Q80" s="471"/>
      <c r="R80" s="471"/>
      <c r="S80" s="471"/>
      <c r="T80" s="471"/>
      <c r="U80" s="470"/>
      <c r="V80" s="471"/>
      <c r="W80" s="470"/>
    </row>
  </sheetData>
  <mergeCells count="4">
    <mergeCell ref="A1:T1"/>
    <mergeCell ref="A2:E2"/>
    <mergeCell ref="A71:B71"/>
    <mergeCell ref="F2:W2"/>
  </mergeCells>
  <phoneticPr fontId="4" type="noConversion"/>
  <pageMargins left="0.3" right="0.3" top="0.3" bottom="0.3" header="0.25" footer="0.25"/>
  <pageSetup fitToHeight="3" orientation="landscape" verticalDpi="1200" r:id="rId1"/>
  <headerFooter alignWithMargins="0">
    <oddFooter>&amp;L&amp;8Prepared by:  Office of Child Development and Early Learning&amp;C&amp;8&amp;P&amp;R&amp;8Updated: 11/1/2011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indexed="40"/>
  </sheetPr>
  <dimension ref="A1:M77"/>
  <sheetViews>
    <sheetView zoomScaleNormal="100" workbookViewId="0">
      <pane xSplit="1" ySplit="3" topLeftCell="B4" activePane="bottomRight" state="frozen"/>
      <selection pane="topRight" activeCell="B1" sqref="B1"/>
      <selection pane="bottomLeft" activeCell="A4" sqref="A4"/>
      <selection pane="bottomRight" sqref="A1:K1"/>
    </sheetView>
  </sheetViews>
  <sheetFormatPr defaultRowHeight="11.25" x14ac:dyDescent="0.2"/>
  <cols>
    <col min="1" max="1" width="14.42578125" style="17" customWidth="1"/>
    <col min="2" max="2" width="12.140625" style="70" customWidth="1"/>
    <col min="3" max="3" width="8.85546875" style="61" bestFit="1" customWidth="1"/>
    <col min="4" max="4" width="8.85546875" style="61" customWidth="1"/>
    <col min="5" max="5" width="8.28515625" style="61" customWidth="1"/>
    <col min="6" max="6" width="45.28515625" style="60" customWidth="1"/>
    <col min="7" max="7" width="9" style="60" customWidth="1"/>
    <col min="8" max="9" width="10.7109375" style="60" customWidth="1"/>
    <col min="10" max="10" width="7.7109375" style="186" customWidth="1"/>
    <col min="11" max="11" width="11.7109375" style="60" customWidth="1"/>
    <col min="12" max="12" width="10.28515625" style="60" customWidth="1"/>
    <col min="13" max="13" width="11.7109375" style="60" customWidth="1"/>
    <col min="14" max="16384" width="9.140625" style="1"/>
  </cols>
  <sheetData>
    <row r="1" spans="1:13" ht="12" x14ac:dyDescent="0.2">
      <c r="A1" s="570" t="str">
        <f>'Table of Contents'!B16&amp;":  "&amp;'Table of Contents'!C16</f>
        <v>Tab 11:  Pennsylvania Pre-K Counts Reach Data</v>
      </c>
      <c r="B1" s="570"/>
      <c r="C1" s="570"/>
      <c r="D1" s="570"/>
      <c r="E1" s="570"/>
      <c r="F1" s="593"/>
      <c r="G1" s="593"/>
      <c r="H1" s="593"/>
      <c r="I1" s="593"/>
      <c r="J1" s="593"/>
      <c r="K1" s="593"/>
    </row>
    <row r="2" spans="1:13" ht="12" x14ac:dyDescent="0.2">
      <c r="A2" s="608" t="str">
        <f>'3'!A2</f>
        <v>2016-17</v>
      </c>
      <c r="B2" s="609"/>
      <c r="C2" s="609"/>
      <c r="D2" s="609"/>
      <c r="E2" s="609"/>
      <c r="F2" s="577" t="s">
        <v>158</v>
      </c>
      <c r="G2" s="610"/>
      <c r="H2" s="610"/>
      <c r="I2" s="611"/>
      <c r="J2" s="610"/>
      <c r="K2" s="610"/>
      <c r="L2" s="610"/>
      <c r="M2" s="578"/>
    </row>
    <row r="3" spans="1:13" s="86" customFormat="1" ht="48" x14ac:dyDescent="0.2">
      <c r="A3" s="109" t="str">
        <f>'1'!A2</f>
        <v>County</v>
      </c>
      <c r="B3" s="110" t="str">
        <f>'1'!C2</f>
        <v>County Classification</v>
      </c>
      <c r="C3" s="53" t="str">
        <f>'18'!C2</f>
        <v># of Children Ages 0-2*</v>
      </c>
      <c r="D3" s="53" t="str">
        <f>'18'!D2</f>
        <v># of Children Ages 3-4*</v>
      </c>
      <c r="E3" s="53" t="str">
        <f>'18'!E2</f>
        <v># of Children Under 5*</v>
      </c>
      <c r="F3" s="53" t="s">
        <v>233</v>
      </c>
      <c r="G3" s="53" t="s">
        <v>150</v>
      </c>
      <c r="H3" s="53" t="s">
        <v>234</v>
      </c>
      <c r="I3" s="53" t="s">
        <v>18</v>
      </c>
      <c r="J3" s="53" t="s">
        <v>166</v>
      </c>
      <c r="K3" s="111" t="s">
        <v>201</v>
      </c>
      <c r="L3" s="111" t="s">
        <v>235</v>
      </c>
      <c r="M3" s="111" t="s">
        <v>236</v>
      </c>
    </row>
    <row r="4" spans="1:13" x14ac:dyDescent="0.2">
      <c r="A4" s="15" t="s">
        <v>36</v>
      </c>
      <c r="B4" s="341" t="s">
        <v>108</v>
      </c>
      <c r="C4" s="152">
        <f>'18'!C4</f>
        <v>2953</v>
      </c>
      <c r="D4" s="152">
        <f>'18'!D4</f>
        <v>2190</v>
      </c>
      <c r="E4" s="152">
        <f>'18'!E4</f>
        <v>5143</v>
      </c>
      <c r="F4" s="453" t="s">
        <v>387</v>
      </c>
      <c r="G4" s="453">
        <v>2</v>
      </c>
      <c r="H4" s="356">
        <v>433500</v>
      </c>
      <c r="I4" s="235">
        <v>71</v>
      </c>
      <c r="J4" s="235">
        <f>I4</f>
        <v>71</v>
      </c>
      <c r="K4" s="239">
        <f>J4/D4</f>
        <v>3.2420091324200914E-2</v>
      </c>
      <c r="L4" s="235">
        <v>1237.2922163588391</v>
      </c>
      <c r="M4" s="239">
        <f>J4/L4</f>
        <v>5.7383372384691864E-2</v>
      </c>
    </row>
    <row r="5" spans="1:13" ht="67.5" x14ac:dyDescent="0.2">
      <c r="A5" s="15" t="s">
        <v>37</v>
      </c>
      <c r="B5" s="341" t="s">
        <v>104</v>
      </c>
      <c r="C5" s="152">
        <f>'18'!C5</f>
        <v>39041</v>
      </c>
      <c r="D5" s="152">
        <f>'18'!D5</f>
        <v>25765</v>
      </c>
      <c r="E5" s="152">
        <f>'18'!E5</f>
        <v>64806</v>
      </c>
      <c r="F5" s="453" t="s">
        <v>628</v>
      </c>
      <c r="G5" s="453">
        <v>14</v>
      </c>
      <c r="H5" s="356">
        <v>11967954.580152672</v>
      </c>
      <c r="I5" s="235">
        <v>1530</v>
      </c>
      <c r="J5" s="235">
        <f t="shared" ref="J5:J68" si="0">I5</f>
        <v>1530</v>
      </c>
      <c r="K5" s="239">
        <f t="shared" ref="K5:K68" si="1">J5/D5</f>
        <v>5.9382883757034738E-2</v>
      </c>
      <c r="L5" s="235">
        <v>13092.223741722722</v>
      </c>
      <c r="M5" s="239">
        <f t="shared" ref="M5:M68" si="2">J5/L5</f>
        <v>0.11686326404002297</v>
      </c>
    </row>
    <row r="6" spans="1:13" ht="22.5" x14ac:dyDescent="0.2">
      <c r="A6" s="15" t="s">
        <v>38</v>
      </c>
      <c r="B6" s="341" t="s">
        <v>108</v>
      </c>
      <c r="C6" s="152">
        <f>'18'!C6</f>
        <v>1943</v>
      </c>
      <c r="D6" s="152">
        <f>'18'!D6</f>
        <v>1486</v>
      </c>
      <c r="E6" s="152">
        <f>'18'!E6</f>
        <v>3429</v>
      </c>
      <c r="F6" s="453" t="s">
        <v>388</v>
      </c>
      <c r="G6" s="453">
        <v>2</v>
      </c>
      <c r="H6" s="356">
        <v>333500</v>
      </c>
      <c r="I6" s="235">
        <v>39</v>
      </c>
      <c r="J6" s="235">
        <f t="shared" si="0"/>
        <v>39</v>
      </c>
      <c r="K6" s="239">
        <f t="shared" si="1"/>
        <v>2.6244952893674293E-2</v>
      </c>
      <c r="L6" s="235">
        <v>958.98424821002391</v>
      </c>
      <c r="M6" s="239">
        <f t="shared" si="2"/>
        <v>4.0668029816751217E-2</v>
      </c>
    </row>
    <row r="7" spans="1:13" ht="45" x14ac:dyDescent="0.2">
      <c r="A7" s="15" t="s">
        <v>39</v>
      </c>
      <c r="B7" s="341" t="s">
        <v>104</v>
      </c>
      <c r="C7" s="152">
        <f>'18'!C7</f>
        <v>5050</v>
      </c>
      <c r="D7" s="152">
        <f>'18'!D7</f>
        <v>3761</v>
      </c>
      <c r="E7" s="152">
        <f>'18'!E7</f>
        <v>8811</v>
      </c>
      <c r="F7" s="453" t="s">
        <v>389</v>
      </c>
      <c r="G7" s="453">
        <v>7</v>
      </c>
      <c r="H7" s="356">
        <v>1794595.5426935859</v>
      </c>
      <c r="I7" s="235">
        <v>226</v>
      </c>
      <c r="J7" s="235">
        <f t="shared" si="0"/>
        <v>226</v>
      </c>
      <c r="K7" s="239">
        <f t="shared" si="1"/>
        <v>6.0090401488965703E-2</v>
      </c>
      <c r="L7" s="235">
        <v>2265.5907180875897</v>
      </c>
      <c r="M7" s="239">
        <f t="shared" si="2"/>
        <v>9.9753233536712713E-2</v>
      </c>
    </row>
    <row r="8" spans="1:13" ht="22.5" x14ac:dyDescent="0.2">
      <c r="A8" s="15" t="s">
        <v>40</v>
      </c>
      <c r="B8" s="341" t="s">
        <v>108</v>
      </c>
      <c r="C8" s="152">
        <f>'18'!C8</f>
        <v>1393</v>
      </c>
      <c r="D8" s="152">
        <f>'18'!D8</f>
        <v>1067</v>
      </c>
      <c r="E8" s="152">
        <f>'18'!E8</f>
        <v>2460</v>
      </c>
      <c r="F8" s="453" t="s">
        <v>390</v>
      </c>
      <c r="G8" s="453">
        <v>3</v>
      </c>
      <c r="H8" s="356">
        <v>578000</v>
      </c>
      <c r="I8" s="235">
        <v>59</v>
      </c>
      <c r="J8" s="235">
        <f t="shared" si="0"/>
        <v>59</v>
      </c>
      <c r="K8" s="239">
        <f t="shared" si="1"/>
        <v>5.5295220243673851E-2</v>
      </c>
      <c r="L8" s="235">
        <v>800.70849089034027</v>
      </c>
      <c r="M8" s="239">
        <f t="shared" si="2"/>
        <v>7.3684743787836571E-2</v>
      </c>
    </row>
    <row r="9" spans="1:13" ht="22.5" x14ac:dyDescent="0.2">
      <c r="A9" s="15" t="s">
        <v>41</v>
      </c>
      <c r="B9" s="341" t="s">
        <v>104</v>
      </c>
      <c r="C9" s="152">
        <f>'18'!C9</f>
        <v>14341</v>
      </c>
      <c r="D9" s="152">
        <f>'18'!D9</f>
        <v>10194</v>
      </c>
      <c r="E9" s="152">
        <f>'18'!E9</f>
        <v>24535</v>
      </c>
      <c r="F9" s="453" t="s">
        <v>391</v>
      </c>
      <c r="G9" s="453">
        <v>3</v>
      </c>
      <c r="H9" s="356">
        <v>3490100</v>
      </c>
      <c r="I9" s="235">
        <v>414</v>
      </c>
      <c r="J9" s="235">
        <f t="shared" si="0"/>
        <v>414</v>
      </c>
      <c r="K9" s="239">
        <f t="shared" si="1"/>
        <v>4.061212477928193E-2</v>
      </c>
      <c r="L9" s="235">
        <v>6566.0097581231184</v>
      </c>
      <c r="M9" s="239">
        <f t="shared" si="2"/>
        <v>6.3051992800927714E-2</v>
      </c>
    </row>
    <row r="10" spans="1:13" ht="33.75" x14ac:dyDescent="0.2">
      <c r="A10" s="15" t="s">
        <v>42</v>
      </c>
      <c r="B10" s="341" t="s">
        <v>108</v>
      </c>
      <c r="C10" s="152">
        <f>'18'!C10</f>
        <v>3933</v>
      </c>
      <c r="D10" s="152">
        <f>'18'!D10</f>
        <v>2890</v>
      </c>
      <c r="E10" s="152">
        <f>'18'!E10</f>
        <v>6823</v>
      </c>
      <c r="F10" s="453" t="s">
        <v>392</v>
      </c>
      <c r="G10" s="453">
        <v>5</v>
      </c>
      <c r="H10" s="356">
        <v>2157522.3880597018</v>
      </c>
      <c r="I10" s="235">
        <v>278</v>
      </c>
      <c r="J10" s="235">
        <f t="shared" si="0"/>
        <v>278</v>
      </c>
      <c r="K10" s="239">
        <f t="shared" si="1"/>
        <v>9.6193771626297581E-2</v>
      </c>
      <c r="L10" s="235">
        <v>2008.1038346613545</v>
      </c>
      <c r="M10" s="239">
        <f t="shared" si="2"/>
        <v>0.13843905638817813</v>
      </c>
    </row>
    <row r="11" spans="1:13" ht="33.75" x14ac:dyDescent="0.2">
      <c r="A11" s="15" t="s">
        <v>43</v>
      </c>
      <c r="B11" s="341" t="s">
        <v>108</v>
      </c>
      <c r="C11" s="152">
        <f>'18'!C11</f>
        <v>2170</v>
      </c>
      <c r="D11" s="152">
        <f>'18'!D11</f>
        <v>1470</v>
      </c>
      <c r="E11" s="152">
        <f>'18'!E11</f>
        <v>3640</v>
      </c>
      <c r="F11" s="453" t="s">
        <v>393</v>
      </c>
      <c r="G11" s="453">
        <v>3</v>
      </c>
      <c r="H11" s="356">
        <v>1319492.9240772612</v>
      </c>
      <c r="I11" s="235">
        <v>226</v>
      </c>
      <c r="J11" s="235">
        <f t="shared" si="0"/>
        <v>226</v>
      </c>
      <c r="K11" s="239">
        <f t="shared" si="1"/>
        <v>0.15374149659863945</v>
      </c>
      <c r="L11" s="235">
        <v>1016.4930473721424</v>
      </c>
      <c r="M11" s="239">
        <f t="shared" si="2"/>
        <v>0.22233305046626692</v>
      </c>
    </row>
    <row r="12" spans="1:13" ht="33.75" x14ac:dyDescent="0.2">
      <c r="A12" s="15" t="s">
        <v>220</v>
      </c>
      <c r="B12" s="341" t="s">
        <v>104</v>
      </c>
      <c r="C12" s="152">
        <f>'18'!C12</f>
        <v>17884</v>
      </c>
      <c r="D12" s="152">
        <f>'18'!D12</f>
        <v>13101</v>
      </c>
      <c r="E12" s="152">
        <f>'18'!E12</f>
        <v>30985</v>
      </c>
      <c r="F12" s="453" t="s">
        <v>394</v>
      </c>
      <c r="G12" s="453">
        <v>7</v>
      </c>
      <c r="H12" s="356">
        <v>3052250</v>
      </c>
      <c r="I12" s="235">
        <v>420</v>
      </c>
      <c r="J12" s="235">
        <f t="shared" si="0"/>
        <v>420</v>
      </c>
      <c r="K12" s="239">
        <f t="shared" si="1"/>
        <v>3.2058621479276392E-2</v>
      </c>
      <c r="L12" s="235">
        <v>4728.1570269770391</v>
      </c>
      <c r="M12" s="239">
        <f t="shared" si="2"/>
        <v>8.8829537091014973E-2</v>
      </c>
    </row>
    <row r="13" spans="1:13" x14ac:dyDescent="0.2">
      <c r="A13" s="15" t="s">
        <v>44</v>
      </c>
      <c r="B13" s="341" t="s">
        <v>108</v>
      </c>
      <c r="C13" s="152">
        <f>'18'!C13</f>
        <v>5608</v>
      </c>
      <c r="D13" s="152">
        <f>'18'!D13</f>
        <v>3886</v>
      </c>
      <c r="E13" s="152">
        <f>'18'!E13</f>
        <v>9494</v>
      </c>
      <c r="F13" s="453" t="s">
        <v>395</v>
      </c>
      <c r="G13" s="453">
        <v>2</v>
      </c>
      <c r="H13" s="356">
        <v>1176559.0374590859</v>
      </c>
      <c r="I13" s="235">
        <v>149</v>
      </c>
      <c r="J13" s="235">
        <f t="shared" si="0"/>
        <v>149</v>
      </c>
      <c r="K13" s="239">
        <f t="shared" si="1"/>
        <v>3.8342768914050439E-2</v>
      </c>
      <c r="L13" s="235">
        <v>1669.0544282852914</v>
      </c>
      <c r="M13" s="239">
        <f t="shared" si="2"/>
        <v>8.9272103698305183E-2</v>
      </c>
    </row>
    <row r="14" spans="1:13" ht="33.75" x14ac:dyDescent="0.2">
      <c r="A14" s="15" t="s">
        <v>45</v>
      </c>
      <c r="B14" s="341" t="s">
        <v>108</v>
      </c>
      <c r="C14" s="152">
        <f>'18'!C14</f>
        <v>3934</v>
      </c>
      <c r="D14" s="152">
        <f>'18'!D14</f>
        <v>2797</v>
      </c>
      <c r="E14" s="152">
        <f>'18'!E14</f>
        <v>6731</v>
      </c>
      <c r="F14" s="453" t="s">
        <v>396</v>
      </c>
      <c r="G14" s="453">
        <v>7</v>
      </c>
      <c r="H14" s="356">
        <v>1844500</v>
      </c>
      <c r="I14" s="235">
        <v>229</v>
      </c>
      <c r="J14" s="235">
        <f t="shared" si="0"/>
        <v>229</v>
      </c>
      <c r="K14" s="239">
        <f t="shared" si="1"/>
        <v>8.1873435824097243E-2</v>
      </c>
      <c r="L14" s="235">
        <v>1866.3767424798239</v>
      </c>
      <c r="M14" s="239">
        <f t="shared" si="2"/>
        <v>0.12269762839828978</v>
      </c>
    </row>
    <row r="15" spans="1:13" x14ac:dyDescent="0.2">
      <c r="A15" s="15" t="s">
        <v>46</v>
      </c>
      <c r="B15" s="341" t="s">
        <v>108</v>
      </c>
      <c r="C15" s="152">
        <f>'18'!C15</f>
        <v>103</v>
      </c>
      <c r="D15" s="152">
        <f>'18'!D15</f>
        <v>119</v>
      </c>
      <c r="E15" s="152">
        <f>'18'!E15</f>
        <v>222</v>
      </c>
      <c r="F15" s="453" t="s">
        <v>353</v>
      </c>
      <c r="G15" s="453">
        <v>1</v>
      </c>
      <c r="H15" s="356">
        <v>127500</v>
      </c>
      <c r="I15" s="235">
        <v>15</v>
      </c>
      <c r="J15" s="235">
        <f t="shared" si="0"/>
        <v>15</v>
      </c>
      <c r="K15" s="239">
        <f t="shared" si="1"/>
        <v>0.12605042016806722</v>
      </c>
      <c r="L15" s="235">
        <v>110.27027027027027</v>
      </c>
      <c r="M15" s="239">
        <f t="shared" si="2"/>
        <v>0.13602941176470587</v>
      </c>
    </row>
    <row r="16" spans="1:13" x14ac:dyDescent="0.2">
      <c r="A16" s="15" t="s">
        <v>47</v>
      </c>
      <c r="B16" s="341" t="s">
        <v>108</v>
      </c>
      <c r="C16" s="152">
        <f>'18'!C16</f>
        <v>1659</v>
      </c>
      <c r="D16" s="152">
        <f>'18'!D16</f>
        <v>1339</v>
      </c>
      <c r="E16" s="152">
        <f>'18'!E16</f>
        <v>2998</v>
      </c>
      <c r="F16" s="453" t="s">
        <v>397</v>
      </c>
      <c r="G16" s="453">
        <v>2</v>
      </c>
      <c r="H16" s="356">
        <v>314500</v>
      </c>
      <c r="I16" s="235">
        <v>57</v>
      </c>
      <c r="J16" s="235">
        <f t="shared" si="0"/>
        <v>57</v>
      </c>
      <c r="K16" s="239">
        <f t="shared" si="1"/>
        <v>4.2569081404032857E-2</v>
      </c>
      <c r="L16" s="235">
        <v>897.76034236804571</v>
      </c>
      <c r="M16" s="239">
        <f t="shared" si="2"/>
        <v>6.3491332051546875E-2</v>
      </c>
    </row>
    <row r="17" spans="1:13" ht="22.5" x14ac:dyDescent="0.2">
      <c r="A17" s="15" t="s">
        <v>48</v>
      </c>
      <c r="B17" s="341" t="s">
        <v>108</v>
      </c>
      <c r="C17" s="152">
        <f>'18'!C17</f>
        <v>4217</v>
      </c>
      <c r="D17" s="152">
        <f>'18'!D17</f>
        <v>2349</v>
      </c>
      <c r="E17" s="152">
        <f>'18'!E17</f>
        <v>6566</v>
      </c>
      <c r="F17" s="453" t="s">
        <v>398</v>
      </c>
      <c r="G17" s="453">
        <v>3</v>
      </c>
      <c r="H17" s="356">
        <v>1323455.6830645418</v>
      </c>
      <c r="I17" s="235">
        <v>160</v>
      </c>
      <c r="J17" s="235">
        <f t="shared" si="0"/>
        <v>160</v>
      </c>
      <c r="K17" s="239">
        <f t="shared" si="1"/>
        <v>6.8114091102596849E-2</v>
      </c>
      <c r="L17" s="235">
        <v>1245.8522813208974</v>
      </c>
      <c r="M17" s="239">
        <f t="shared" si="2"/>
        <v>0.1284261404011415</v>
      </c>
    </row>
    <row r="18" spans="1:13" ht="45" x14ac:dyDescent="0.2">
      <c r="A18" s="15" t="s">
        <v>49</v>
      </c>
      <c r="B18" s="341" t="s">
        <v>104</v>
      </c>
      <c r="C18" s="152">
        <f>'18'!C18</f>
        <v>16760</v>
      </c>
      <c r="D18" s="152">
        <f>'18'!D18</f>
        <v>12483</v>
      </c>
      <c r="E18" s="152">
        <f>'18'!E18</f>
        <v>29243</v>
      </c>
      <c r="F18" s="453" t="s">
        <v>399</v>
      </c>
      <c r="G18" s="453">
        <v>9</v>
      </c>
      <c r="H18" s="356">
        <v>2635772.7272727275</v>
      </c>
      <c r="I18" s="235">
        <v>303</v>
      </c>
      <c r="J18" s="235">
        <f t="shared" si="0"/>
        <v>303</v>
      </c>
      <c r="K18" s="239">
        <f t="shared" si="1"/>
        <v>2.4273011295361691E-2</v>
      </c>
      <c r="L18" s="235">
        <v>4447.1019730305179</v>
      </c>
      <c r="M18" s="239">
        <f t="shared" si="2"/>
        <v>6.8134259532960054E-2</v>
      </c>
    </row>
    <row r="19" spans="1:13" x14ac:dyDescent="0.2">
      <c r="A19" s="15" t="s">
        <v>50</v>
      </c>
      <c r="B19" s="341" t="s">
        <v>108</v>
      </c>
      <c r="C19" s="152">
        <f>'18'!C19</f>
        <v>1179</v>
      </c>
      <c r="D19" s="152">
        <f>'18'!D19</f>
        <v>760</v>
      </c>
      <c r="E19" s="152">
        <f>'18'!E19</f>
        <v>1939</v>
      </c>
      <c r="F19" s="453" t="s">
        <v>400</v>
      </c>
      <c r="G19" s="453">
        <v>2</v>
      </c>
      <c r="H19" s="356">
        <v>690068.42205820244</v>
      </c>
      <c r="I19" s="235">
        <v>131</v>
      </c>
      <c r="J19" s="235">
        <f t="shared" si="0"/>
        <v>131</v>
      </c>
      <c r="K19" s="239">
        <f t="shared" si="1"/>
        <v>0.17236842105263159</v>
      </c>
      <c r="L19" s="235">
        <v>560.21136063408187</v>
      </c>
      <c r="M19" s="239">
        <f t="shared" si="2"/>
        <v>0.23384031314846257</v>
      </c>
    </row>
    <row r="20" spans="1:13" ht="22.5" x14ac:dyDescent="0.2">
      <c r="A20" s="15" t="s">
        <v>51</v>
      </c>
      <c r="B20" s="341" t="s">
        <v>108</v>
      </c>
      <c r="C20" s="152">
        <f>'18'!C20</f>
        <v>2116</v>
      </c>
      <c r="D20" s="152">
        <f>'18'!D20</f>
        <v>1642</v>
      </c>
      <c r="E20" s="152">
        <f>'18'!E20</f>
        <v>3758</v>
      </c>
      <c r="F20" s="453" t="s">
        <v>401</v>
      </c>
      <c r="G20" s="453">
        <v>3</v>
      </c>
      <c r="H20" s="356">
        <v>1318436.6681616125</v>
      </c>
      <c r="I20" s="235">
        <v>161</v>
      </c>
      <c r="J20" s="235">
        <f t="shared" si="0"/>
        <v>161</v>
      </c>
      <c r="K20" s="239">
        <f t="shared" si="1"/>
        <v>9.8051157125456756E-2</v>
      </c>
      <c r="L20" s="235">
        <v>1214.3444931886399</v>
      </c>
      <c r="M20" s="239">
        <f t="shared" si="2"/>
        <v>0.13258181751806222</v>
      </c>
    </row>
    <row r="21" spans="1:13" ht="22.5" x14ac:dyDescent="0.2">
      <c r="A21" s="15" t="s">
        <v>52</v>
      </c>
      <c r="B21" s="341" t="s">
        <v>108</v>
      </c>
      <c r="C21" s="152">
        <f>'18'!C21</f>
        <v>1298</v>
      </c>
      <c r="D21" s="152">
        <f>'18'!D21</f>
        <v>795</v>
      </c>
      <c r="E21" s="152">
        <f>'18'!E21</f>
        <v>2093</v>
      </c>
      <c r="F21" s="453" t="s">
        <v>402</v>
      </c>
      <c r="G21" s="453">
        <v>2</v>
      </c>
      <c r="H21" s="356">
        <v>628922.01834862388</v>
      </c>
      <c r="I21" s="235">
        <v>94</v>
      </c>
      <c r="J21" s="235">
        <f t="shared" si="0"/>
        <v>94</v>
      </c>
      <c r="K21" s="239">
        <f t="shared" si="1"/>
        <v>0.11823899371069183</v>
      </c>
      <c r="L21" s="235">
        <v>631.85053380782915</v>
      </c>
      <c r="M21" s="239">
        <f t="shared" si="2"/>
        <v>0.14876936074345257</v>
      </c>
    </row>
    <row r="22" spans="1:13" x14ac:dyDescent="0.2">
      <c r="A22" s="15" t="s">
        <v>53</v>
      </c>
      <c r="B22" s="341" t="s">
        <v>108</v>
      </c>
      <c r="C22" s="152">
        <f>'18'!C22</f>
        <v>1722</v>
      </c>
      <c r="D22" s="152">
        <f>'18'!D22</f>
        <v>1353</v>
      </c>
      <c r="E22" s="152">
        <f>'18'!E22</f>
        <v>3075</v>
      </c>
      <c r="F22" s="453" t="s">
        <v>378</v>
      </c>
      <c r="G22" s="453">
        <v>1</v>
      </c>
      <c r="H22" s="356">
        <v>153000</v>
      </c>
      <c r="I22" s="235">
        <v>18</v>
      </c>
      <c r="J22" s="235">
        <f t="shared" si="0"/>
        <v>18</v>
      </c>
      <c r="K22" s="239">
        <f t="shared" si="1"/>
        <v>1.3303769401330377E-2</v>
      </c>
      <c r="L22" s="235">
        <v>920.30294369819944</v>
      </c>
      <c r="M22" s="239">
        <f t="shared" si="2"/>
        <v>1.9558776947586131E-2</v>
      </c>
    </row>
    <row r="23" spans="1:13" ht="22.5" x14ac:dyDescent="0.2">
      <c r="A23" s="15" t="s">
        <v>54</v>
      </c>
      <c r="B23" s="341" t="s">
        <v>108</v>
      </c>
      <c r="C23" s="152">
        <f>'18'!C23</f>
        <v>2783</v>
      </c>
      <c r="D23" s="152">
        <f>'18'!D23</f>
        <v>1991</v>
      </c>
      <c r="E23" s="152">
        <f>'18'!E23</f>
        <v>4774</v>
      </c>
      <c r="F23" s="453" t="s">
        <v>403</v>
      </c>
      <c r="G23" s="453">
        <v>2</v>
      </c>
      <c r="H23" s="356">
        <v>1815600</v>
      </c>
      <c r="I23" s="235">
        <v>252</v>
      </c>
      <c r="J23" s="235">
        <f t="shared" si="0"/>
        <v>252</v>
      </c>
      <c r="K23" s="239">
        <f t="shared" si="1"/>
        <v>0.12656956303365144</v>
      </c>
      <c r="L23" s="235">
        <v>1536.5639956490211</v>
      </c>
      <c r="M23" s="239">
        <f t="shared" si="2"/>
        <v>0.16400228087705457</v>
      </c>
    </row>
    <row r="24" spans="1:13" ht="22.5" x14ac:dyDescent="0.2">
      <c r="A24" s="15" t="s">
        <v>55</v>
      </c>
      <c r="B24" s="341" t="s">
        <v>104</v>
      </c>
      <c r="C24" s="152">
        <f>'18'!C24</f>
        <v>7599</v>
      </c>
      <c r="D24" s="152">
        <f>'18'!D24</f>
        <v>5523</v>
      </c>
      <c r="E24" s="152">
        <f>'18'!E24</f>
        <v>13122</v>
      </c>
      <c r="F24" s="453" t="s">
        <v>404</v>
      </c>
      <c r="G24" s="453">
        <v>3</v>
      </c>
      <c r="H24" s="356">
        <v>1117697.2410154552</v>
      </c>
      <c r="I24" s="235">
        <v>150</v>
      </c>
      <c r="J24" s="235">
        <f t="shared" si="0"/>
        <v>150</v>
      </c>
      <c r="K24" s="239">
        <f t="shared" si="1"/>
        <v>2.7159152634437807E-2</v>
      </c>
      <c r="L24" s="235">
        <v>2853.1540733132179</v>
      </c>
      <c r="M24" s="239">
        <f t="shared" si="2"/>
        <v>5.2573396369657979E-2</v>
      </c>
    </row>
    <row r="25" spans="1:13" ht="45" x14ac:dyDescent="0.2">
      <c r="A25" s="15" t="s">
        <v>56</v>
      </c>
      <c r="B25" s="341" t="s">
        <v>104</v>
      </c>
      <c r="C25" s="152">
        <f>'18'!C25</f>
        <v>10029</v>
      </c>
      <c r="D25" s="152">
        <f>'18'!D25</f>
        <v>7034</v>
      </c>
      <c r="E25" s="152">
        <f>'18'!E25</f>
        <v>17063</v>
      </c>
      <c r="F25" s="453" t="s">
        <v>405</v>
      </c>
      <c r="G25" s="453">
        <v>7</v>
      </c>
      <c r="H25" s="356">
        <v>4985260.5517969094</v>
      </c>
      <c r="I25" s="235">
        <v>593</v>
      </c>
      <c r="J25" s="235">
        <f t="shared" si="0"/>
        <v>593</v>
      </c>
      <c r="K25" s="239">
        <f t="shared" si="1"/>
        <v>8.4304805231731589E-2</v>
      </c>
      <c r="L25" s="235">
        <v>4511.7209871706982</v>
      </c>
      <c r="M25" s="239">
        <f t="shared" si="2"/>
        <v>0.13143543266222021</v>
      </c>
    </row>
    <row r="26" spans="1:13" ht="22.5" x14ac:dyDescent="0.2">
      <c r="A26" s="15" t="s">
        <v>57</v>
      </c>
      <c r="B26" s="341" t="s">
        <v>104</v>
      </c>
      <c r="C26" s="152">
        <f>'18'!C26</f>
        <v>20237</v>
      </c>
      <c r="D26" s="152">
        <f>'18'!D26</f>
        <v>13552</v>
      </c>
      <c r="E26" s="152">
        <f>'18'!E26</f>
        <v>33789</v>
      </c>
      <c r="F26" s="453" t="s">
        <v>406</v>
      </c>
      <c r="G26" s="453">
        <v>4</v>
      </c>
      <c r="H26" s="356">
        <v>3825000</v>
      </c>
      <c r="I26" s="235">
        <v>489</v>
      </c>
      <c r="J26" s="235">
        <f t="shared" si="0"/>
        <v>489</v>
      </c>
      <c r="K26" s="239">
        <f t="shared" si="1"/>
        <v>3.6083234946871309E-2</v>
      </c>
      <c r="L26" s="235">
        <v>6657.3899667890237</v>
      </c>
      <c r="M26" s="239">
        <f t="shared" si="2"/>
        <v>7.3452209114896319E-2</v>
      </c>
    </row>
    <row r="27" spans="1:13" x14ac:dyDescent="0.2">
      <c r="A27" s="15" t="s">
        <v>58</v>
      </c>
      <c r="B27" s="341" t="s">
        <v>108</v>
      </c>
      <c r="C27" s="152">
        <f>'18'!C27</f>
        <v>771</v>
      </c>
      <c r="D27" s="152">
        <f>'18'!D27</f>
        <v>755</v>
      </c>
      <c r="E27" s="152">
        <f>'18'!E27</f>
        <v>1526</v>
      </c>
      <c r="F27" s="453" t="s">
        <v>407</v>
      </c>
      <c r="G27" s="453">
        <v>2</v>
      </c>
      <c r="H27" s="356">
        <v>379385.26071414439</v>
      </c>
      <c r="I27" s="235">
        <v>44</v>
      </c>
      <c r="J27" s="235">
        <f t="shared" si="0"/>
        <v>44</v>
      </c>
      <c r="K27" s="239">
        <f t="shared" si="1"/>
        <v>5.8278145695364242E-2</v>
      </c>
      <c r="L27" s="235">
        <v>507.77619589977218</v>
      </c>
      <c r="M27" s="239">
        <f t="shared" si="2"/>
        <v>8.6652348722319736E-2</v>
      </c>
    </row>
    <row r="28" spans="1:13" ht="45" x14ac:dyDescent="0.2">
      <c r="A28" s="15" t="s">
        <v>59</v>
      </c>
      <c r="B28" s="341" t="s">
        <v>104</v>
      </c>
      <c r="C28" s="152">
        <f>'18'!C28</f>
        <v>9506</v>
      </c>
      <c r="D28" s="152">
        <f>'18'!D28</f>
        <v>6470</v>
      </c>
      <c r="E28" s="152">
        <f>'18'!E28</f>
        <v>15976</v>
      </c>
      <c r="F28" s="453" t="s">
        <v>408</v>
      </c>
      <c r="G28" s="453">
        <v>9</v>
      </c>
      <c r="H28" s="356">
        <v>5340400</v>
      </c>
      <c r="I28" s="235">
        <v>880</v>
      </c>
      <c r="J28" s="235">
        <f t="shared" si="0"/>
        <v>880</v>
      </c>
      <c r="K28" s="239">
        <f t="shared" si="1"/>
        <v>0.13601236476043277</v>
      </c>
      <c r="L28" s="235">
        <v>4576.8205611390285</v>
      </c>
      <c r="M28" s="239">
        <f t="shared" si="2"/>
        <v>0.19227321417665441</v>
      </c>
    </row>
    <row r="29" spans="1:13" x14ac:dyDescent="0.2">
      <c r="A29" s="15" t="s">
        <v>60</v>
      </c>
      <c r="B29" s="341" t="s">
        <v>108</v>
      </c>
      <c r="C29" s="152">
        <f>'18'!C29</f>
        <v>4078</v>
      </c>
      <c r="D29" s="152">
        <f>'18'!D29</f>
        <v>2578</v>
      </c>
      <c r="E29" s="152">
        <f>'18'!E29</f>
        <v>6656</v>
      </c>
      <c r="F29" s="453" t="s">
        <v>409</v>
      </c>
      <c r="G29" s="453">
        <v>2</v>
      </c>
      <c r="H29" s="356">
        <v>1515988.5496183208</v>
      </c>
      <c r="I29" s="235">
        <v>199</v>
      </c>
      <c r="J29" s="235">
        <f t="shared" si="0"/>
        <v>199</v>
      </c>
      <c r="K29" s="239">
        <f t="shared" si="1"/>
        <v>7.7191621411947242E-2</v>
      </c>
      <c r="L29" s="235">
        <v>1800.188244047619</v>
      </c>
      <c r="M29" s="239">
        <f t="shared" si="2"/>
        <v>0.11054399486164848</v>
      </c>
    </row>
    <row r="30" spans="1:13" x14ac:dyDescent="0.2">
      <c r="A30" s="15" t="s">
        <v>61</v>
      </c>
      <c r="B30" s="341" t="s">
        <v>108</v>
      </c>
      <c r="C30" s="152">
        <f>'18'!C30</f>
        <v>22</v>
      </c>
      <c r="D30" s="152">
        <f>'18'!D30</f>
        <v>16</v>
      </c>
      <c r="E30" s="152">
        <f>'18'!E30</f>
        <v>38</v>
      </c>
      <c r="F30" s="453" t="s">
        <v>621</v>
      </c>
      <c r="G30" s="453">
        <v>0</v>
      </c>
      <c r="H30" s="356">
        <v>0</v>
      </c>
      <c r="I30" s="235">
        <v>0</v>
      </c>
      <c r="J30" s="235">
        <f t="shared" si="0"/>
        <v>0</v>
      </c>
      <c r="K30" s="239">
        <f t="shared" si="1"/>
        <v>0</v>
      </c>
      <c r="L30" s="235">
        <v>12.54054054054054</v>
      </c>
      <c r="M30" s="239">
        <f t="shared" si="2"/>
        <v>0</v>
      </c>
    </row>
    <row r="31" spans="1:13" x14ac:dyDescent="0.2">
      <c r="A31" s="15" t="s">
        <v>62</v>
      </c>
      <c r="B31" s="341" t="s">
        <v>108</v>
      </c>
      <c r="C31" s="152">
        <f>'18'!C31</f>
        <v>5294</v>
      </c>
      <c r="D31" s="152">
        <f>'18'!D31</f>
        <v>3859</v>
      </c>
      <c r="E31" s="152">
        <f>'18'!E31</f>
        <v>9153</v>
      </c>
      <c r="F31" s="453" t="s">
        <v>410</v>
      </c>
      <c r="G31" s="453">
        <v>3</v>
      </c>
      <c r="H31" s="356">
        <v>1317500</v>
      </c>
      <c r="I31" s="235">
        <v>155</v>
      </c>
      <c r="J31" s="235">
        <f t="shared" si="0"/>
        <v>155</v>
      </c>
      <c r="K31" s="239">
        <f t="shared" si="1"/>
        <v>4.0165846074112464E-2</v>
      </c>
      <c r="L31" s="235">
        <v>2444.5829463124651</v>
      </c>
      <c r="M31" s="239">
        <f t="shared" si="2"/>
        <v>6.3405498362741175E-2</v>
      </c>
    </row>
    <row r="32" spans="1:13" x14ac:dyDescent="0.2">
      <c r="A32" s="15" t="s">
        <v>63</v>
      </c>
      <c r="B32" s="341" t="s">
        <v>108</v>
      </c>
      <c r="C32" s="152">
        <f>'18'!C32</f>
        <v>392</v>
      </c>
      <c r="D32" s="152">
        <f>'18'!D32</f>
        <v>392</v>
      </c>
      <c r="E32" s="152">
        <f>'18'!E32</f>
        <v>784</v>
      </c>
      <c r="F32" s="453" t="s">
        <v>411</v>
      </c>
      <c r="G32" s="453">
        <v>1</v>
      </c>
      <c r="H32" s="356">
        <v>144500</v>
      </c>
      <c r="I32" s="235">
        <v>17</v>
      </c>
      <c r="J32" s="235">
        <f t="shared" si="0"/>
        <v>17</v>
      </c>
      <c r="K32" s="239">
        <f t="shared" si="1"/>
        <v>4.336734693877551E-2</v>
      </c>
      <c r="L32" s="235">
        <v>267.38271604938274</v>
      </c>
      <c r="M32" s="239">
        <f t="shared" si="2"/>
        <v>6.3579277864992151E-2</v>
      </c>
    </row>
    <row r="33" spans="1:13" x14ac:dyDescent="0.2">
      <c r="A33" s="15" t="s">
        <v>64</v>
      </c>
      <c r="B33" s="341" t="s">
        <v>108</v>
      </c>
      <c r="C33" s="152">
        <f>'18'!C33</f>
        <v>941</v>
      </c>
      <c r="D33" s="152">
        <f>'18'!D33</f>
        <v>935</v>
      </c>
      <c r="E33" s="152">
        <f>'18'!E33</f>
        <v>1876</v>
      </c>
      <c r="F33" s="453" t="s">
        <v>364</v>
      </c>
      <c r="G33" s="453">
        <v>1</v>
      </c>
      <c r="H33" s="356">
        <v>777700.00000000012</v>
      </c>
      <c r="I33" s="235">
        <v>91</v>
      </c>
      <c r="J33" s="235">
        <f t="shared" si="0"/>
        <v>91</v>
      </c>
      <c r="K33" s="239">
        <f t="shared" si="1"/>
        <v>9.7326203208556145E-2</v>
      </c>
      <c r="L33" s="235">
        <v>616.91163003663007</v>
      </c>
      <c r="M33" s="239">
        <f t="shared" si="2"/>
        <v>0.14750897141393937</v>
      </c>
    </row>
    <row r="34" spans="1:13" x14ac:dyDescent="0.2">
      <c r="A34" s="15" t="s">
        <v>65</v>
      </c>
      <c r="B34" s="341" t="s">
        <v>108</v>
      </c>
      <c r="C34" s="152">
        <f>'18'!C34</f>
        <v>1309</v>
      </c>
      <c r="D34" s="152">
        <f>'18'!D34</f>
        <v>917</v>
      </c>
      <c r="E34" s="152">
        <f>'18'!E34</f>
        <v>2226</v>
      </c>
      <c r="F34" s="453" t="s">
        <v>412</v>
      </c>
      <c r="G34" s="453">
        <v>1</v>
      </c>
      <c r="H34" s="356">
        <v>714000</v>
      </c>
      <c r="I34" s="235">
        <v>84</v>
      </c>
      <c r="J34" s="235">
        <f t="shared" si="0"/>
        <v>84</v>
      </c>
      <c r="K34" s="239">
        <f t="shared" si="1"/>
        <v>9.1603053435114504E-2</v>
      </c>
      <c r="L34" s="235">
        <v>648.02225465158699</v>
      </c>
      <c r="M34" s="239">
        <f t="shared" si="2"/>
        <v>0.1296251778346148</v>
      </c>
    </row>
    <row r="35" spans="1:13" ht="33.75" x14ac:dyDescent="0.2">
      <c r="A35" s="15" t="s">
        <v>66</v>
      </c>
      <c r="B35" s="341" t="s">
        <v>108</v>
      </c>
      <c r="C35" s="152">
        <f>'18'!C35</f>
        <v>2337</v>
      </c>
      <c r="D35" s="152">
        <f>'18'!D35</f>
        <v>1862</v>
      </c>
      <c r="E35" s="152">
        <f>'18'!E35</f>
        <v>4199</v>
      </c>
      <c r="F35" s="453" t="s">
        <v>413</v>
      </c>
      <c r="G35" s="453">
        <v>7</v>
      </c>
      <c r="H35" s="356">
        <v>1923050</v>
      </c>
      <c r="I35" s="235">
        <v>254</v>
      </c>
      <c r="J35" s="235">
        <f t="shared" si="0"/>
        <v>254</v>
      </c>
      <c r="K35" s="239">
        <f t="shared" si="1"/>
        <v>0.13641245972073041</v>
      </c>
      <c r="L35" s="235">
        <v>1443.8167938931299</v>
      </c>
      <c r="M35" s="239">
        <f t="shared" si="2"/>
        <v>0.17592259701808183</v>
      </c>
    </row>
    <row r="36" spans="1:13" x14ac:dyDescent="0.2">
      <c r="A36" s="15" t="s">
        <v>67</v>
      </c>
      <c r="B36" s="341" t="s">
        <v>108</v>
      </c>
      <c r="C36" s="152">
        <f>'18'!C36</f>
        <v>1429</v>
      </c>
      <c r="D36" s="152">
        <f>'18'!D36</f>
        <v>1070</v>
      </c>
      <c r="E36" s="152">
        <f>'18'!E36</f>
        <v>2499</v>
      </c>
      <c r="F36" s="453" t="s">
        <v>414</v>
      </c>
      <c r="G36" s="453">
        <v>1</v>
      </c>
      <c r="H36" s="356">
        <v>654231.57794179756</v>
      </c>
      <c r="I36" s="235">
        <v>118</v>
      </c>
      <c r="J36" s="235">
        <f t="shared" si="0"/>
        <v>118</v>
      </c>
      <c r="K36" s="239">
        <f t="shared" si="1"/>
        <v>0.1102803738317757</v>
      </c>
      <c r="L36" s="235">
        <v>828.82192713653387</v>
      </c>
      <c r="M36" s="239">
        <f t="shared" si="2"/>
        <v>0.14237075074458252</v>
      </c>
    </row>
    <row r="37" spans="1:13" x14ac:dyDescent="0.2">
      <c r="A37" s="15" t="s">
        <v>68</v>
      </c>
      <c r="B37" s="341" t="s">
        <v>108</v>
      </c>
      <c r="C37" s="152">
        <f>'18'!C37</f>
        <v>822</v>
      </c>
      <c r="D37" s="152">
        <f>'18'!D37</f>
        <v>556</v>
      </c>
      <c r="E37" s="152">
        <f>'18'!E37</f>
        <v>1378</v>
      </c>
      <c r="F37" s="453" t="s">
        <v>415</v>
      </c>
      <c r="G37" s="453">
        <v>1</v>
      </c>
      <c r="H37" s="356">
        <v>314500</v>
      </c>
      <c r="I37" s="235">
        <v>36</v>
      </c>
      <c r="J37" s="235">
        <f t="shared" si="0"/>
        <v>36</v>
      </c>
      <c r="K37" s="239">
        <f t="shared" si="1"/>
        <v>6.4748201438848921E-2</v>
      </c>
      <c r="L37" s="235">
        <v>397.90919409761636</v>
      </c>
      <c r="M37" s="239">
        <f t="shared" si="2"/>
        <v>9.0472903200041074E-2</v>
      </c>
    </row>
    <row r="38" spans="1:13" ht="45" x14ac:dyDescent="0.2">
      <c r="A38" s="15" t="s">
        <v>69</v>
      </c>
      <c r="B38" s="341" t="s">
        <v>104</v>
      </c>
      <c r="C38" s="152">
        <f>'18'!C38</f>
        <v>6526</v>
      </c>
      <c r="D38" s="152">
        <f>'18'!D38</f>
        <v>4680</v>
      </c>
      <c r="E38" s="152">
        <f>'18'!E38</f>
        <v>11206</v>
      </c>
      <c r="F38" s="453" t="s">
        <v>416</v>
      </c>
      <c r="G38" s="453">
        <v>6</v>
      </c>
      <c r="H38" s="356">
        <v>2256032.8507318306</v>
      </c>
      <c r="I38" s="235">
        <v>268</v>
      </c>
      <c r="J38" s="235">
        <f t="shared" si="0"/>
        <v>268</v>
      </c>
      <c r="K38" s="239">
        <f t="shared" si="1"/>
        <v>5.7264957264957263E-2</v>
      </c>
      <c r="L38" s="235">
        <v>3141.6079857618201</v>
      </c>
      <c r="M38" s="239">
        <f t="shared" si="2"/>
        <v>8.5306633168304641E-2</v>
      </c>
    </row>
    <row r="39" spans="1:13" ht="56.25" x14ac:dyDescent="0.2">
      <c r="A39" s="15" t="s">
        <v>70</v>
      </c>
      <c r="B39" s="341" t="s">
        <v>104</v>
      </c>
      <c r="C39" s="152">
        <f>'18'!C39</f>
        <v>21597</v>
      </c>
      <c r="D39" s="152">
        <f>'18'!D39</f>
        <v>13921</v>
      </c>
      <c r="E39" s="152">
        <f>'18'!E39</f>
        <v>35518</v>
      </c>
      <c r="F39" s="453" t="s">
        <v>417</v>
      </c>
      <c r="G39" s="453">
        <v>9</v>
      </c>
      <c r="H39" s="356">
        <v>5709205.9483134579</v>
      </c>
      <c r="I39" s="235">
        <v>695</v>
      </c>
      <c r="J39" s="235">
        <f t="shared" si="0"/>
        <v>695</v>
      </c>
      <c r="K39" s="239">
        <f t="shared" si="1"/>
        <v>4.9924574384024138E-2</v>
      </c>
      <c r="L39" s="235">
        <v>9114.3393784225864</v>
      </c>
      <c r="M39" s="239">
        <f t="shared" si="2"/>
        <v>7.6253469521373393E-2</v>
      </c>
    </row>
    <row r="40" spans="1:13" ht="22.5" x14ac:dyDescent="0.2">
      <c r="A40" s="15" t="s">
        <v>71</v>
      </c>
      <c r="B40" s="341" t="s">
        <v>108</v>
      </c>
      <c r="C40" s="152">
        <f>'18'!C40</f>
        <v>2787</v>
      </c>
      <c r="D40" s="152">
        <f>'18'!D40</f>
        <v>1777</v>
      </c>
      <c r="E40" s="152">
        <f>'18'!E40</f>
        <v>4564</v>
      </c>
      <c r="F40" s="453" t="s">
        <v>418</v>
      </c>
      <c r="G40" s="453">
        <v>3</v>
      </c>
      <c r="H40" s="356">
        <v>1462000</v>
      </c>
      <c r="I40" s="235">
        <v>170</v>
      </c>
      <c r="J40" s="235">
        <f t="shared" si="0"/>
        <v>170</v>
      </c>
      <c r="K40" s="239">
        <f t="shared" si="1"/>
        <v>9.5666854248733821E-2</v>
      </c>
      <c r="L40" s="235">
        <v>1083.7425959780621</v>
      </c>
      <c r="M40" s="239">
        <f t="shared" si="2"/>
        <v>0.15686381676875719</v>
      </c>
    </row>
    <row r="41" spans="1:13" x14ac:dyDescent="0.2">
      <c r="A41" s="15" t="s">
        <v>72</v>
      </c>
      <c r="B41" s="341" t="s">
        <v>104</v>
      </c>
      <c r="C41" s="152">
        <f>'18'!C41</f>
        <v>4944</v>
      </c>
      <c r="D41" s="152">
        <f>'18'!D41</f>
        <v>3566</v>
      </c>
      <c r="E41" s="152">
        <f>'18'!E41</f>
        <v>8510</v>
      </c>
      <c r="F41" s="453" t="s">
        <v>419</v>
      </c>
      <c r="G41" s="453">
        <v>1</v>
      </c>
      <c r="H41" s="356">
        <v>1851910.1552803596</v>
      </c>
      <c r="I41" s="235">
        <v>262</v>
      </c>
      <c r="J41" s="235">
        <f t="shared" si="0"/>
        <v>262</v>
      </c>
      <c r="K41" s="239">
        <f t="shared" si="1"/>
        <v>7.3471676948962422E-2</v>
      </c>
      <c r="L41" s="235">
        <v>2455.4595012565242</v>
      </c>
      <c r="M41" s="239">
        <f t="shared" si="2"/>
        <v>0.10670100641689574</v>
      </c>
    </row>
    <row r="42" spans="1:13" ht="33.75" x14ac:dyDescent="0.2">
      <c r="A42" s="15" t="s">
        <v>73</v>
      </c>
      <c r="B42" s="341" t="s">
        <v>104</v>
      </c>
      <c r="C42" s="152">
        <f>'18'!C42</f>
        <v>12125</v>
      </c>
      <c r="D42" s="152">
        <f>'18'!D42</f>
        <v>9211</v>
      </c>
      <c r="E42" s="152">
        <f>'18'!E42</f>
        <v>21336</v>
      </c>
      <c r="F42" s="453" t="s">
        <v>420</v>
      </c>
      <c r="G42" s="453">
        <v>6</v>
      </c>
      <c r="H42" s="356">
        <v>4531986.715867159</v>
      </c>
      <c r="I42" s="235">
        <v>544</v>
      </c>
      <c r="J42" s="235">
        <f t="shared" si="0"/>
        <v>544</v>
      </c>
      <c r="K42" s="239">
        <f t="shared" si="1"/>
        <v>5.9059819780696993E-2</v>
      </c>
      <c r="L42" s="235">
        <v>5636.912681830725</v>
      </c>
      <c r="M42" s="239">
        <f t="shared" si="2"/>
        <v>9.6506728187125773E-2</v>
      </c>
    </row>
    <row r="43" spans="1:13" ht="56.25" x14ac:dyDescent="0.2">
      <c r="A43" s="15" t="s">
        <v>74</v>
      </c>
      <c r="B43" s="341" t="s">
        <v>104</v>
      </c>
      <c r="C43" s="152">
        <f>'18'!C43</f>
        <v>8918</v>
      </c>
      <c r="D43" s="152">
        <f>'18'!D43</f>
        <v>7141</v>
      </c>
      <c r="E43" s="152">
        <f>'18'!E43</f>
        <v>16059</v>
      </c>
      <c r="F43" s="453" t="s">
        <v>421</v>
      </c>
      <c r="G43" s="453">
        <v>9</v>
      </c>
      <c r="H43" s="356">
        <v>4877805.6962025315</v>
      </c>
      <c r="I43" s="235">
        <v>627</v>
      </c>
      <c r="J43" s="235">
        <f t="shared" si="0"/>
        <v>627</v>
      </c>
      <c r="K43" s="239">
        <f t="shared" si="1"/>
        <v>8.7802828735471225E-2</v>
      </c>
      <c r="L43" s="235">
        <v>5031.3523898296307</v>
      </c>
      <c r="M43" s="239">
        <f t="shared" si="2"/>
        <v>0.1246185819278763</v>
      </c>
    </row>
    <row r="44" spans="1:13" ht="22.5" x14ac:dyDescent="0.2">
      <c r="A44" s="15" t="s">
        <v>75</v>
      </c>
      <c r="B44" s="341" t="s">
        <v>108</v>
      </c>
      <c r="C44" s="152">
        <f>'18'!C44</f>
        <v>3910</v>
      </c>
      <c r="D44" s="152">
        <f>'18'!D44</f>
        <v>2611</v>
      </c>
      <c r="E44" s="152">
        <f>'18'!E44</f>
        <v>6521</v>
      </c>
      <c r="F44" s="453" t="s">
        <v>422</v>
      </c>
      <c r="G44" s="453">
        <v>3</v>
      </c>
      <c r="H44" s="356">
        <v>1198577.9816513762</v>
      </c>
      <c r="I44" s="235">
        <v>184</v>
      </c>
      <c r="J44" s="235">
        <f t="shared" si="0"/>
        <v>184</v>
      </c>
      <c r="K44" s="239">
        <f t="shared" si="1"/>
        <v>7.0471083875909613E-2</v>
      </c>
      <c r="L44" s="235">
        <v>1742.5659820282413</v>
      </c>
      <c r="M44" s="239">
        <f t="shared" si="2"/>
        <v>0.10559141053920676</v>
      </c>
    </row>
    <row r="45" spans="1:13" x14ac:dyDescent="0.2">
      <c r="A45" s="15" t="s">
        <v>76</v>
      </c>
      <c r="B45" s="341" t="s">
        <v>108</v>
      </c>
      <c r="C45" s="152">
        <f>'18'!C45</f>
        <v>1266</v>
      </c>
      <c r="D45" s="152">
        <f>'18'!D45</f>
        <v>866</v>
      </c>
      <c r="E45" s="152">
        <f>'18'!E45</f>
        <v>2132</v>
      </c>
      <c r="F45" s="453" t="s">
        <v>629</v>
      </c>
      <c r="G45" s="453">
        <v>2</v>
      </c>
      <c r="H45" s="356">
        <v>633788.87000849622</v>
      </c>
      <c r="I45" s="235">
        <v>70</v>
      </c>
      <c r="J45" s="235">
        <f t="shared" si="0"/>
        <v>70</v>
      </c>
      <c r="K45" s="239">
        <f t="shared" si="1"/>
        <v>8.0831408775981523E-2</v>
      </c>
      <c r="L45" s="235">
        <v>622.01209189842803</v>
      </c>
      <c r="M45" s="239">
        <f t="shared" si="2"/>
        <v>0.11253800514770493</v>
      </c>
    </row>
    <row r="46" spans="1:13" ht="33.75" x14ac:dyDescent="0.2">
      <c r="A46" s="15" t="s">
        <v>77</v>
      </c>
      <c r="B46" s="341" t="s">
        <v>108</v>
      </c>
      <c r="C46" s="152">
        <f>'18'!C46</f>
        <v>3247</v>
      </c>
      <c r="D46" s="152">
        <f>'18'!D46</f>
        <v>2388</v>
      </c>
      <c r="E46" s="152">
        <f>'18'!E46</f>
        <v>5635</v>
      </c>
      <c r="F46" s="453" t="s">
        <v>423</v>
      </c>
      <c r="G46" s="453">
        <v>4</v>
      </c>
      <c r="H46" s="356">
        <v>1028500</v>
      </c>
      <c r="I46" s="235">
        <v>122</v>
      </c>
      <c r="J46" s="235">
        <f t="shared" si="0"/>
        <v>122</v>
      </c>
      <c r="K46" s="239">
        <f t="shared" si="1"/>
        <v>5.1088777219430483E-2</v>
      </c>
      <c r="L46" s="235">
        <v>1634.6554472984944</v>
      </c>
      <c r="M46" s="239">
        <f t="shared" si="2"/>
        <v>7.4633464930865229E-2</v>
      </c>
    </row>
    <row r="47" spans="1:13" ht="22.5" x14ac:dyDescent="0.2">
      <c r="A47" s="15" t="s">
        <v>78</v>
      </c>
      <c r="B47" s="341" t="s">
        <v>108</v>
      </c>
      <c r="C47" s="152">
        <f>'18'!C47</f>
        <v>1547</v>
      </c>
      <c r="D47" s="152">
        <f>'18'!D47</f>
        <v>1283</v>
      </c>
      <c r="E47" s="152">
        <f>'18'!E47</f>
        <v>2830</v>
      </c>
      <c r="F47" s="453" t="s">
        <v>424</v>
      </c>
      <c r="G47" s="453">
        <v>2</v>
      </c>
      <c r="H47" s="356">
        <v>659600</v>
      </c>
      <c r="I47" s="235">
        <v>76</v>
      </c>
      <c r="J47" s="235">
        <f t="shared" si="0"/>
        <v>76</v>
      </c>
      <c r="K47" s="239">
        <f t="shared" si="1"/>
        <v>5.9236165237724084E-2</v>
      </c>
      <c r="L47" s="235">
        <v>1105.6916370681306</v>
      </c>
      <c r="M47" s="239">
        <f t="shared" si="2"/>
        <v>6.8735258052166154E-2</v>
      </c>
    </row>
    <row r="48" spans="1:13" ht="22.5" x14ac:dyDescent="0.2">
      <c r="A48" s="15" t="s">
        <v>79</v>
      </c>
      <c r="B48" s="341" t="s">
        <v>108</v>
      </c>
      <c r="C48" s="152">
        <f>'18'!C48</f>
        <v>3858</v>
      </c>
      <c r="D48" s="152">
        <f>'18'!D48</f>
        <v>3729</v>
      </c>
      <c r="E48" s="152">
        <f>'18'!E48</f>
        <v>7587</v>
      </c>
      <c r="F48" s="453" t="s">
        <v>425</v>
      </c>
      <c r="G48" s="453">
        <v>3</v>
      </c>
      <c r="H48" s="356">
        <v>890800</v>
      </c>
      <c r="I48" s="235">
        <v>150</v>
      </c>
      <c r="J48" s="235">
        <f t="shared" si="0"/>
        <v>150</v>
      </c>
      <c r="K48" s="239">
        <f t="shared" si="1"/>
        <v>4.0225261464199517E-2</v>
      </c>
      <c r="L48" s="235">
        <v>2290.3988629903356</v>
      </c>
      <c r="M48" s="239">
        <f t="shared" si="2"/>
        <v>6.5490776486048632E-2</v>
      </c>
    </row>
    <row r="49" spans="1:13" ht="56.25" x14ac:dyDescent="0.2">
      <c r="A49" s="15" t="s">
        <v>80</v>
      </c>
      <c r="B49" s="341" t="s">
        <v>104</v>
      </c>
      <c r="C49" s="152">
        <f>'18'!C49</f>
        <v>26885</v>
      </c>
      <c r="D49" s="152">
        <f>'18'!D49</f>
        <v>19115</v>
      </c>
      <c r="E49" s="152">
        <f>'18'!E49</f>
        <v>46000</v>
      </c>
      <c r="F49" s="453" t="s">
        <v>426</v>
      </c>
      <c r="G49" s="453">
        <v>8</v>
      </c>
      <c r="H49" s="356">
        <v>4045227.2727272725</v>
      </c>
      <c r="I49" s="235">
        <v>463</v>
      </c>
      <c r="J49" s="235">
        <f t="shared" si="0"/>
        <v>463</v>
      </c>
      <c r="K49" s="239">
        <f t="shared" si="1"/>
        <v>2.4221815328276223E-2</v>
      </c>
      <c r="L49" s="235">
        <v>6579.7706052506319</v>
      </c>
      <c r="M49" s="239">
        <f t="shared" si="2"/>
        <v>7.0367194812312725E-2</v>
      </c>
    </row>
    <row r="50" spans="1:13" x14ac:dyDescent="0.2">
      <c r="A50" s="15" t="s">
        <v>81</v>
      </c>
      <c r="B50" s="341" t="s">
        <v>108</v>
      </c>
      <c r="C50" s="152">
        <f>'18'!C50</f>
        <v>658</v>
      </c>
      <c r="D50" s="152">
        <f>'18'!D50</f>
        <v>386</v>
      </c>
      <c r="E50" s="152">
        <f>'18'!E50</f>
        <v>1044</v>
      </c>
      <c r="F50" s="453" t="s">
        <v>427</v>
      </c>
      <c r="G50" s="453">
        <v>2</v>
      </c>
      <c r="H50" s="356">
        <v>289000</v>
      </c>
      <c r="I50" s="235">
        <v>34</v>
      </c>
      <c r="J50" s="235">
        <f t="shared" si="0"/>
        <v>34</v>
      </c>
      <c r="K50" s="239">
        <f t="shared" si="1"/>
        <v>8.8082901554404139E-2</v>
      </c>
      <c r="L50" s="235">
        <v>207.97133220910624</v>
      </c>
      <c r="M50" s="239">
        <f t="shared" si="2"/>
        <v>0.16348407080363586</v>
      </c>
    </row>
    <row r="51" spans="1:13" ht="33.75" x14ac:dyDescent="0.2">
      <c r="A51" s="15" t="s">
        <v>82</v>
      </c>
      <c r="B51" s="341" t="s">
        <v>104</v>
      </c>
      <c r="C51" s="152">
        <f>'18'!C51</f>
        <v>9061</v>
      </c>
      <c r="D51" s="152">
        <f>'18'!D51</f>
        <v>6087</v>
      </c>
      <c r="E51" s="152">
        <f>'18'!E51</f>
        <v>15148</v>
      </c>
      <c r="F51" s="453" t="s">
        <v>428</v>
      </c>
      <c r="G51" s="453">
        <v>6</v>
      </c>
      <c r="H51" s="356">
        <v>2262913.2841328415</v>
      </c>
      <c r="I51" s="235">
        <v>280</v>
      </c>
      <c r="J51" s="235">
        <f t="shared" si="0"/>
        <v>280</v>
      </c>
      <c r="K51" s="239">
        <f t="shared" si="1"/>
        <v>4.5999671430918349E-2</v>
      </c>
      <c r="L51" s="235">
        <v>3159.9288621194855</v>
      </c>
      <c r="M51" s="239">
        <f t="shared" si="2"/>
        <v>8.86095897146853E-2</v>
      </c>
    </row>
    <row r="52" spans="1:13" x14ac:dyDescent="0.2">
      <c r="A52" s="15" t="s">
        <v>83</v>
      </c>
      <c r="B52" s="341" t="s">
        <v>108</v>
      </c>
      <c r="C52" s="152">
        <f>'18'!C52</f>
        <v>2684</v>
      </c>
      <c r="D52" s="152">
        <f>'18'!D52</f>
        <v>2248</v>
      </c>
      <c r="E52" s="152">
        <f>'18'!E52</f>
        <v>4932</v>
      </c>
      <c r="F52" s="453" t="s">
        <v>429</v>
      </c>
      <c r="G52" s="453">
        <v>2</v>
      </c>
      <c r="H52" s="356">
        <v>1122000</v>
      </c>
      <c r="I52" s="235">
        <v>156</v>
      </c>
      <c r="J52" s="235">
        <f t="shared" si="0"/>
        <v>156</v>
      </c>
      <c r="K52" s="239">
        <f t="shared" si="1"/>
        <v>6.9395017793594305E-2</v>
      </c>
      <c r="L52" s="235">
        <v>1691.6171438251738</v>
      </c>
      <c r="M52" s="239">
        <f t="shared" si="2"/>
        <v>9.2219448454657169E-2</v>
      </c>
    </row>
    <row r="53" spans="1:13" x14ac:dyDescent="0.2">
      <c r="A53" s="15" t="s">
        <v>84</v>
      </c>
      <c r="B53" s="341" t="s">
        <v>108</v>
      </c>
      <c r="C53" s="152">
        <f>'18'!C53</f>
        <v>1460</v>
      </c>
      <c r="D53" s="152">
        <f>'18'!D53</f>
        <v>1183</v>
      </c>
      <c r="E53" s="152">
        <f>'18'!E53</f>
        <v>2643</v>
      </c>
      <c r="F53" s="453" t="s">
        <v>430</v>
      </c>
      <c r="G53" s="453">
        <v>1</v>
      </c>
      <c r="H53" s="356">
        <v>289000</v>
      </c>
      <c r="I53" s="235">
        <v>34</v>
      </c>
      <c r="J53" s="235">
        <f t="shared" si="0"/>
        <v>34</v>
      </c>
      <c r="K53" s="239">
        <f t="shared" si="1"/>
        <v>2.8740490278951817E-2</v>
      </c>
      <c r="L53" s="235">
        <v>761.58472400513472</v>
      </c>
      <c r="M53" s="239">
        <f t="shared" si="2"/>
        <v>4.4643752596816487E-2</v>
      </c>
    </row>
    <row r="54" spans="1:13" ht="78.75" x14ac:dyDescent="0.2">
      <c r="A54" s="15" t="s">
        <v>85</v>
      </c>
      <c r="B54" s="341" t="s">
        <v>104</v>
      </c>
      <c r="C54" s="152">
        <f>'18'!C54</f>
        <v>64267</v>
      </c>
      <c r="D54" s="152">
        <f>'18'!D54</f>
        <v>43607</v>
      </c>
      <c r="E54" s="152">
        <f>'18'!E54</f>
        <v>107874</v>
      </c>
      <c r="F54" s="453" t="s">
        <v>630</v>
      </c>
      <c r="G54" s="453">
        <v>13</v>
      </c>
      <c r="H54" s="356">
        <v>33124500</v>
      </c>
      <c r="I54" s="235">
        <v>4022</v>
      </c>
      <c r="J54" s="235">
        <f t="shared" si="0"/>
        <v>4022</v>
      </c>
      <c r="K54" s="239">
        <f t="shared" si="1"/>
        <v>9.2232898387873505E-2</v>
      </c>
      <c r="L54" s="235">
        <v>33367.195587966016</v>
      </c>
      <c r="M54" s="239">
        <f t="shared" si="2"/>
        <v>0.12053754980387224</v>
      </c>
    </row>
    <row r="55" spans="1:13" ht="22.5" x14ac:dyDescent="0.2">
      <c r="A55" s="15" t="s">
        <v>86</v>
      </c>
      <c r="B55" s="341" t="s">
        <v>108</v>
      </c>
      <c r="C55" s="152">
        <f>'18'!C55</f>
        <v>1298</v>
      </c>
      <c r="D55" s="152">
        <f>'18'!D55</f>
        <v>774</v>
      </c>
      <c r="E55" s="152">
        <f>'18'!E55</f>
        <v>2072</v>
      </c>
      <c r="F55" s="453" t="s">
        <v>431</v>
      </c>
      <c r="G55" s="453">
        <v>2</v>
      </c>
      <c r="H55" s="356">
        <v>422389.96730427619</v>
      </c>
      <c r="I55" s="235">
        <v>82</v>
      </c>
      <c r="J55" s="235">
        <f t="shared" si="0"/>
        <v>82</v>
      </c>
      <c r="K55" s="239">
        <f t="shared" si="1"/>
        <v>0.10594315245478036</v>
      </c>
      <c r="L55" s="235">
        <v>444.73909716908958</v>
      </c>
      <c r="M55" s="239">
        <f t="shared" si="2"/>
        <v>0.18437776332676153</v>
      </c>
    </row>
    <row r="56" spans="1:13" x14ac:dyDescent="0.2">
      <c r="A56" s="15" t="s">
        <v>87</v>
      </c>
      <c r="B56" s="341" t="s">
        <v>108</v>
      </c>
      <c r="C56" s="152">
        <f>'18'!C56</f>
        <v>555</v>
      </c>
      <c r="D56" s="152">
        <f>'18'!D56</f>
        <v>352</v>
      </c>
      <c r="E56" s="152">
        <f>'18'!E56</f>
        <v>907</v>
      </c>
      <c r="F56" s="453" t="s">
        <v>432</v>
      </c>
      <c r="G56" s="453">
        <v>2</v>
      </c>
      <c r="H56" s="356">
        <v>322711.12999150384</v>
      </c>
      <c r="I56" s="235">
        <v>48</v>
      </c>
      <c r="J56" s="235">
        <f t="shared" si="0"/>
        <v>48</v>
      </c>
      <c r="K56" s="239">
        <f t="shared" si="1"/>
        <v>0.13636363636363635</v>
      </c>
      <c r="L56" s="235">
        <v>230.48767123287669</v>
      </c>
      <c r="M56" s="239">
        <f t="shared" si="2"/>
        <v>0.20825408900722711</v>
      </c>
    </row>
    <row r="57" spans="1:13" ht="22.5" x14ac:dyDescent="0.2">
      <c r="A57" s="15" t="s">
        <v>88</v>
      </c>
      <c r="B57" s="341" t="s">
        <v>108</v>
      </c>
      <c r="C57" s="152">
        <f>'18'!C57</f>
        <v>4100</v>
      </c>
      <c r="D57" s="152">
        <f>'18'!D57</f>
        <v>2947</v>
      </c>
      <c r="E57" s="152">
        <f>'18'!E57</f>
        <v>7047</v>
      </c>
      <c r="F57" s="453" t="s">
        <v>433</v>
      </c>
      <c r="G57" s="453">
        <v>4</v>
      </c>
      <c r="H57" s="356">
        <v>2147100</v>
      </c>
      <c r="I57" s="235">
        <v>250</v>
      </c>
      <c r="J57" s="235">
        <f t="shared" si="0"/>
        <v>250</v>
      </c>
      <c r="K57" s="239">
        <f t="shared" si="1"/>
        <v>8.483203257550051E-2</v>
      </c>
      <c r="L57" s="235">
        <v>1940.4358550690426</v>
      </c>
      <c r="M57" s="239">
        <f t="shared" si="2"/>
        <v>0.12883703387922851</v>
      </c>
    </row>
    <row r="58" spans="1:13" x14ac:dyDescent="0.2">
      <c r="A58" s="15" t="s">
        <v>89</v>
      </c>
      <c r="B58" s="341" t="s">
        <v>108</v>
      </c>
      <c r="C58" s="152">
        <f>'18'!C58</f>
        <v>1424</v>
      </c>
      <c r="D58" s="152">
        <f>'18'!D58</f>
        <v>820</v>
      </c>
      <c r="E58" s="152">
        <f>'18'!E58</f>
        <v>2244</v>
      </c>
      <c r="F58" s="453" t="s">
        <v>434</v>
      </c>
      <c r="G58" s="453">
        <v>1</v>
      </c>
      <c r="H58" s="356">
        <v>680000</v>
      </c>
      <c r="I58" s="235">
        <v>80</v>
      </c>
      <c r="J58" s="235">
        <f t="shared" si="0"/>
        <v>80</v>
      </c>
      <c r="K58" s="239">
        <f t="shared" si="1"/>
        <v>9.7560975609756101E-2</v>
      </c>
      <c r="L58" s="235">
        <v>613.27203065134097</v>
      </c>
      <c r="M58" s="239">
        <f t="shared" si="2"/>
        <v>0.13044782087165135</v>
      </c>
    </row>
    <row r="59" spans="1:13" x14ac:dyDescent="0.2">
      <c r="A59" s="15" t="s">
        <v>90</v>
      </c>
      <c r="B59" s="341" t="s">
        <v>108</v>
      </c>
      <c r="C59" s="152">
        <f>'18'!C59</f>
        <v>2196</v>
      </c>
      <c r="D59" s="152">
        <f>'18'!D59</f>
        <v>1289</v>
      </c>
      <c r="E59" s="152">
        <f>'18'!E59</f>
        <v>3485</v>
      </c>
      <c r="F59" s="453" t="s">
        <v>631</v>
      </c>
      <c r="G59" s="453">
        <v>2</v>
      </c>
      <c r="H59" s="356">
        <v>820250</v>
      </c>
      <c r="I59" s="235">
        <v>134</v>
      </c>
      <c r="J59" s="235">
        <f t="shared" si="0"/>
        <v>134</v>
      </c>
      <c r="K59" s="239">
        <f t="shared" si="1"/>
        <v>0.10395655546935609</v>
      </c>
      <c r="L59" s="235">
        <v>875.72603999080673</v>
      </c>
      <c r="M59" s="239">
        <f t="shared" si="2"/>
        <v>0.153015890679015</v>
      </c>
    </row>
    <row r="60" spans="1:13" x14ac:dyDescent="0.2">
      <c r="A60" s="15" t="s">
        <v>91</v>
      </c>
      <c r="B60" s="341" t="s">
        <v>108</v>
      </c>
      <c r="C60" s="152">
        <f>'18'!C60</f>
        <v>97</v>
      </c>
      <c r="D60" s="152">
        <f>'18'!D60</f>
        <v>107</v>
      </c>
      <c r="E60" s="152">
        <f>'18'!E60</f>
        <v>204</v>
      </c>
      <c r="F60" s="453" t="s">
        <v>621</v>
      </c>
      <c r="G60" s="453">
        <v>0</v>
      </c>
      <c r="H60" s="356">
        <v>0</v>
      </c>
      <c r="I60" s="235">
        <v>0</v>
      </c>
      <c r="J60" s="235">
        <f t="shared" si="0"/>
        <v>0</v>
      </c>
      <c r="K60" s="239">
        <f t="shared" si="1"/>
        <v>0</v>
      </c>
      <c r="L60" s="235">
        <v>74.209677419354847</v>
      </c>
      <c r="M60" s="239">
        <f t="shared" si="2"/>
        <v>0</v>
      </c>
    </row>
    <row r="61" spans="1:13" ht="22.5" x14ac:dyDescent="0.2">
      <c r="A61" s="15" t="s">
        <v>92</v>
      </c>
      <c r="B61" s="341" t="s">
        <v>108</v>
      </c>
      <c r="C61" s="152">
        <f>'18'!C61</f>
        <v>1164</v>
      </c>
      <c r="D61" s="152">
        <f>'18'!D61</f>
        <v>766</v>
      </c>
      <c r="E61" s="152">
        <f>'18'!E61</f>
        <v>1930</v>
      </c>
      <c r="F61" s="453" t="s">
        <v>435</v>
      </c>
      <c r="G61" s="453">
        <v>3</v>
      </c>
      <c r="H61" s="356">
        <v>585679.59183673467</v>
      </c>
      <c r="I61" s="235">
        <v>67</v>
      </c>
      <c r="J61" s="235">
        <f t="shared" si="0"/>
        <v>67</v>
      </c>
      <c r="K61" s="239">
        <f t="shared" si="1"/>
        <v>8.7467362924281991E-2</v>
      </c>
      <c r="L61" s="235">
        <v>539.63675582398616</v>
      </c>
      <c r="M61" s="239">
        <f t="shared" si="2"/>
        <v>0.1241575917075846</v>
      </c>
    </row>
    <row r="62" spans="1:13" ht="22.5" x14ac:dyDescent="0.2">
      <c r="A62" s="15" t="s">
        <v>93</v>
      </c>
      <c r="B62" s="341" t="s">
        <v>108</v>
      </c>
      <c r="C62" s="152">
        <f>'18'!C62</f>
        <v>1340</v>
      </c>
      <c r="D62" s="152">
        <f>'18'!D62</f>
        <v>927</v>
      </c>
      <c r="E62" s="152">
        <f>'18'!E62</f>
        <v>2267</v>
      </c>
      <c r="F62" s="453" t="s">
        <v>436</v>
      </c>
      <c r="G62" s="453">
        <v>3</v>
      </c>
      <c r="H62" s="356">
        <v>1232632.0759227385</v>
      </c>
      <c r="I62" s="235">
        <v>159</v>
      </c>
      <c r="J62" s="235">
        <f t="shared" si="0"/>
        <v>159</v>
      </c>
      <c r="K62" s="239">
        <f t="shared" si="1"/>
        <v>0.17152103559870549</v>
      </c>
      <c r="L62" s="235">
        <v>672.15227862171173</v>
      </c>
      <c r="M62" s="239">
        <f t="shared" si="2"/>
        <v>0.23655353862080028</v>
      </c>
    </row>
    <row r="63" spans="1:13" x14ac:dyDescent="0.2">
      <c r="A63" s="15" t="s">
        <v>94</v>
      </c>
      <c r="B63" s="341" t="s">
        <v>108</v>
      </c>
      <c r="C63" s="152">
        <f>'18'!C63</f>
        <v>1162</v>
      </c>
      <c r="D63" s="152">
        <f>'18'!D63</f>
        <v>886</v>
      </c>
      <c r="E63" s="152">
        <f>'18'!E63</f>
        <v>2048</v>
      </c>
      <c r="F63" s="453" t="s">
        <v>437</v>
      </c>
      <c r="G63" s="453">
        <v>2</v>
      </c>
      <c r="H63" s="356">
        <v>255000</v>
      </c>
      <c r="I63" s="235">
        <v>40</v>
      </c>
      <c r="J63" s="235">
        <f t="shared" si="0"/>
        <v>40</v>
      </c>
      <c r="K63" s="239">
        <f t="shared" si="1"/>
        <v>4.5146726862302484E-2</v>
      </c>
      <c r="L63" s="235">
        <v>561.41483630335688</v>
      </c>
      <c r="M63" s="239">
        <f t="shared" si="2"/>
        <v>7.1248562405975074E-2</v>
      </c>
    </row>
    <row r="64" spans="1:13" x14ac:dyDescent="0.2">
      <c r="A64" s="15" t="s">
        <v>110</v>
      </c>
      <c r="B64" s="341" t="s">
        <v>108</v>
      </c>
      <c r="C64" s="152">
        <f>'18'!C64</f>
        <v>1601</v>
      </c>
      <c r="D64" s="152">
        <f>'18'!D64</f>
        <v>1229</v>
      </c>
      <c r="E64" s="152">
        <f>'18'!E64</f>
        <v>2830</v>
      </c>
      <c r="F64" s="453" t="s">
        <v>632</v>
      </c>
      <c r="G64" s="453">
        <v>1</v>
      </c>
      <c r="H64" s="356">
        <v>1802000</v>
      </c>
      <c r="I64" s="235">
        <v>194</v>
      </c>
      <c r="J64" s="235">
        <f t="shared" si="0"/>
        <v>194</v>
      </c>
      <c r="K64" s="239">
        <f t="shared" si="1"/>
        <v>0.15785191212367777</v>
      </c>
      <c r="L64" s="235">
        <v>910.44018404907979</v>
      </c>
      <c r="M64" s="239">
        <f t="shared" si="2"/>
        <v>0.21308374058931245</v>
      </c>
    </row>
    <row r="65" spans="1:13" x14ac:dyDescent="0.2">
      <c r="A65" s="15" t="s">
        <v>95</v>
      </c>
      <c r="B65" s="341" t="s">
        <v>108</v>
      </c>
      <c r="C65" s="152">
        <f>'18'!C65</f>
        <v>1085</v>
      </c>
      <c r="D65" s="152">
        <f>'18'!D65</f>
        <v>919</v>
      </c>
      <c r="E65" s="152">
        <f>'18'!E65</f>
        <v>2004</v>
      </c>
      <c r="F65" s="453" t="s">
        <v>381</v>
      </c>
      <c r="G65" s="453">
        <v>1</v>
      </c>
      <c r="H65" s="356">
        <v>221000</v>
      </c>
      <c r="I65" s="235">
        <v>26</v>
      </c>
      <c r="J65" s="235">
        <f t="shared" si="0"/>
        <v>26</v>
      </c>
      <c r="K65" s="239">
        <f t="shared" si="1"/>
        <v>2.8291621327529923E-2</v>
      </c>
      <c r="L65" s="235">
        <v>673.80622406638997</v>
      </c>
      <c r="M65" s="239">
        <f t="shared" si="2"/>
        <v>3.858676140313929E-2</v>
      </c>
    </row>
    <row r="66" spans="1:13" x14ac:dyDescent="0.2">
      <c r="A66" s="15" t="s">
        <v>96</v>
      </c>
      <c r="B66" s="341" t="s">
        <v>108</v>
      </c>
      <c r="C66" s="152">
        <f>'18'!C66</f>
        <v>5813</v>
      </c>
      <c r="D66" s="152">
        <f>'18'!D66</f>
        <v>4686</v>
      </c>
      <c r="E66" s="152">
        <f>'18'!E66</f>
        <v>10499</v>
      </c>
      <c r="F66" s="453" t="s">
        <v>364</v>
      </c>
      <c r="G66" s="453">
        <v>1</v>
      </c>
      <c r="H66" s="356">
        <v>1999800</v>
      </c>
      <c r="I66" s="235">
        <v>234</v>
      </c>
      <c r="J66" s="235">
        <f t="shared" si="0"/>
        <v>234</v>
      </c>
      <c r="K66" s="239">
        <f t="shared" si="1"/>
        <v>4.9935979513444299E-2</v>
      </c>
      <c r="L66" s="235">
        <v>2226.2788476842275</v>
      </c>
      <c r="M66" s="239">
        <f t="shared" si="2"/>
        <v>0.10510812706297171</v>
      </c>
    </row>
    <row r="67" spans="1:13" ht="22.5" x14ac:dyDescent="0.2">
      <c r="A67" s="15" t="s">
        <v>97</v>
      </c>
      <c r="B67" s="341" t="s">
        <v>108</v>
      </c>
      <c r="C67" s="152">
        <f>'18'!C67</f>
        <v>1084</v>
      </c>
      <c r="D67" s="152">
        <f>'18'!D67</f>
        <v>1025</v>
      </c>
      <c r="E67" s="152">
        <f>'18'!E67</f>
        <v>2109</v>
      </c>
      <c r="F67" s="453" t="s">
        <v>438</v>
      </c>
      <c r="G67" s="453">
        <v>2</v>
      </c>
      <c r="H67" s="356">
        <v>415641.89392462699</v>
      </c>
      <c r="I67" s="235">
        <v>65</v>
      </c>
      <c r="J67" s="235">
        <f t="shared" si="0"/>
        <v>65</v>
      </c>
      <c r="K67" s="239">
        <f t="shared" si="1"/>
        <v>6.3414634146341464E-2</v>
      </c>
      <c r="L67" s="235">
        <v>666.28903274942877</v>
      </c>
      <c r="M67" s="239">
        <f t="shared" si="2"/>
        <v>9.7555260262620208E-2</v>
      </c>
    </row>
    <row r="68" spans="1:13" ht="67.5" x14ac:dyDescent="0.2">
      <c r="A68" s="15" t="s">
        <v>98</v>
      </c>
      <c r="B68" s="341" t="s">
        <v>104</v>
      </c>
      <c r="C68" s="152">
        <f>'18'!C68</f>
        <v>9793</v>
      </c>
      <c r="D68" s="152">
        <f>'18'!D68</f>
        <v>6817</v>
      </c>
      <c r="E68" s="152">
        <f>'18'!E68</f>
        <v>16610</v>
      </c>
      <c r="F68" s="453" t="s">
        <v>439</v>
      </c>
      <c r="G68" s="453">
        <v>9</v>
      </c>
      <c r="H68" s="356">
        <v>3691752.2900763359</v>
      </c>
      <c r="I68" s="235">
        <v>429</v>
      </c>
      <c r="J68" s="235">
        <f t="shared" si="0"/>
        <v>429</v>
      </c>
      <c r="K68" s="239">
        <f t="shared" si="1"/>
        <v>6.29309080240575E-2</v>
      </c>
      <c r="L68" s="235">
        <v>3829.7791544452316</v>
      </c>
      <c r="M68" s="239">
        <f t="shared" si="2"/>
        <v>0.11201690298566144</v>
      </c>
    </row>
    <row r="69" spans="1:13" x14ac:dyDescent="0.2">
      <c r="A69" s="15" t="s">
        <v>99</v>
      </c>
      <c r="B69" s="341" t="s">
        <v>108</v>
      </c>
      <c r="C69" s="152">
        <f>'18'!C69</f>
        <v>858</v>
      </c>
      <c r="D69" s="152">
        <f>'18'!D69</f>
        <v>551</v>
      </c>
      <c r="E69" s="152">
        <f>'18'!E69</f>
        <v>1409</v>
      </c>
      <c r="F69" s="453" t="s">
        <v>440</v>
      </c>
      <c r="G69" s="453">
        <v>1</v>
      </c>
      <c r="H69" s="356">
        <v>291975</v>
      </c>
      <c r="I69" s="235">
        <v>39</v>
      </c>
      <c r="J69" s="235">
        <f t="shared" ref="J69:J70" si="3">I69</f>
        <v>39</v>
      </c>
      <c r="K69" s="239">
        <f t="shared" ref="K69:K70" si="4">J69/D69</f>
        <v>7.0780399274047182E-2</v>
      </c>
      <c r="L69" s="235">
        <v>350.45704057279238</v>
      </c>
      <c r="M69" s="239">
        <f t="shared" ref="M69:M70" si="5">J69/L69</f>
        <v>0.11128325439334248</v>
      </c>
    </row>
    <row r="70" spans="1:13" ht="33.75" x14ac:dyDescent="0.2">
      <c r="A70" s="15" t="s">
        <v>100</v>
      </c>
      <c r="B70" s="341" t="s">
        <v>104</v>
      </c>
      <c r="C70" s="152">
        <f>'18'!C70</f>
        <v>15100</v>
      </c>
      <c r="D70" s="152">
        <f>'18'!D70</f>
        <v>10223</v>
      </c>
      <c r="E70" s="152">
        <f>'18'!E70</f>
        <v>25323</v>
      </c>
      <c r="F70" s="453" t="s">
        <v>441</v>
      </c>
      <c r="G70" s="453">
        <v>6</v>
      </c>
      <c r="H70" s="356">
        <v>2964396.1035938179</v>
      </c>
      <c r="I70" s="235">
        <v>369</v>
      </c>
      <c r="J70" s="235">
        <f t="shared" si="3"/>
        <v>369</v>
      </c>
      <c r="K70" s="239">
        <f t="shared" si="4"/>
        <v>3.6095079722195049E-2</v>
      </c>
      <c r="L70" s="235">
        <v>5839.5945107870948</v>
      </c>
      <c r="M70" s="239">
        <f t="shared" si="5"/>
        <v>6.3189318936164293E-2</v>
      </c>
    </row>
    <row r="71" spans="1:13" x14ac:dyDescent="0.2">
      <c r="A71" s="542" t="str">
        <f>'1'!A70</f>
        <v>Statewide Total</v>
      </c>
      <c r="B71" s="569"/>
      <c r="C71" s="12">
        <f>'18'!C71</f>
        <v>419263</v>
      </c>
      <c r="D71" s="12">
        <f>'18'!D71</f>
        <v>295074</v>
      </c>
      <c r="E71" s="12">
        <f>'18'!E71</f>
        <v>714337</v>
      </c>
      <c r="F71" s="473"/>
      <c r="G71" s="473">
        <v>204</v>
      </c>
      <c r="H71" s="76">
        <f>SUM(H4:H70)</f>
        <v>144249620.00000003</v>
      </c>
      <c r="I71" s="12">
        <f>SUM(I4:I70)</f>
        <v>18315</v>
      </c>
      <c r="J71" s="12">
        <f>SUM(J4:J70)</f>
        <v>18315</v>
      </c>
      <c r="K71" s="83">
        <f>J71/D71</f>
        <v>6.2069175867748426E-2</v>
      </c>
      <c r="L71" s="12">
        <f>SUM(L4:L70)</f>
        <v>175415.8165245874</v>
      </c>
      <c r="M71" s="387">
        <f>J71/L71</f>
        <v>0.10440905707857223</v>
      </c>
    </row>
    <row r="72" spans="1:13" s="418" customFormat="1" x14ac:dyDescent="0.2">
      <c r="A72" s="89" t="str">
        <f>'18'!A72:AE72</f>
        <v>* 2012-2016 American Community Survey</v>
      </c>
      <c r="B72" s="438"/>
      <c r="C72" s="439"/>
      <c r="D72" s="439"/>
      <c r="E72" s="439"/>
      <c r="F72" s="439"/>
      <c r="G72" s="439"/>
      <c r="H72" s="439"/>
      <c r="I72" s="440"/>
      <c r="J72" s="439"/>
      <c r="K72" s="439"/>
      <c r="L72" s="425"/>
      <c r="M72" s="425"/>
    </row>
    <row r="73" spans="1:13" s="459" customFormat="1" x14ac:dyDescent="0.2">
      <c r="A73" s="474" t="s">
        <v>633</v>
      </c>
      <c r="B73" s="475"/>
      <c r="C73" s="476"/>
      <c r="D73" s="476"/>
      <c r="E73" s="476"/>
      <c r="F73" s="476"/>
      <c r="G73" s="477"/>
      <c r="H73" s="477"/>
      <c r="I73" s="477"/>
      <c r="J73" s="478"/>
      <c r="K73" s="477"/>
      <c r="L73" s="470"/>
      <c r="M73" s="470"/>
    </row>
    <row r="74" spans="1:13" s="459" customFormat="1" x14ac:dyDescent="0.2">
      <c r="A74" s="474" t="s">
        <v>634</v>
      </c>
      <c r="B74" s="475"/>
      <c r="C74" s="476"/>
      <c r="D74" s="476"/>
      <c r="E74" s="476"/>
      <c r="F74" s="476"/>
      <c r="G74" s="477"/>
      <c r="H74" s="477"/>
      <c r="I74" s="477"/>
      <c r="J74" s="478"/>
      <c r="K74" s="477"/>
      <c r="L74" s="470"/>
      <c r="M74" s="470"/>
    </row>
    <row r="75" spans="1:13" s="418" customFormat="1" x14ac:dyDescent="0.2">
      <c r="A75" s="515" t="s">
        <v>707</v>
      </c>
      <c r="B75" s="441"/>
      <c r="C75" s="442"/>
      <c r="D75" s="442"/>
      <c r="E75" s="442"/>
      <c r="F75" s="442"/>
      <c r="G75" s="414"/>
      <c r="H75" s="414"/>
      <c r="I75" s="414"/>
      <c r="J75" s="443"/>
      <c r="K75" s="414"/>
      <c r="L75" s="425"/>
      <c r="M75" s="425"/>
    </row>
    <row r="76" spans="1:13" s="459" customFormat="1" x14ac:dyDescent="0.2">
      <c r="A76" s="607" t="s">
        <v>28</v>
      </c>
      <c r="B76" s="607"/>
      <c r="C76" s="607"/>
      <c r="D76" s="607"/>
      <c r="E76" s="607"/>
      <c r="F76" s="607"/>
      <c r="G76" s="607"/>
      <c r="H76" s="607"/>
      <c r="I76" s="607"/>
      <c r="J76" s="607"/>
      <c r="K76" s="607"/>
      <c r="L76" s="470"/>
      <c r="M76" s="470"/>
    </row>
    <row r="77" spans="1:13" s="459" customFormat="1" x14ac:dyDescent="0.2">
      <c r="A77" s="607" t="s">
        <v>29</v>
      </c>
      <c r="B77" s="607"/>
      <c r="C77" s="607"/>
      <c r="D77" s="607"/>
      <c r="E77" s="607"/>
      <c r="F77" s="607"/>
      <c r="G77" s="607"/>
      <c r="H77" s="607"/>
      <c r="I77" s="607"/>
      <c r="J77" s="607"/>
      <c r="K77" s="607"/>
      <c r="L77" s="470"/>
      <c r="M77" s="470"/>
    </row>
  </sheetData>
  <mergeCells count="6">
    <mergeCell ref="A77:K77"/>
    <mergeCell ref="A71:B71"/>
    <mergeCell ref="A1:K1"/>
    <mergeCell ref="A76:K76"/>
    <mergeCell ref="A2:E2"/>
    <mergeCell ref="F2:M2"/>
  </mergeCells>
  <phoneticPr fontId="4" type="noConversion"/>
  <printOptions horizontalCentered="1"/>
  <pageMargins left="0.3" right="0.3" top="0.25" bottom="0.5" header="0.25" footer="0.25"/>
  <pageSetup fitToHeight="3" orientation="landscape" verticalDpi="1200" r:id="rId1"/>
  <headerFooter alignWithMargins="0">
    <oddFooter>&amp;L&amp;8Prepared by: Office of Child Development and Early Learning&amp;C&amp;8&amp;P&amp;R&amp;8Updated: 11/1/2011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indexed="49"/>
  </sheetPr>
  <dimension ref="A1:N76"/>
  <sheetViews>
    <sheetView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1.25" x14ac:dyDescent="0.2"/>
  <cols>
    <col min="1" max="1" width="14.7109375" style="17" customWidth="1"/>
    <col min="2" max="2" width="12.7109375" style="70" customWidth="1"/>
    <col min="3" max="5" width="9" style="61" customWidth="1"/>
    <col min="6" max="6" width="45.28515625" style="61" customWidth="1"/>
    <col min="7" max="8" width="9" style="61" customWidth="1"/>
    <col min="9" max="9" width="8.7109375" style="60" customWidth="1"/>
    <col min="10" max="10" width="11.7109375" style="66" customWidth="1"/>
    <col min="11" max="13" width="9.140625" style="1"/>
    <col min="14" max="14" width="41.42578125" style="1" bestFit="1" customWidth="1"/>
    <col min="15" max="16384" width="9.140625" style="1"/>
  </cols>
  <sheetData>
    <row r="1" spans="1:14" ht="12" x14ac:dyDescent="0.2">
      <c r="A1" s="570" t="str">
        <f>'Table of Contents'!B17&amp;":  "&amp;'Table of Contents'!C17</f>
        <v>Tab 12:  School Based Pre-K Reach Data</v>
      </c>
      <c r="B1" s="570"/>
      <c r="C1" s="570"/>
      <c r="D1" s="570"/>
      <c r="E1" s="570"/>
      <c r="F1" s="570"/>
      <c r="G1" s="570"/>
      <c r="H1" s="570"/>
      <c r="I1" s="570"/>
      <c r="J1" s="570"/>
    </row>
    <row r="2" spans="1:14" ht="12.75" x14ac:dyDescent="0.2">
      <c r="A2" s="612" t="str">
        <f>'3'!A2</f>
        <v>2016-17</v>
      </c>
      <c r="B2" s="613"/>
      <c r="C2" s="613"/>
      <c r="D2" s="613"/>
      <c r="E2" s="614"/>
      <c r="F2" s="612" t="s">
        <v>313</v>
      </c>
      <c r="G2" s="615"/>
      <c r="H2" s="616"/>
      <c r="I2" s="615"/>
      <c r="J2" s="617"/>
    </row>
    <row r="3" spans="1:14" ht="48" x14ac:dyDescent="0.2">
      <c r="A3" s="56" t="str">
        <f>'1'!A2</f>
        <v>County</v>
      </c>
      <c r="B3" s="47" t="str">
        <f>'1'!C2</f>
        <v>County Classification</v>
      </c>
      <c r="C3" s="47" t="str">
        <f>'18'!C2</f>
        <v># of Children Ages 0-2*</v>
      </c>
      <c r="D3" s="47" t="str">
        <f>'18'!D2</f>
        <v># of Children Ages 3-4*</v>
      </c>
      <c r="E3" s="47" t="str">
        <f>'18'!E2</f>
        <v># of Children Under 5*</v>
      </c>
      <c r="F3" s="47" t="s">
        <v>238</v>
      </c>
      <c r="G3" s="47" t="s">
        <v>159</v>
      </c>
      <c r="H3" s="47" t="s">
        <v>18</v>
      </c>
      <c r="I3" s="47" t="s">
        <v>325</v>
      </c>
      <c r="J3" s="48" t="s">
        <v>239</v>
      </c>
      <c r="N3" s="86"/>
    </row>
    <row r="4" spans="1:14" x14ac:dyDescent="0.2">
      <c r="A4" s="15" t="s">
        <v>36</v>
      </c>
      <c r="B4" s="341" t="s">
        <v>108</v>
      </c>
      <c r="C4" s="152">
        <f>'18'!C4</f>
        <v>2953</v>
      </c>
      <c r="D4" s="152">
        <f>'18'!D4</f>
        <v>2190</v>
      </c>
      <c r="E4" s="152">
        <f>'18'!E4</f>
        <v>5143</v>
      </c>
      <c r="F4" s="453"/>
      <c r="G4" s="453"/>
      <c r="H4" s="235"/>
      <c r="I4" s="235">
        <f>SUM(H4)</f>
        <v>0</v>
      </c>
      <c r="J4" s="182">
        <f>I4/D4</f>
        <v>0</v>
      </c>
    </row>
    <row r="5" spans="1:14" ht="33.75" x14ac:dyDescent="0.2">
      <c r="A5" s="15" t="s">
        <v>37</v>
      </c>
      <c r="B5" s="341" t="s">
        <v>104</v>
      </c>
      <c r="C5" s="152">
        <f>'18'!C5</f>
        <v>39041</v>
      </c>
      <c r="D5" s="152">
        <f>'18'!D5</f>
        <v>25765</v>
      </c>
      <c r="E5" s="152">
        <f>'18'!E5</f>
        <v>64806</v>
      </c>
      <c r="F5" s="453" t="s">
        <v>635</v>
      </c>
      <c r="G5" s="453">
        <v>9</v>
      </c>
      <c r="H5" s="235">
        <v>668</v>
      </c>
      <c r="I5" s="235">
        <f t="shared" ref="I5:I68" si="0">SUM(H5)</f>
        <v>668</v>
      </c>
      <c r="J5" s="182">
        <f t="shared" ref="J5:J68" si="1">I5/D5</f>
        <v>2.5926644673006014E-2</v>
      </c>
    </row>
    <row r="6" spans="1:14" x14ac:dyDescent="0.2">
      <c r="A6" s="15" t="s">
        <v>38</v>
      </c>
      <c r="B6" s="341" t="s">
        <v>108</v>
      </c>
      <c r="C6" s="152">
        <f>'18'!C6</f>
        <v>1943</v>
      </c>
      <c r="D6" s="152">
        <f>'18'!D6</f>
        <v>1486</v>
      </c>
      <c r="E6" s="152">
        <f>'18'!E6</f>
        <v>3429</v>
      </c>
      <c r="F6" s="453"/>
      <c r="G6" s="453"/>
      <c r="H6" s="235"/>
      <c r="I6" s="235">
        <f t="shared" si="0"/>
        <v>0</v>
      </c>
      <c r="J6" s="182">
        <f t="shared" si="1"/>
        <v>0</v>
      </c>
    </row>
    <row r="7" spans="1:14" ht="22.5" x14ac:dyDescent="0.2">
      <c r="A7" s="15" t="s">
        <v>39</v>
      </c>
      <c r="B7" s="341" t="s">
        <v>104</v>
      </c>
      <c r="C7" s="152">
        <f>'18'!C7</f>
        <v>5050</v>
      </c>
      <c r="D7" s="152">
        <f>'18'!D7</f>
        <v>3761</v>
      </c>
      <c r="E7" s="152">
        <f>'18'!E7</f>
        <v>8811</v>
      </c>
      <c r="F7" s="453" t="s">
        <v>442</v>
      </c>
      <c r="G7" s="453">
        <v>4</v>
      </c>
      <c r="H7" s="235">
        <v>107</v>
      </c>
      <c r="I7" s="235">
        <f t="shared" si="0"/>
        <v>107</v>
      </c>
      <c r="J7" s="182">
        <f t="shared" si="1"/>
        <v>2.8449880350970486E-2</v>
      </c>
    </row>
    <row r="8" spans="1:14" ht="22.5" x14ac:dyDescent="0.2">
      <c r="A8" s="15" t="s">
        <v>40</v>
      </c>
      <c r="B8" s="341" t="s">
        <v>108</v>
      </c>
      <c r="C8" s="152">
        <f>'18'!C8</f>
        <v>1393</v>
      </c>
      <c r="D8" s="152">
        <f>'18'!D8</f>
        <v>1067</v>
      </c>
      <c r="E8" s="152">
        <f>'18'!E8</f>
        <v>2460</v>
      </c>
      <c r="F8" s="453" t="s">
        <v>443</v>
      </c>
      <c r="G8" s="453">
        <v>3</v>
      </c>
      <c r="H8" s="235">
        <v>120</v>
      </c>
      <c r="I8" s="235">
        <f t="shared" si="0"/>
        <v>120</v>
      </c>
      <c r="J8" s="182">
        <f t="shared" si="1"/>
        <v>0.11246485473289597</v>
      </c>
    </row>
    <row r="9" spans="1:14" x14ac:dyDescent="0.2">
      <c r="A9" s="15" t="s">
        <v>41</v>
      </c>
      <c r="B9" s="341" t="s">
        <v>104</v>
      </c>
      <c r="C9" s="152">
        <f>'18'!C9</f>
        <v>14341</v>
      </c>
      <c r="D9" s="152">
        <f>'18'!D9</f>
        <v>10194</v>
      </c>
      <c r="E9" s="152">
        <f>'18'!E9</f>
        <v>24535</v>
      </c>
      <c r="F9" s="453" t="s">
        <v>444</v>
      </c>
      <c r="G9" s="453">
        <v>1</v>
      </c>
      <c r="H9" s="235">
        <v>446</v>
      </c>
      <c r="I9" s="235">
        <f t="shared" si="0"/>
        <v>446</v>
      </c>
      <c r="J9" s="182">
        <f t="shared" si="1"/>
        <v>4.3751226211496956E-2</v>
      </c>
    </row>
    <row r="10" spans="1:14" x14ac:dyDescent="0.2">
      <c r="A10" s="15" t="s">
        <v>42</v>
      </c>
      <c r="B10" s="341" t="s">
        <v>108</v>
      </c>
      <c r="C10" s="152">
        <f>'18'!C10</f>
        <v>3933</v>
      </c>
      <c r="D10" s="152">
        <f>'18'!D10</f>
        <v>2890</v>
      </c>
      <c r="E10" s="152">
        <f>'18'!E10</f>
        <v>6823</v>
      </c>
      <c r="F10" s="453" t="s">
        <v>445</v>
      </c>
      <c r="G10" s="453">
        <v>2</v>
      </c>
      <c r="H10" s="235">
        <v>228</v>
      </c>
      <c r="I10" s="235">
        <f t="shared" si="0"/>
        <v>228</v>
      </c>
      <c r="J10" s="182">
        <f t="shared" si="1"/>
        <v>7.8892733564013842E-2</v>
      </c>
    </row>
    <row r="11" spans="1:14" x14ac:dyDescent="0.2">
      <c r="A11" s="15" t="s">
        <v>43</v>
      </c>
      <c r="B11" s="341" t="s">
        <v>108</v>
      </c>
      <c r="C11" s="152">
        <f>'18'!C11</f>
        <v>2170</v>
      </c>
      <c r="D11" s="152">
        <f>'18'!D11</f>
        <v>1470</v>
      </c>
      <c r="E11" s="152">
        <f>'18'!E11</f>
        <v>3640</v>
      </c>
      <c r="F11" s="453" t="s">
        <v>446</v>
      </c>
      <c r="G11" s="453">
        <v>2</v>
      </c>
      <c r="H11" s="235">
        <v>89</v>
      </c>
      <c r="I11" s="235">
        <f t="shared" si="0"/>
        <v>89</v>
      </c>
      <c r="J11" s="182">
        <f t="shared" si="1"/>
        <v>6.0544217687074832E-2</v>
      </c>
    </row>
    <row r="12" spans="1:14" x14ac:dyDescent="0.2">
      <c r="A12" s="15" t="s">
        <v>220</v>
      </c>
      <c r="B12" s="341" t="s">
        <v>104</v>
      </c>
      <c r="C12" s="152">
        <f>'18'!C12</f>
        <v>17884</v>
      </c>
      <c r="D12" s="152">
        <f>'18'!D12</f>
        <v>13101</v>
      </c>
      <c r="E12" s="152">
        <f>'18'!E12</f>
        <v>30985</v>
      </c>
      <c r="F12" s="453"/>
      <c r="G12" s="453"/>
      <c r="H12" s="235"/>
      <c r="I12" s="235">
        <f t="shared" si="0"/>
        <v>0</v>
      </c>
      <c r="J12" s="182">
        <f t="shared" si="1"/>
        <v>0</v>
      </c>
    </row>
    <row r="13" spans="1:14" x14ac:dyDescent="0.2">
      <c r="A13" s="15" t="s">
        <v>44</v>
      </c>
      <c r="B13" s="341" t="s">
        <v>108</v>
      </c>
      <c r="C13" s="152">
        <f>'18'!C13</f>
        <v>5608</v>
      </c>
      <c r="D13" s="152">
        <f>'18'!D13</f>
        <v>3886</v>
      </c>
      <c r="E13" s="152">
        <f>'18'!E13</f>
        <v>9494</v>
      </c>
      <c r="F13" s="453"/>
      <c r="G13" s="453"/>
      <c r="H13" s="235"/>
      <c r="I13" s="235">
        <f t="shared" si="0"/>
        <v>0</v>
      </c>
      <c r="J13" s="182">
        <f t="shared" si="1"/>
        <v>0</v>
      </c>
    </row>
    <row r="14" spans="1:14" ht="33.75" x14ac:dyDescent="0.2">
      <c r="A14" s="15" t="s">
        <v>45</v>
      </c>
      <c r="B14" s="341" t="s">
        <v>108</v>
      </c>
      <c r="C14" s="152">
        <f>'18'!C14</f>
        <v>3934</v>
      </c>
      <c r="D14" s="152">
        <f>'18'!D14</f>
        <v>2797</v>
      </c>
      <c r="E14" s="152">
        <f>'18'!E14</f>
        <v>6731</v>
      </c>
      <c r="F14" s="453" t="s">
        <v>447</v>
      </c>
      <c r="G14" s="453">
        <v>7</v>
      </c>
      <c r="H14" s="235">
        <v>339</v>
      </c>
      <c r="I14" s="235">
        <f t="shared" si="0"/>
        <v>339</v>
      </c>
      <c r="J14" s="182">
        <f t="shared" si="1"/>
        <v>0.12120128709331426</v>
      </c>
    </row>
    <row r="15" spans="1:14" x14ac:dyDescent="0.2">
      <c r="A15" s="15" t="s">
        <v>46</v>
      </c>
      <c r="B15" s="341" t="s">
        <v>108</v>
      </c>
      <c r="C15" s="152">
        <f>'18'!C15</f>
        <v>103</v>
      </c>
      <c r="D15" s="152">
        <f>'18'!D15</f>
        <v>119</v>
      </c>
      <c r="E15" s="152">
        <f>'18'!E15</f>
        <v>222</v>
      </c>
      <c r="F15" s="453"/>
      <c r="G15" s="453"/>
      <c r="H15" s="235"/>
      <c r="I15" s="235">
        <f t="shared" si="0"/>
        <v>0</v>
      </c>
      <c r="J15" s="182">
        <f t="shared" si="1"/>
        <v>0</v>
      </c>
    </row>
    <row r="16" spans="1:14" x14ac:dyDescent="0.2">
      <c r="A16" s="15" t="s">
        <v>47</v>
      </c>
      <c r="B16" s="341" t="s">
        <v>108</v>
      </c>
      <c r="C16" s="152">
        <f>'18'!C16</f>
        <v>1659</v>
      </c>
      <c r="D16" s="152">
        <f>'18'!D16</f>
        <v>1339</v>
      </c>
      <c r="E16" s="152">
        <f>'18'!E16</f>
        <v>2998</v>
      </c>
      <c r="F16" s="453"/>
      <c r="G16" s="453"/>
      <c r="H16" s="235"/>
      <c r="I16" s="235">
        <f t="shared" si="0"/>
        <v>0</v>
      </c>
      <c r="J16" s="182">
        <f t="shared" si="1"/>
        <v>0</v>
      </c>
    </row>
    <row r="17" spans="1:10" x14ac:dyDescent="0.2">
      <c r="A17" s="15" t="s">
        <v>48</v>
      </c>
      <c r="B17" s="341" t="s">
        <v>108</v>
      </c>
      <c r="C17" s="152">
        <f>'18'!C17</f>
        <v>4217</v>
      </c>
      <c r="D17" s="152">
        <f>'18'!D17</f>
        <v>2349</v>
      </c>
      <c r="E17" s="152">
        <f>'18'!E17</f>
        <v>6566</v>
      </c>
      <c r="F17" s="453" t="s">
        <v>448</v>
      </c>
      <c r="G17" s="453">
        <v>1</v>
      </c>
      <c r="H17" s="235">
        <v>33</v>
      </c>
      <c r="I17" s="235">
        <f t="shared" si="0"/>
        <v>33</v>
      </c>
      <c r="J17" s="182">
        <f t="shared" si="1"/>
        <v>1.40485312899106E-2</v>
      </c>
    </row>
    <row r="18" spans="1:10" x14ac:dyDescent="0.2">
      <c r="A18" s="15" t="s">
        <v>49</v>
      </c>
      <c r="B18" s="341" t="s">
        <v>104</v>
      </c>
      <c r="C18" s="152">
        <f>'18'!C18</f>
        <v>16760</v>
      </c>
      <c r="D18" s="152">
        <f>'18'!D18</f>
        <v>12483</v>
      </c>
      <c r="E18" s="152">
        <f>'18'!E18</f>
        <v>29243</v>
      </c>
      <c r="F18" s="453"/>
      <c r="G18" s="453"/>
      <c r="H18" s="235"/>
      <c r="I18" s="235">
        <f t="shared" si="0"/>
        <v>0</v>
      </c>
      <c r="J18" s="182">
        <f t="shared" si="1"/>
        <v>0</v>
      </c>
    </row>
    <row r="19" spans="1:10" x14ac:dyDescent="0.2">
      <c r="A19" s="15" t="s">
        <v>50</v>
      </c>
      <c r="B19" s="341" t="s">
        <v>108</v>
      </c>
      <c r="C19" s="152">
        <f>'18'!C19</f>
        <v>1179</v>
      </c>
      <c r="D19" s="152">
        <f>'18'!D19</f>
        <v>760</v>
      </c>
      <c r="E19" s="152">
        <f>'18'!E19</f>
        <v>1939</v>
      </c>
      <c r="F19" s="453" t="s">
        <v>449</v>
      </c>
      <c r="G19" s="453">
        <v>2</v>
      </c>
      <c r="H19" s="235">
        <v>57</v>
      </c>
      <c r="I19" s="235">
        <f t="shared" si="0"/>
        <v>57</v>
      </c>
      <c r="J19" s="182">
        <f t="shared" si="1"/>
        <v>7.4999999999999997E-2</v>
      </c>
    </row>
    <row r="20" spans="1:10" x14ac:dyDescent="0.2">
      <c r="A20" s="15" t="s">
        <v>51</v>
      </c>
      <c r="B20" s="341" t="s">
        <v>108</v>
      </c>
      <c r="C20" s="152">
        <f>'18'!C20</f>
        <v>2116</v>
      </c>
      <c r="D20" s="152">
        <f>'18'!D20</f>
        <v>1642</v>
      </c>
      <c r="E20" s="152">
        <f>'18'!E20</f>
        <v>3758</v>
      </c>
      <c r="F20" s="453"/>
      <c r="G20" s="453"/>
      <c r="H20" s="235"/>
      <c r="I20" s="235">
        <f t="shared" si="0"/>
        <v>0</v>
      </c>
      <c r="J20" s="182">
        <f t="shared" si="1"/>
        <v>0</v>
      </c>
    </row>
    <row r="21" spans="1:10" x14ac:dyDescent="0.2">
      <c r="A21" s="15" t="s">
        <v>52</v>
      </c>
      <c r="B21" s="341" t="s">
        <v>108</v>
      </c>
      <c r="C21" s="152">
        <f>'18'!C21</f>
        <v>1298</v>
      </c>
      <c r="D21" s="152">
        <f>'18'!D21</f>
        <v>795</v>
      </c>
      <c r="E21" s="152">
        <f>'18'!E21</f>
        <v>2093</v>
      </c>
      <c r="F21" s="453" t="s">
        <v>636</v>
      </c>
      <c r="G21" s="453">
        <v>1</v>
      </c>
      <c r="H21" s="235">
        <v>89</v>
      </c>
      <c r="I21" s="235">
        <f t="shared" si="0"/>
        <v>89</v>
      </c>
      <c r="J21" s="182">
        <f t="shared" si="1"/>
        <v>0.1119496855345912</v>
      </c>
    </row>
    <row r="22" spans="1:10" x14ac:dyDescent="0.2">
      <c r="A22" s="15" t="s">
        <v>53</v>
      </c>
      <c r="B22" s="341" t="s">
        <v>108</v>
      </c>
      <c r="C22" s="152">
        <f>'18'!C22</f>
        <v>1722</v>
      </c>
      <c r="D22" s="152">
        <f>'18'!D22</f>
        <v>1353</v>
      </c>
      <c r="E22" s="152">
        <f>'18'!E22</f>
        <v>3075</v>
      </c>
      <c r="F22" s="453" t="s">
        <v>450</v>
      </c>
      <c r="G22" s="453">
        <v>1</v>
      </c>
      <c r="H22" s="235">
        <v>28</v>
      </c>
      <c r="I22" s="235">
        <f t="shared" si="0"/>
        <v>28</v>
      </c>
      <c r="J22" s="182">
        <f t="shared" si="1"/>
        <v>2.0694752402069475E-2</v>
      </c>
    </row>
    <row r="23" spans="1:10" x14ac:dyDescent="0.2">
      <c r="A23" s="15" t="s">
        <v>54</v>
      </c>
      <c r="B23" s="341" t="s">
        <v>108</v>
      </c>
      <c r="C23" s="152">
        <f>'18'!C23</f>
        <v>2783</v>
      </c>
      <c r="D23" s="152">
        <f>'18'!D23</f>
        <v>1991</v>
      </c>
      <c r="E23" s="152">
        <f>'18'!E23</f>
        <v>4774</v>
      </c>
      <c r="F23" s="453"/>
      <c r="G23" s="453"/>
      <c r="H23" s="235"/>
      <c r="I23" s="235">
        <f t="shared" si="0"/>
        <v>0</v>
      </c>
      <c r="J23" s="182">
        <f t="shared" si="1"/>
        <v>0</v>
      </c>
    </row>
    <row r="24" spans="1:10" x14ac:dyDescent="0.2">
      <c r="A24" s="15" t="s">
        <v>55</v>
      </c>
      <c r="B24" s="341" t="s">
        <v>104</v>
      </c>
      <c r="C24" s="152">
        <f>'18'!C24</f>
        <v>7599</v>
      </c>
      <c r="D24" s="152">
        <f>'18'!D24</f>
        <v>5523</v>
      </c>
      <c r="E24" s="152">
        <f>'18'!E24</f>
        <v>13122</v>
      </c>
      <c r="F24" s="453"/>
      <c r="G24" s="453"/>
      <c r="H24" s="235"/>
      <c r="I24" s="235">
        <f t="shared" si="0"/>
        <v>0</v>
      </c>
      <c r="J24" s="182">
        <f t="shared" si="1"/>
        <v>0</v>
      </c>
    </row>
    <row r="25" spans="1:10" x14ac:dyDescent="0.2">
      <c r="A25" s="15" t="s">
        <v>56</v>
      </c>
      <c r="B25" s="341" t="s">
        <v>104</v>
      </c>
      <c r="C25" s="152">
        <f>'18'!C25</f>
        <v>10029</v>
      </c>
      <c r="D25" s="152">
        <f>'18'!D25</f>
        <v>7034</v>
      </c>
      <c r="E25" s="152">
        <f>'18'!E25</f>
        <v>17063</v>
      </c>
      <c r="F25" s="453" t="s">
        <v>451</v>
      </c>
      <c r="G25" s="453">
        <v>1</v>
      </c>
      <c r="H25" s="235">
        <v>15</v>
      </c>
      <c r="I25" s="235">
        <f t="shared" si="0"/>
        <v>15</v>
      </c>
      <c r="J25" s="182">
        <f t="shared" si="1"/>
        <v>2.1324992891669035E-3</v>
      </c>
    </row>
    <row r="26" spans="1:10" x14ac:dyDescent="0.2">
      <c r="A26" s="15" t="s">
        <v>57</v>
      </c>
      <c r="B26" s="341" t="s">
        <v>104</v>
      </c>
      <c r="C26" s="152">
        <f>'18'!C26</f>
        <v>20237</v>
      </c>
      <c r="D26" s="152">
        <f>'18'!D26</f>
        <v>13552</v>
      </c>
      <c r="E26" s="152">
        <f>'18'!E26</f>
        <v>33789</v>
      </c>
      <c r="F26" s="453" t="s">
        <v>452</v>
      </c>
      <c r="G26" s="453">
        <v>1</v>
      </c>
      <c r="H26" s="235">
        <v>102</v>
      </c>
      <c r="I26" s="235">
        <f t="shared" si="0"/>
        <v>102</v>
      </c>
      <c r="J26" s="182">
        <f t="shared" si="1"/>
        <v>7.5265643447461625E-3</v>
      </c>
    </row>
    <row r="27" spans="1:10" x14ac:dyDescent="0.2">
      <c r="A27" s="15" t="s">
        <v>58</v>
      </c>
      <c r="B27" s="341" t="s">
        <v>108</v>
      </c>
      <c r="C27" s="152">
        <f>'18'!C27</f>
        <v>771</v>
      </c>
      <c r="D27" s="152">
        <f>'18'!D27</f>
        <v>755</v>
      </c>
      <c r="E27" s="152">
        <f>'18'!E27</f>
        <v>1526</v>
      </c>
      <c r="F27" s="453" t="s">
        <v>453</v>
      </c>
      <c r="G27" s="453">
        <v>1</v>
      </c>
      <c r="H27" s="235">
        <v>15</v>
      </c>
      <c r="I27" s="235">
        <f t="shared" si="0"/>
        <v>15</v>
      </c>
      <c r="J27" s="182">
        <f t="shared" si="1"/>
        <v>1.9867549668874173E-2</v>
      </c>
    </row>
    <row r="28" spans="1:10" ht="22.5" x14ac:dyDescent="0.2">
      <c r="A28" s="15" t="s">
        <v>59</v>
      </c>
      <c r="B28" s="341" t="s">
        <v>104</v>
      </c>
      <c r="C28" s="152">
        <f>'18'!C28</f>
        <v>9506</v>
      </c>
      <c r="D28" s="152">
        <f>'18'!D28</f>
        <v>6470</v>
      </c>
      <c r="E28" s="152">
        <f>'18'!E28</f>
        <v>15976</v>
      </c>
      <c r="F28" s="453" t="s">
        <v>454</v>
      </c>
      <c r="G28" s="453">
        <v>5</v>
      </c>
      <c r="H28" s="235">
        <v>535</v>
      </c>
      <c r="I28" s="235">
        <f t="shared" si="0"/>
        <v>535</v>
      </c>
      <c r="J28" s="182">
        <f t="shared" si="1"/>
        <v>8.2689335394126734E-2</v>
      </c>
    </row>
    <row r="29" spans="1:10" x14ac:dyDescent="0.2">
      <c r="A29" s="15" t="s">
        <v>60</v>
      </c>
      <c r="B29" s="341" t="s">
        <v>108</v>
      </c>
      <c r="C29" s="152">
        <f>'18'!C29</f>
        <v>4078</v>
      </c>
      <c r="D29" s="152">
        <f>'18'!D29</f>
        <v>2578</v>
      </c>
      <c r="E29" s="152">
        <f>'18'!E29</f>
        <v>6656</v>
      </c>
      <c r="F29" s="453" t="s">
        <v>455</v>
      </c>
      <c r="G29" s="453">
        <v>1</v>
      </c>
      <c r="H29" s="235">
        <v>59</v>
      </c>
      <c r="I29" s="235">
        <f t="shared" si="0"/>
        <v>59</v>
      </c>
      <c r="J29" s="182">
        <f t="shared" si="1"/>
        <v>2.2885958107059737E-2</v>
      </c>
    </row>
    <row r="30" spans="1:10" x14ac:dyDescent="0.2">
      <c r="A30" s="15" t="s">
        <v>61</v>
      </c>
      <c r="B30" s="341" t="s">
        <v>108</v>
      </c>
      <c r="C30" s="152">
        <f>'18'!C30</f>
        <v>22</v>
      </c>
      <c r="D30" s="152">
        <f>'18'!D30</f>
        <v>16</v>
      </c>
      <c r="E30" s="152">
        <f>'18'!E30</f>
        <v>38</v>
      </c>
      <c r="F30" s="453" t="s">
        <v>456</v>
      </c>
      <c r="G30" s="453">
        <v>1</v>
      </c>
      <c r="H30" s="235">
        <v>26</v>
      </c>
      <c r="I30" s="235">
        <f t="shared" si="0"/>
        <v>26</v>
      </c>
      <c r="J30" s="182">
        <f t="shared" si="1"/>
        <v>1.625</v>
      </c>
    </row>
    <row r="31" spans="1:10" x14ac:dyDescent="0.2">
      <c r="A31" s="15" t="s">
        <v>62</v>
      </c>
      <c r="B31" s="341" t="s">
        <v>108</v>
      </c>
      <c r="C31" s="152">
        <f>'18'!C31</f>
        <v>5294</v>
      </c>
      <c r="D31" s="152">
        <f>'18'!D31</f>
        <v>3859</v>
      </c>
      <c r="E31" s="152">
        <f>'18'!E31</f>
        <v>9153</v>
      </c>
      <c r="F31" s="453"/>
      <c r="G31" s="453"/>
      <c r="H31" s="235"/>
      <c r="I31" s="235">
        <f t="shared" si="0"/>
        <v>0</v>
      </c>
      <c r="J31" s="182">
        <f t="shared" si="1"/>
        <v>0</v>
      </c>
    </row>
    <row r="32" spans="1:10" x14ac:dyDescent="0.2">
      <c r="A32" s="15" t="s">
        <v>63</v>
      </c>
      <c r="B32" s="341" t="s">
        <v>108</v>
      </c>
      <c r="C32" s="152">
        <f>'18'!C32</f>
        <v>392</v>
      </c>
      <c r="D32" s="152">
        <f>'18'!D32</f>
        <v>392</v>
      </c>
      <c r="E32" s="152">
        <f>'18'!E32</f>
        <v>784</v>
      </c>
      <c r="F32" s="453" t="s">
        <v>457</v>
      </c>
      <c r="G32" s="453">
        <v>2</v>
      </c>
      <c r="H32" s="235">
        <v>80</v>
      </c>
      <c r="I32" s="235">
        <f t="shared" si="0"/>
        <v>80</v>
      </c>
      <c r="J32" s="182">
        <f t="shared" si="1"/>
        <v>0.20408163265306123</v>
      </c>
    </row>
    <row r="33" spans="1:10" x14ac:dyDescent="0.2">
      <c r="A33" s="15" t="s">
        <v>64</v>
      </c>
      <c r="B33" s="341" t="s">
        <v>108</v>
      </c>
      <c r="C33" s="152">
        <f>'18'!C33</f>
        <v>941</v>
      </c>
      <c r="D33" s="152">
        <f>'18'!D33</f>
        <v>935</v>
      </c>
      <c r="E33" s="152">
        <f>'18'!E33</f>
        <v>1876</v>
      </c>
      <c r="F33" s="453" t="s">
        <v>458</v>
      </c>
      <c r="G33" s="453">
        <v>2</v>
      </c>
      <c r="H33" s="235">
        <v>55</v>
      </c>
      <c r="I33" s="235">
        <f t="shared" si="0"/>
        <v>55</v>
      </c>
      <c r="J33" s="182">
        <f t="shared" si="1"/>
        <v>5.8823529411764705E-2</v>
      </c>
    </row>
    <row r="34" spans="1:10" x14ac:dyDescent="0.2">
      <c r="A34" s="15" t="s">
        <v>65</v>
      </c>
      <c r="B34" s="341" t="s">
        <v>108</v>
      </c>
      <c r="C34" s="152">
        <f>'18'!C34</f>
        <v>1309</v>
      </c>
      <c r="D34" s="152">
        <f>'18'!D34</f>
        <v>917</v>
      </c>
      <c r="E34" s="152">
        <f>'18'!E34</f>
        <v>2226</v>
      </c>
      <c r="F34" s="453"/>
      <c r="G34" s="453"/>
      <c r="H34" s="235"/>
      <c r="I34" s="235">
        <f t="shared" si="0"/>
        <v>0</v>
      </c>
      <c r="J34" s="182">
        <f t="shared" si="1"/>
        <v>0</v>
      </c>
    </row>
    <row r="35" spans="1:10" ht="22.5" x14ac:dyDescent="0.2">
      <c r="A35" s="15" t="s">
        <v>66</v>
      </c>
      <c r="B35" s="341" t="s">
        <v>108</v>
      </c>
      <c r="C35" s="152">
        <f>'18'!C35</f>
        <v>2337</v>
      </c>
      <c r="D35" s="152">
        <f>'18'!D35</f>
        <v>1862</v>
      </c>
      <c r="E35" s="152">
        <f>'18'!E35</f>
        <v>4199</v>
      </c>
      <c r="F35" s="453" t="s">
        <v>459</v>
      </c>
      <c r="G35" s="453">
        <v>5</v>
      </c>
      <c r="H35" s="235">
        <v>208</v>
      </c>
      <c r="I35" s="235">
        <f t="shared" si="0"/>
        <v>208</v>
      </c>
      <c r="J35" s="182">
        <f t="shared" si="1"/>
        <v>0.11170784103114931</v>
      </c>
    </row>
    <row r="36" spans="1:10" x14ac:dyDescent="0.2">
      <c r="A36" s="15" t="s">
        <v>67</v>
      </c>
      <c r="B36" s="341" t="s">
        <v>108</v>
      </c>
      <c r="C36" s="152">
        <f>'18'!C36</f>
        <v>1429</v>
      </c>
      <c r="D36" s="152">
        <f>'18'!D36</f>
        <v>1070</v>
      </c>
      <c r="E36" s="152">
        <f>'18'!E36</f>
        <v>2499</v>
      </c>
      <c r="F36" s="453"/>
      <c r="G36" s="453"/>
      <c r="H36" s="235"/>
      <c r="I36" s="235">
        <f t="shared" si="0"/>
        <v>0</v>
      </c>
      <c r="J36" s="182">
        <f t="shared" si="1"/>
        <v>0</v>
      </c>
    </row>
    <row r="37" spans="1:10" x14ac:dyDescent="0.2">
      <c r="A37" s="15" t="s">
        <v>68</v>
      </c>
      <c r="B37" s="341" t="s">
        <v>108</v>
      </c>
      <c r="C37" s="152">
        <f>'18'!C37</f>
        <v>822</v>
      </c>
      <c r="D37" s="152">
        <f>'18'!D37</f>
        <v>556</v>
      </c>
      <c r="E37" s="152">
        <f>'18'!E37</f>
        <v>1378</v>
      </c>
      <c r="F37" s="453"/>
      <c r="G37" s="453"/>
      <c r="H37" s="235"/>
      <c r="I37" s="235">
        <f t="shared" si="0"/>
        <v>0</v>
      </c>
      <c r="J37" s="182">
        <f t="shared" si="1"/>
        <v>0</v>
      </c>
    </row>
    <row r="38" spans="1:10" x14ac:dyDescent="0.2">
      <c r="A38" s="15" t="s">
        <v>69</v>
      </c>
      <c r="B38" s="341" t="s">
        <v>104</v>
      </c>
      <c r="C38" s="152">
        <f>'18'!C38</f>
        <v>6526</v>
      </c>
      <c r="D38" s="152">
        <f>'18'!D38</f>
        <v>4680</v>
      </c>
      <c r="E38" s="152">
        <f>'18'!E38</f>
        <v>11206</v>
      </c>
      <c r="F38" s="453" t="s">
        <v>460</v>
      </c>
      <c r="G38" s="453">
        <v>2</v>
      </c>
      <c r="H38" s="235">
        <v>504</v>
      </c>
      <c r="I38" s="235">
        <f t="shared" si="0"/>
        <v>504</v>
      </c>
      <c r="J38" s="182">
        <f t="shared" si="1"/>
        <v>0.1076923076923077</v>
      </c>
    </row>
    <row r="39" spans="1:10" x14ac:dyDescent="0.2">
      <c r="A39" s="15" t="s">
        <v>70</v>
      </c>
      <c r="B39" s="341" t="s">
        <v>104</v>
      </c>
      <c r="C39" s="152">
        <f>'18'!C39</f>
        <v>21597</v>
      </c>
      <c r="D39" s="152">
        <f>'18'!D39</f>
        <v>13921</v>
      </c>
      <c r="E39" s="152">
        <f>'18'!E39</f>
        <v>35518</v>
      </c>
      <c r="F39" s="453" t="s">
        <v>461</v>
      </c>
      <c r="G39" s="453">
        <v>2</v>
      </c>
      <c r="H39" s="235">
        <v>404</v>
      </c>
      <c r="I39" s="235">
        <f t="shared" si="0"/>
        <v>404</v>
      </c>
      <c r="J39" s="182">
        <f t="shared" si="1"/>
        <v>2.9020903670713312E-2</v>
      </c>
    </row>
    <row r="40" spans="1:10" x14ac:dyDescent="0.2">
      <c r="A40" s="15" t="s">
        <v>71</v>
      </c>
      <c r="B40" s="341" t="s">
        <v>108</v>
      </c>
      <c r="C40" s="152">
        <f>'18'!C40</f>
        <v>2787</v>
      </c>
      <c r="D40" s="152">
        <f>'18'!D40</f>
        <v>1777</v>
      </c>
      <c r="E40" s="152">
        <f>'18'!E40</f>
        <v>4564</v>
      </c>
      <c r="F40" s="453" t="s">
        <v>462</v>
      </c>
      <c r="G40" s="453">
        <v>2</v>
      </c>
      <c r="H40" s="235">
        <v>128</v>
      </c>
      <c r="I40" s="235">
        <f t="shared" si="0"/>
        <v>128</v>
      </c>
      <c r="J40" s="182">
        <f t="shared" si="1"/>
        <v>7.2031513787281939E-2</v>
      </c>
    </row>
    <row r="41" spans="1:10" x14ac:dyDescent="0.2">
      <c r="A41" s="15" t="s">
        <v>72</v>
      </c>
      <c r="B41" s="341" t="s">
        <v>104</v>
      </c>
      <c r="C41" s="152">
        <f>'18'!C41</f>
        <v>4944</v>
      </c>
      <c r="D41" s="152">
        <f>'18'!D41</f>
        <v>3566</v>
      </c>
      <c r="E41" s="152">
        <f>'18'!E41</f>
        <v>8510</v>
      </c>
      <c r="F41" s="453" t="s">
        <v>463</v>
      </c>
      <c r="G41" s="453">
        <v>1</v>
      </c>
      <c r="H41" s="235">
        <v>318</v>
      </c>
      <c r="I41" s="235">
        <f t="shared" si="0"/>
        <v>318</v>
      </c>
      <c r="J41" s="182">
        <f t="shared" si="1"/>
        <v>8.9175546831183394E-2</v>
      </c>
    </row>
    <row r="42" spans="1:10" x14ac:dyDescent="0.2">
      <c r="A42" s="15" t="s">
        <v>73</v>
      </c>
      <c r="B42" s="341" t="s">
        <v>104</v>
      </c>
      <c r="C42" s="152">
        <f>'18'!C42</f>
        <v>12125</v>
      </c>
      <c r="D42" s="152">
        <f>'18'!D42</f>
        <v>9211</v>
      </c>
      <c r="E42" s="152">
        <f>'18'!E42</f>
        <v>21336</v>
      </c>
      <c r="F42" s="453"/>
      <c r="G42" s="453"/>
      <c r="H42" s="235"/>
      <c r="I42" s="235">
        <f t="shared" si="0"/>
        <v>0</v>
      </c>
      <c r="J42" s="182">
        <f t="shared" si="1"/>
        <v>0</v>
      </c>
    </row>
    <row r="43" spans="1:10" x14ac:dyDescent="0.2">
      <c r="A43" s="15" t="s">
        <v>74</v>
      </c>
      <c r="B43" s="341" t="s">
        <v>104</v>
      </c>
      <c r="C43" s="152">
        <f>'18'!C43</f>
        <v>8918</v>
      </c>
      <c r="D43" s="152">
        <f>'18'!D43</f>
        <v>7141</v>
      </c>
      <c r="E43" s="152">
        <f>'18'!E43</f>
        <v>16059</v>
      </c>
      <c r="F43" s="453"/>
      <c r="G43" s="453"/>
      <c r="H43" s="235"/>
      <c r="I43" s="235">
        <f t="shared" si="0"/>
        <v>0</v>
      </c>
      <c r="J43" s="182">
        <f t="shared" si="1"/>
        <v>0</v>
      </c>
    </row>
    <row r="44" spans="1:10" x14ac:dyDescent="0.2">
      <c r="A44" s="15" t="s">
        <v>75</v>
      </c>
      <c r="B44" s="341" t="s">
        <v>108</v>
      </c>
      <c r="C44" s="152">
        <f>'18'!C44</f>
        <v>3910</v>
      </c>
      <c r="D44" s="152">
        <f>'18'!D44</f>
        <v>2611</v>
      </c>
      <c r="E44" s="152">
        <f>'18'!E44</f>
        <v>6521</v>
      </c>
      <c r="F44" s="453" t="s">
        <v>464</v>
      </c>
      <c r="G44" s="453">
        <v>2</v>
      </c>
      <c r="H44" s="235">
        <v>106</v>
      </c>
      <c r="I44" s="235">
        <f t="shared" si="0"/>
        <v>106</v>
      </c>
      <c r="J44" s="182">
        <f t="shared" si="1"/>
        <v>4.0597472232860976E-2</v>
      </c>
    </row>
    <row r="45" spans="1:10" x14ac:dyDescent="0.2">
      <c r="A45" s="15" t="s">
        <v>76</v>
      </c>
      <c r="B45" s="341" t="s">
        <v>108</v>
      </c>
      <c r="C45" s="152">
        <f>'18'!C45</f>
        <v>1266</v>
      </c>
      <c r="D45" s="152">
        <f>'18'!D45</f>
        <v>866</v>
      </c>
      <c r="E45" s="152">
        <f>'18'!E45</f>
        <v>2132</v>
      </c>
      <c r="F45" s="453" t="s">
        <v>465</v>
      </c>
      <c r="G45" s="453">
        <v>3</v>
      </c>
      <c r="H45" s="235">
        <v>164</v>
      </c>
      <c r="I45" s="235">
        <f t="shared" si="0"/>
        <v>164</v>
      </c>
      <c r="J45" s="182">
        <f t="shared" si="1"/>
        <v>0.18937644341801385</v>
      </c>
    </row>
    <row r="46" spans="1:10" x14ac:dyDescent="0.2">
      <c r="A46" s="15" t="s">
        <v>77</v>
      </c>
      <c r="B46" s="341" t="s">
        <v>108</v>
      </c>
      <c r="C46" s="152">
        <f>'18'!C46</f>
        <v>3247</v>
      </c>
      <c r="D46" s="152">
        <f>'18'!D46</f>
        <v>2388</v>
      </c>
      <c r="E46" s="152">
        <f>'18'!E46</f>
        <v>5635</v>
      </c>
      <c r="F46" s="453"/>
      <c r="G46" s="453"/>
      <c r="H46" s="235"/>
      <c r="I46" s="235">
        <f t="shared" si="0"/>
        <v>0</v>
      </c>
      <c r="J46" s="182">
        <f t="shared" si="1"/>
        <v>0</v>
      </c>
    </row>
    <row r="47" spans="1:10" x14ac:dyDescent="0.2">
      <c r="A47" s="15" t="s">
        <v>78</v>
      </c>
      <c r="B47" s="341" t="s">
        <v>108</v>
      </c>
      <c r="C47" s="152">
        <f>'18'!C47</f>
        <v>1547</v>
      </c>
      <c r="D47" s="152">
        <f>'18'!D47</f>
        <v>1283</v>
      </c>
      <c r="E47" s="152">
        <f>'18'!E47</f>
        <v>2830</v>
      </c>
      <c r="F47" s="453"/>
      <c r="G47" s="453"/>
      <c r="H47" s="235"/>
      <c r="I47" s="235">
        <f t="shared" si="0"/>
        <v>0</v>
      </c>
      <c r="J47" s="182">
        <f t="shared" si="1"/>
        <v>0</v>
      </c>
    </row>
    <row r="48" spans="1:10" x14ac:dyDescent="0.2">
      <c r="A48" s="15" t="s">
        <v>79</v>
      </c>
      <c r="B48" s="341" t="s">
        <v>108</v>
      </c>
      <c r="C48" s="152">
        <f>'18'!C48</f>
        <v>3858</v>
      </c>
      <c r="D48" s="152">
        <f>'18'!D48</f>
        <v>3729</v>
      </c>
      <c r="E48" s="152">
        <f>'18'!E48</f>
        <v>7587</v>
      </c>
      <c r="F48" s="453"/>
      <c r="G48" s="453"/>
      <c r="H48" s="235"/>
      <c r="I48" s="235">
        <f t="shared" si="0"/>
        <v>0</v>
      </c>
      <c r="J48" s="182">
        <f t="shared" si="1"/>
        <v>0</v>
      </c>
    </row>
    <row r="49" spans="1:13" x14ac:dyDescent="0.2">
      <c r="A49" s="15" t="s">
        <v>80</v>
      </c>
      <c r="B49" s="341" t="s">
        <v>104</v>
      </c>
      <c r="C49" s="152">
        <f>'18'!C49</f>
        <v>26885</v>
      </c>
      <c r="D49" s="152">
        <f>'18'!D49</f>
        <v>19115</v>
      </c>
      <c r="E49" s="152">
        <f>'18'!E49</f>
        <v>46000</v>
      </c>
      <c r="F49" s="453" t="s">
        <v>466</v>
      </c>
      <c r="G49" s="453">
        <v>2</v>
      </c>
      <c r="H49" s="235">
        <v>116</v>
      </c>
      <c r="I49" s="235">
        <f t="shared" si="0"/>
        <v>116</v>
      </c>
      <c r="J49" s="182">
        <f t="shared" si="1"/>
        <v>6.068532566047607E-3</v>
      </c>
    </row>
    <row r="50" spans="1:13" x14ac:dyDescent="0.2">
      <c r="A50" s="15" t="s">
        <v>81</v>
      </c>
      <c r="B50" s="341" t="s">
        <v>108</v>
      </c>
      <c r="C50" s="152">
        <f>'18'!C50</f>
        <v>658</v>
      </c>
      <c r="D50" s="152">
        <f>'18'!D50</f>
        <v>386</v>
      </c>
      <c r="E50" s="152">
        <f>'18'!E50</f>
        <v>1044</v>
      </c>
      <c r="F50" s="453"/>
      <c r="G50" s="453"/>
      <c r="H50" s="235"/>
      <c r="I50" s="235">
        <f t="shared" si="0"/>
        <v>0</v>
      </c>
      <c r="J50" s="182">
        <f t="shared" si="1"/>
        <v>0</v>
      </c>
    </row>
    <row r="51" spans="1:13" x14ac:dyDescent="0.2">
      <c r="A51" s="15" t="s">
        <v>82</v>
      </c>
      <c r="B51" s="341" t="s">
        <v>104</v>
      </c>
      <c r="C51" s="152">
        <f>'18'!C51</f>
        <v>9061</v>
      </c>
      <c r="D51" s="152">
        <f>'18'!D51</f>
        <v>6087</v>
      </c>
      <c r="E51" s="152">
        <f>'18'!E51</f>
        <v>15148</v>
      </c>
      <c r="F51" s="453" t="s">
        <v>637</v>
      </c>
      <c r="G51" s="453">
        <v>2</v>
      </c>
      <c r="H51" s="235">
        <v>96</v>
      </c>
      <c r="I51" s="235">
        <f t="shared" si="0"/>
        <v>96</v>
      </c>
      <c r="J51" s="182">
        <f t="shared" si="1"/>
        <v>1.5771315919172007E-2</v>
      </c>
    </row>
    <row r="52" spans="1:13" x14ac:dyDescent="0.2">
      <c r="A52" s="15" t="s">
        <v>83</v>
      </c>
      <c r="B52" s="341" t="s">
        <v>108</v>
      </c>
      <c r="C52" s="152">
        <f>'18'!C52</f>
        <v>2684</v>
      </c>
      <c r="D52" s="152">
        <f>'18'!D52</f>
        <v>2248</v>
      </c>
      <c r="E52" s="152">
        <f>'18'!E52</f>
        <v>4932</v>
      </c>
      <c r="F52" s="453" t="s">
        <v>638</v>
      </c>
      <c r="G52" s="453">
        <v>1</v>
      </c>
      <c r="H52" s="235">
        <v>40</v>
      </c>
      <c r="I52" s="235">
        <f t="shared" si="0"/>
        <v>40</v>
      </c>
      <c r="J52" s="182">
        <f t="shared" si="1"/>
        <v>1.7793594306049824E-2</v>
      </c>
    </row>
    <row r="53" spans="1:13" x14ac:dyDescent="0.2">
      <c r="A53" s="15" t="s">
        <v>84</v>
      </c>
      <c r="B53" s="341" t="s">
        <v>108</v>
      </c>
      <c r="C53" s="152">
        <f>'18'!C53</f>
        <v>1460</v>
      </c>
      <c r="D53" s="152">
        <f>'18'!D53</f>
        <v>1183</v>
      </c>
      <c r="E53" s="152">
        <f>'18'!E53</f>
        <v>2643</v>
      </c>
      <c r="F53" s="453" t="s">
        <v>430</v>
      </c>
      <c r="G53" s="453">
        <v>1</v>
      </c>
      <c r="H53" s="235">
        <v>51</v>
      </c>
      <c r="I53" s="235">
        <f t="shared" si="0"/>
        <v>51</v>
      </c>
      <c r="J53" s="182">
        <f t="shared" si="1"/>
        <v>4.3110735418427727E-2</v>
      </c>
    </row>
    <row r="54" spans="1:13" x14ac:dyDescent="0.2">
      <c r="A54" s="15" t="s">
        <v>85</v>
      </c>
      <c r="B54" s="341" t="s">
        <v>104</v>
      </c>
      <c r="C54" s="152">
        <f>'18'!C54</f>
        <v>64267</v>
      </c>
      <c r="D54" s="152">
        <f>'18'!D54</f>
        <v>43607</v>
      </c>
      <c r="E54" s="152">
        <f>'18'!E54</f>
        <v>107874</v>
      </c>
      <c r="F54" s="453" t="s">
        <v>467</v>
      </c>
      <c r="G54" s="453">
        <v>1</v>
      </c>
      <c r="H54" s="235">
        <v>2064</v>
      </c>
      <c r="I54" s="235">
        <f t="shared" si="0"/>
        <v>2064</v>
      </c>
      <c r="J54" s="182">
        <f t="shared" si="1"/>
        <v>4.7331850390992275E-2</v>
      </c>
    </row>
    <row r="55" spans="1:13" x14ac:dyDescent="0.2">
      <c r="A55" s="15" t="s">
        <v>86</v>
      </c>
      <c r="B55" s="341" t="s">
        <v>108</v>
      </c>
      <c r="C55" s="152">
        <f>'18'!C55</f>
        <v>1298</v>
      </c>
      <c r="D55" s="152">
        <f>'18'!D55</f>
        <v>774</v>
      </c>
      <c r="E55" s="152">
        <f>'18'!E55</f>
        <v>2072</v>
      </c>
      <c r="F55" s="453" t="s">
        <v>468</v>
      </c>
      <c r="G55" s="453">
        <v>1</v>
      </c>
      <c r="H55" s="235">
        <v>67</v>
      </c>
      <c r="I55" s="235">
        <f t="shared" si="0"/>
        <v>67</v>
      </c>
      <c r="J55" s="182">
        <f t="shared" si="1"/>
        <v>8.6563307493540048E-2</v>
      </c>
      <c r="M55" s="87"/>
    </row>
    <row r="56" spans="1:13" ht="22.5" x14ac:dyDescent="0.2">
      <c r="A56" s="15" t="s">
        <v>87</v>
      </c>
      <c r="B56" s="341" t="s">
        <v>108</v>
      </c>
      <c r="C56" s="152">
        <f>'18'!C56</f>
        <v>555</v>
      </c>
      <c r="D56" s="152">
        <f>'18'!D56</f>
        <v>352</v>
      </c>
      <c r="E56" s="152">
        <f>'18'!E56</f>
        <v>907</v>
      </c>
      <c r="F56" s="453" t="s">
        <v>469</v>
      </c>
      <c r="G56" s="453">
        <v>4</v>
      </c>
      <c r="H56" s="235">
        <v>103</v>
      </c>
      <c r="I56" s="235">
        <f t="shared" si="0"/>
        <v>103</v>
      </c>
      <c r="J56" s="182">
        <f t="shared" si="1"/>
        <v>0.29261363636363635</v>
      </c>
    </row>
    <row r="57" spans="1:13" x14ac:dyDescent="0.2">
      <c r="A57" s="15" t="s">
        <v>88</v>
      </c>
      <c r="B57" s="341" t="s">
        <v>108</v>
      </c>
      <c r="C57" s="152">
        <f>'18'!C57</f>
        <v>4100</v>
      </c>
      <c r="D57" s="152">
        <f>'18'!D57</f>
        <v>2947</v>
      </c>
      <c r="E57" s="152">
        <f>'18'!E57</f>
        <v>7047</v>
      </c>
      <c r="F57" s="453" t="s">
        <v>470</v>
      </c>
      <c r="G57" s="453">
        <v>2</v>
      </c>
      <c r="H57" s="235">
        <v>102</v>
      </c>
      <c r="I57" s="235">
        <f t="shared" si="0"/>
        <v>102</v>
      </c>
      <c r="J57" s="182">
        <f t="shared" si="1"/>
        <v>3.4611469290804206E-2</v>
      </c>
    </row>
    <row r="58" spans="1:13" x14ac:dyDescent="0.2">
      <c r="A58" s="15" t="s">
        <v>89</v>
      </c>
      <c r="B58" s="341" t="s">
        <v>108</v>
      </c>
      <c r="C58" s="152">
        <f>'18'!C58</f>
        <v>1424</v>
      </c>
      <c r="D58" s="152">
        <f>'18'!D58</f>
        <v>820</v>
      </c>
      <c r="E58" s="152">
        <f>'18'!E58</f>
        <v>2244</v>
      </c>
      <c r="F58" s="453"/>
      <c r="G58" s="453"/>
      <c r="H58" s="235"/>
      <c r="I58" s="235">
        <f t="shared" si="0"/>
        <v>0</v>
      </c>
      <c r="J58" s="182">
        <f t="shared" si="1"/>
        <v>0</v>
      </c>
    </row>
    <row r="59" spans="1:13" ht="22.5" x14ac:dyDescent="0.2">
      <c r="A59" s="15" t="s">
        <v>90</v>
      </c>
      <c r="B59" s="341" t="s">
        <v>108</v>
      </c>
      <c r="C59" s="152">
        <f>'18'!C59</f>
        <v>2196</v>
      </c>
      <c r="D59" s="152">
        <f>'18'!D59</f>
        <v>1289</v>
      </c>
      <c r="E59" s="152">
        <f>'18'!E59</f>
        <v>3485</v>
      </c>
      <c r="F59" s="453" t="s">
        <v>471</v>
      </c>
      <c r="G59" s="453">
        <v>5</v>
      </c>
      <c r="H59" s="235">
        <v>206</v>
      </c>
      <c r="I59" s="235">
        <f t="shared" si="0"/>
        <v>206</v>
      </c>
      <c r="J59" s="182">
        <f t="shared" si="1"/>
        <v>0.15981380915438323</v>
      </c>
    </row>
    <row r="60" spans="1:13" x14ac:dyDescent="0.2">
      <c r="A60" s="15" t="s">
        <v>91</v>
      </c>
      <c r="B60" s="341" t="s">
        <v>108</v>
      </c>
      <c r="C60" s="152">
        <f>'18'!C60</f>
        <v>97</v>
      </c>
      <c r="D60" s="152">
        <f>'18'!D60</f>
        <v>107</v>
      </c>
      <c r="E60" s="152">
        <f>'18'!E60</f>
        <v>204</v>
      </c>
      <c r="F60" s="453"/>
      <c r="G60" s="453"/>
      <c r="H60" s="235"/>
      <c r="I60" s="235">
        <f t="shared" si="0"/>
        <v>0</v>
      </c>
      <c r="J60" s="182">
        <f t="shared" si="1"/>
        <v>0</v>
      </c>
    </row>
    <row r="61" spans="1:13" ht="22.5" x14ac:dyDescent="0.2">
      <c r="A61" s="15" t="s">
        <v>92</v>
      </c>
      <c r="B61" s="341" t="s">
        <v>108</v>
      </c>
      <c r="C61" s="152">
        <f>'18'!C61</f>
        <v>1164</v>
      </c>
      <c r="D61" s="152">
        <f>'18'!D61</f>
        <v>766</v>
      </c>
      <c r="E61" s="152">
        <f>'18'!E61</f>
        <v>1930</v>
      </c>
      <c r="F61" s="453" t="s">
        <v>472</v>
      </c>
      <c r="G61" s="453">
        <v>3</v>
      </c>
      <c r="H61" s="235">
        <v>173</v>
      </c>
      <c r="I61" s="235">
        <f t="shared" si="0"/>
        <v>173</v>
      </c>
      <c r="J61" s="182">
        <f t="shared" si="1"/>
        <v>0.2258485639686684</v>
      </c>
    </row>
    <row r="62" spans="1:13" x14ac:dyDescent="0.2">
      <c r="A62" s="15" t="s">
        <v>93</v>
      </c>
      <c r="B62" s="341" t="s">
        <v>108</v>
      </c>
      <c r="C62" s="152">
        <f>'18'!C62</f>
        <v>1340</v>
      </c>
      <c r="D62" s="152">
        <f>'18'!D62</f>
        <v>927</v>
      </c>
      <c r="E62" s="152">
        <f>'18'!E62</f>
        <v>2267</v>
      </c>
      <c r="F62" s="453" t="s">
        <v>473</v>
      </c>
      <c r="G62" s="453">
        <v>1</v>
      </c>
      <c r="H62" s="235">
        <v>60</v>
      </c>
      <c r="I62" s="235">
        <f t="shared" si="0"/>
        <v>60</v>
      </c>
      <c r="J62" s="182">
        <f t="shared" si="1"/>
        <v>6.4724919093851127E-2</v>
      </c>
    </row>
    <row r="63" spans="1:13" x14ac:dyDescent="0.2">
      <c r="A63" s="15" t="s">
        <v>94</v>
      </c>
      <c r="B63" s="341" t="s">
        <v>108</v>
      </c>
      <c r="C63" s="152">
        <f>'18'!C63</f>
        <v>1162</v>
      </c>
      <c r="D63" s="152">
        <f>'18'!D63</f>
        <v>886</v>
      </c>
      <c r="E63" s="152">
        <f>'18'!E63</f>
        <v>2048</v>
      </c>
      <c r="F63" s="453" t="s">
        <v>474</v>
      </c>
      <c r="G63" s="453">
        <v>1</v>
      </c>
      <c r="H63" s="235">
        <v>20</v>
      </c>
      <c r="I63" s="235">
        <f t="shared" si="0"/>
        <v>20</v>
      </c>
      <c r="J63" s="182">
        <f t="shared" si="1"/>
        <v>2.2573363431151242E-2</v>
      </c>
    </row>
    <row r="64" spans="1:13" x14ac:dyDescent="0.2">
      <c r="A64" s="15" t="s">
        <v>110</v>
      </c>
      <c r="B64" s="341" t="s">
        <v>108</v>
      </c>
      <c r="C64" s="152">
        <f>'18'!C64</f>
        <v>1601</v>
      </c>
      <c r="D64" s="152">
        <f>'18'!D64</f>
        <v>1229</v>
      </c>
      <c r="E64" s="152">
        <f>'18'!E64</f>
        <v>2830</v>
      </c>
      <c r="F64" s="453" t="s">
        <v>475</v>
      </c>
      <c r="G64" s="453">
        <v>1</v>
      </c>
      <c r="H64" s="235">
        <v>133</v>
      </c>
      <c r="I64" s="235">
        <f t="shared" si="0"/>
        <v>133</v>
      </c>
      <c r="J64" s="182">
        <f t="shared" si="1"/>
        <v>0.10821806346623271</v>
      </c>
    </row>
    <row r="65" spans="1:10" x14ac:dyDescent="0.2">
      <c r="A65" s="15" t="s">
        <v>95</v>
      </c>
      <c r="B65" s="341" t="s">
        <v>108</v>
      </c>
      <c r="C65" s="152">
        <f>'18'!C65</f>
        <v>1085</v>
      </c>
      <c r="D65" s="152">
        <f>'18'!D65</f>
        <v>919</v>
      </c>
      <c r="E65" s="152">
        <f>'18'!E65</f>
        <v>2004</v>
      </c>
      <c r="F65" s="453"/>
      <c r="G65" s="453"/>
      <c r="H65" s="235"/>
      <c r="I65" s="235">
        <f t="shared" si="0"/>
        <v>0</v>
      </c>
      <c r="J65" s="182">
        <f t="shared" si="1"/>
        <v>0</v>
      </c>
    </row>
    <row r="66" spans="1:10" x14ac:dyDescent="0.2">
      <c r="A66" s="15" t="s">
        <v>96</v>
      </c>
      <c r="B66" s="341" t="s">
        <v>108</v>
      </c>
      <c r="C66" s="152">
        <f>'18'!C66</f>
        <v>5813</v>
      </c>
      <c r="D66" s="152">
        <f>'18'!D66</f>
        <v>4686</v>
      </c>
      <c r="E66" s="152">
        <f>'18'!E66</f>
        <v>10499</v>
      </c>
      <c r="F66" s="453"/>
      <c r="G66" s="453"/>
      <c r="H66" s="235"/>
      <c r="I66" s="235">
        <f t="shared" si="0"/>
        <v>0</v>
      </c>
      <c r="J66" s="182">
        <f t="shared" si="1"/>
        <v>0</v>
      </c>
    </row>
    <row r="67" spans="1:10" x14ac:dyDescent="0.2">
      <c r="A67" s="15" t="s">
        <v>97</v>
      </c>
      <c r="B67" s="341" t="s">
        <v>108</v>
      </c>
      <c r="C67" s="152">
        <f>'18'!C67</f>
        <v>1084</v>
      </c>
      <c r="D67" s="152">
        <f>'18'!D67</f>
        <v>1025</v>
      </c>
      <c r="E67" s="152">
        <f>'18'!E67</f>
        <v>2109</v>
      </c>
      <c r="F67" s="453" t="s">
        <v>476</v>
      </c>
      <c r="G67" s="453">
        <v>1</v>
      </c>
      <c r="H67" s="235">
        <v>94</v>
      </c>
      <c r="I67" s="235">
        <f t="shared" si="0"/>
        <v>94</v>
      </c>
      <c r="J67" s="182">
        <f t="shared" si="1"/>
        <v>9.170731707317073E-2</v>
      </c>
    </row>
    <row r="68" spans="1:10" x14ac:dyDescent="0.2">
      <c r="A68" s="15" t="s">
        <v>98</v>
      </c>
      <c r="B68" s="341" t="s">
        <v>104</v>
      </c>
      <c r="C68" s="152">
        <f>'18'!C68</f>
        <v>9793</v>
      </c>
      <c r="D68" s="152">
        <f>'18'!D68</f>
        <v>6817</v>
      </c>
      <c r="E68" s="152">
        <f>'18'!E68</f>
        <v>16610</v>
      </c>
      <c r="F68" s="453" t="s">
        <v>477</v>
      </c>
      <c r="G68" s="453">
        <v>2</v>
      </c>
      <c r="H68" s="235">
        <v>171</v>
      </c>
      <c r="I68" s="235">
        <f t="shared" si="0"/>
        <v>171</v>
      </c>
      <c r="J68" s="182">
        <f t="shared" si="1"/>
        <v>2.5084347953645298E-2</v>
      </c>
    </row>
    <row r="69" spans="1:10" x14ac:dyDescent="0.2">
      <c r="A69" s="15" t="s">
        <v>99</v>
      </c>
      <c r="B69" s="341" t="s">
        <v>108</v>
      </c>
      <c r="C69" s="152">
        <f>'18'!C69</f>
        <v>858</v>
      </c>
      <c r="D69" s="152">
        <f>'18'!D69</f>
        <v>551</v>
      </c>
      <c r="E69" s="152">
        <f>'18'!E69</f>
        <v>1409</v>
      </c>
      <c r="F69" s="453"/>
      <c r="G69" s="453"/>
      <c r="H69" s="235"/>
      <c r="I69" s="235">
        <f t="shared" ref="I69:I70" si="2">SUM(H69)</f>
        <v>0</v>
      </c>
      <c r="J69" s="182">
        <f t="shared" ref="J69:J70" si="3">I69/D69</f>
        <v>0</v>
      </c>
    </row>
    <row r="70" spans="1:10" x14ac:dyDescent="0.2">
      <c r="A70" s="15" t="s">
        <v>100</v>
      </c>
      <c r="B70" s="341" t="s">
        <v>104</v>
      </c>
      <c r="C70" s="152">
        <f>'18'!C70</f>
        <v>15100</v>
      </c>
      <c r="D70" s="152">
        <f>'18'!D70</f>
        <v>10223</v>
      </c>
      <c r="E70" s="152">
        <f>'18'!E70</f>
        <v>25323</v>
      </c>
      <c r="F70" s="453" t="s">
        <v>478</v>
      </c>
      <c r="G70" s="453">
        <v>2</v>
      </c>
      <c r="H70" s="235">
        <v>26</v>
      </c>
      <c r="I70" s="235">
        <f t="shared" si="2"/>
        <v>26</v>
      </c>
      <c r="J70" s="182">
        <f t="shared" si="3"/>
        <v>2.5432847500733639E-3</v>
      </c>
    </row>
    <row r="71" spans="1:10" x14ac:dyDescent="0.2">
      <c r="A71" s="542" t="str">
        <f>'1'!A70</f>
        <v>Statewide Total</v>
      </c>
      <c r="B71" s="569"/>
      <c r="C71" s="12">
        <f>'18'!C71</f>
        <v>419263</v>
      </c>
      <c r="D71" s="12">
        <f>'18'!D71</f>
        <v>295074</v>
      </c>
      <c r="E71" s="12">
        <f>'18'!E71</f>
        <v>714337</v>
      </c>
      <c r="F71" s="12"/>
      <c r="G71" s="12">
        <f>SUM(G4:G70)</f>
        <v>94</v>
      </c>
      <c r="H71" s="12">
        <f>SUM(H4:H70)</f>
        <v>8445</v>
      </c>
      <c r="I71" s="12">
        <f>SUM(I4:I70)</f>
        <v>8445</v>
      </c>
      <c r="J71" s="83">
        <f>I71/D71</f>
        <v>2.8619939405030603E-2</v>
      </c>
    </row>
    <row r="72" spans="1:10" s="422" customFormat="1" x14ac:dyDescent="0.2">
      <c r="A72" s="517" t="str">
        <f>'18'!A72:AE72</f>
        <v>* 2012-2016 American Community Survey</v>
      </c>
      <c r="B72" s="435"/>
      <c r="C72" s="436"/>
      <c r="D72" s="436"/>
      <c r="E72" s="436"/>
      <c r="F72" s="436"/>
      <c r="G72" s="436"/>
      <c r="H72" s="436"/>
      <c r="I72" s="436"/>
      <c r="J72" s="424"/>
    </row>
    <row r="73" spans="1:10" s="483" customFormat="1" ht="12.75" x14ac:dyDescent="0.2">
      <c r="A73" s="479" t="s">
        <v>639</v>
      </c>
      <c r="B73" s="480"/>
      <c r="C73" s="481"/>
      <c r="D73" s="481"/>
      <c r="E73" s="481"/>
      <c r="F73" s="481"/>
      <c r="G73" s="481"/>
      <c r="H73" s="481"/>
      <c r="I73" s="481"/>
      <c r="J73" s="482"/>
    </row>
    <row r="74" spans="1:10" s="459" customFormat="1" ht="12.75" x14ac:dyDescent="0.2">
      <c r="A74" s="479" t="s">
        <v>193</v>
      </c>
      <c r="B74" s="480"/>
      <c r="C74" s="481"/>
      <c r="D74" s="481"/>
      <c r="E74" s="481"/>
      <c r="F74" s="481"/>
      <c r="G74" s="481"/>
      <c r="H74" s="481"/>
      <c r="I74" s="481"/>
      <c r="J74" s="482"/>
    </row>
    <row r="75" spans="1:10" x14ac:dyDescent="0.2">
      <c r="B75" s="67"/>
      <c r="C75" s="185"/>
      <c r="D75" s="185"/>
      <c r="E75" s="185"/>
      <c r="F75" s="185"/>
      <c r="G75" s="185"/>
      <c r="H75" s="185"/>
      <c r="I75" s="185"/>
      <c r="J75" s="185"/>
    </row>
    <row r="76" spans="1:10" x14ac:dyDescent="0.2">
      <c r="A76" s="67"/>
      <c r="B76" s="67"/>
      <c r="C76" s="185"/>
      <c r="D76" s="185"/>
      <c r="E76" s="185"/>
      <c r="F76" s="185"/>
      <c r="G76" s="185"/>
      <c r="H76" s="185"/>
      <c r="I76" s="185"/>
      <c r="J76" s="185"/>
    </row>
  </sheetData>
  <mergeCells count="4">
    <mergeCell ref="A1:J1"/>
    <mergeCell ref="A2:E2"/>
    <mergeCell ref="A71:B71"/>
    <mergeCell ref="F2:J2"/>
  </mergeCells>
  <phoneticPr fontId="4" type="noConversion"/>
  <printOptions horizontalCentered="1"/>
  <pageMargins left="0.3" right="0.3" top="0.5" bottom="0.5" header="0" footer="0.25"/>
  <pageSetup scale="95" orientation="landscape" verticalDpi="1200" r:id="rId1"/>
  <headerFooter alignWithMargins="0">
    <oddFooter>&amp;L&amp;8Prepared by: Office of Child Development and Early Learning&amp;C&amp;8&amp;P&amp;R&amp;8Updated: 11/1/2011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indexed="15"/>
  </sheetPr>
  <dimension ref="A1:S76"/>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RowHeight="11.25" x14ac:dyDescent="0.2"/>
  <cols>
    <col min="1" max="1" width="14.7109375" style="17" customWidth="1"/>
    <col min="2" max="2" width="12.85546875" style="70" customWidth="1"/>
    <col min="3" max="5" width="9" style="61" customWidth="1"/>
    <col min="6" max="6" width="23.28515625" style="60" bestFit="1" customWidth="1"/>
    <col min="7" max="7" width="8.7109375" style="60" customWidth="1"/>
    <col min="8" max="11" width="10.7109375" style="60" customWidth="1"/>
    <col min="12" max="12" width="8.7109375" style="60" customWidth="1"/>
    <col min="13" max="13" width="12.85546875" style="60" bestFit="1" customWidth="1"/>
    <col min="14" max="14" width="13.85546875" style="60" bestFit="1" customWidth="1"/>
    <col min="15" max="15" width="13.140625" style="60" bestFit="1" customWidth="1"/>
    <col min="16" max="16" width="13.7109375" style="60" customWidth="1"/>
    <col min="17" max="17" width="14.5703125" style="60" customWidth="1"/>
    <col min="18" max="18" width="13.7109375" style="66" customWidth="1"/>
    <col min="19" max="19" width="6.85546875" style="1" customWidth="1"/>
    <col min="20" max="16384" width="9.140625" style="1"/>
  </cols>
  <sheetData>
    <row r="1" spans="1:19" ht="12" x14ac:dyDescent="0.2">
      <c r="A1" s="570" t="str">
        <f>'Table of Contents'!B18&amp;":  "&amp;'Table of Contents'!C18</f>
        <v>Tab 13:  Early Intervention Reach Data</v>
      </c>
      <c r="B1" s="570"/>
      <c r="C1" s="570"/>
      <c r="D1" s="570"/>
      <c r="E1" s="570"/>
      <c r="F1" s="570"/>
      <c r="G1" s="570"/>
      <c r="H1" s="570"/>
      <c r="I1" s="570"/>
      <c r="J1" s="570"/>
      <c r="K1" s="570"/>
      <c r="L1" s="570"/>
      <c r="M1" s="570"/>
      <c r="N1" s="570"/>
      <c r="O1" s="570"/>
      <c r="P1" s="570"/>
      <c r="Q1" s="570"/>
      <c r="R1" s="570"/>
    </row>
    <row r="2" spans="1:19" ht="12" x14ac:dyDescent="0.2">
      <c r="A2" s="620" t="str">
        <f>'3'!A2</f>
        <v>2016-17</v>
      </c>
      <c r="B2" s="621"/>
      <c r="C2" s="621"/>
      <c r="D2" s="621"/>
      <c r="E2" s="622"/>
      <c r="F2" s="575" t="s">
        <v>155</v>
      </c>
      <c r="G2" s="618"/>
      <c r="H2" s="618"/>
      <c r="I2" s="618"/>
      <c r="J2" s="618"/>
      <c r="K2" s="619"/>
      <c r="L2" s="618"/>
      <c r="M2" s="618"/>
      <c r="N2" s="618"/>
      <c r="O2" s="618"/>
      <c r="P2" s="618"/>
      <c r="Q2" s="618"/>
      <c r="R2" s="576"/>
    </row>
    <row r="3" spans="1:19" ht="48" customHeight="1" x14ac:dyDescent="0.2">
      <c r="A3" s="57" t="str">
        <f>'1'!A2</f>
        <v>County</v>
      </c>
      <c r="B3" s="58" t="str">
        <f>'1'!C2</f>
        <v>County Classification</v>
      </c>
      <c r="C3" s="54" t="str">
        <f>'18'!C2</f>
        <v># of Children Ages 0-2*</v>
      </c>
      <c r="D3" s="54" t="str">
        <f>'18'!D2</f>
        <v># of Children Ages 3-4*</v>
      </c>
      <c r="E3" s="54" t="str">
        <f>'18'!E2</f>
        <v># of Children Under 5*</v>
      </c>
      <c r="F3" s="54" t="s">
        <v>223</v>
      </c>
      <c r="G3" s="54" t="s">
        <v>157</v>
      </c>
      <c r="H3" s="54" t="s">
        <v>1</v>
      </c>
      <c r="I3" s="54" t="s">
        <v>219</v>
      </c>
      <c r="J3" s="54" t="s">
        <v>215</v>
      </c>
      <c r="K3" s="54" t="s">
        <v>195</v>
      </c>
      <c r="L3" s="54" t="s">
        <v>166</v>
      </c>
      <c r="M3" s="54" t="s">
        <v>318</v>
      </c>
      <c r="N3" s="54" t="s">
        <v>319</v>
      </c>
      <c r="O3" s="54" t="s">
        <v>27</v>
      </c>
      <c r="P3" s="59" t="s">
        <v>202</v>
      </c>
      <c r="Q3" s="59" t="s">
        <v>203</v>
      </c>
      <c r="R3" s="59" t="s">
        <v>156</v>
      </c>
    </row>
    <row r="4" spans="1:19" ht="22.5" x14ac:dyDescent="0.2">
      <c r="A4" s="15" t="s">
        <v>36</v>
      </c>
      <c r="B4" s="341" t="s">
        <v>108</v>
      </c>
      <c r="C4" s="152">
        <f>'18'!C4</f>
        <v>2953</v>
      </c>
      <c r="D4" s="152">
        <f>'18'!D4</f>
        <v>2190</v>
      </c>
      <c r="E4" s="152">
        <f>'18'!E4</f>
        <v>5143</v>
      </c>
      <c r="F4" s="235" t="s">
        <v>552</v>
      </c>
      <c r="G4" s="235">
        <v>2</v>
      </c>
      <c r="H4" s="236">
        <v>288</v>
      </c>
      <c r="I4" s="235">
        <v>137</v>
      </c>
      <c r="J4" s="235">
        <v>145</v>
      </c>
      <c r="K4" s="235">
        <f>SUM(H4:I4)</f>
        <v>425</v>
      </c>
      <c r="L4" s="85">
        <f>SUM(H4:J4)</f>
        <v>570</v>
      </c>
      <c r="M4" s="184">
        <v>1883754.5</v>
      </c>
      <c r="N4" s="184">
        <v>3817853</v>
      </c>
      <c r="O4" s="184">
        <f t="shared" ref="O4:O35" si="0">M4+N4</f>
        <v>5701607.5</v>
      </c>
      <c r="P4" s="107">
        <f t="shared" ref="P4:P35" si="1">H4/C4</f>
        <v>9.7527937690484248E-2</v>
      </c>
      <c r="Q4" s="107">
        <f t="shared" ref="Q4:Q35" si="2">I4/D4</f>
        <v>6.2557077625570778E-2</v>
      </c>
      <c r="R4" s="107">
        <f t="shared" ref="R4:R35" si="3">(H4+I4)/E4</f>
        <v>8.2636593427960328E-2</v>
      </c>
      <c r="S4" s="105"/>
    </row>
    <row r="5" spans="1:19" ht="33.75" x14ac:dyDescent="0.2">
      <c r="A5" s="15" t="s">
        <v>37</v>
      </c>
      <c r="B5" s="341" t="s">
        <v>104</v>
      </c>
      <c r="C5" s="152">
        <f>'18'!C5</f>
        <v>39041</v>
      </c>
      <c r="D5" s="152">
        <f>'18'!D5</f>
        <v>25765</v>
      </c>
      <c r="E5" s="152">
        <f>'18'!E5</f>
        <v>64806</v>
      </c>
      <c r="F5" s="235" t="s">
        <v>553</v>
      </c>
      <c r="G5" s="235">
        <v>3</v>
      </c>
      <c r="H5" s="236">
        <v>4736</v>
      </c>
      <c r="I5" s="235">
        <v>2411</v>
      </c>
      <c r="J5" s="235">
        <v>2449</v>
      </c>
      <c r="K5" s="235">
        <f t="shared" ref="K5:K68" si="4">SUM(H5:I5)</f>
        <v>7147</v>
      </c>
      <c r="L5" s="85">
        <f t="shared" ref="L5:L68" si="5">SUM(H5:J5)</f>
        <v>9596</v>
      </c>
      <c r="M5" s="184">
        <v>12806459</v>
      </c>
      <c r="N5" s="184">
        <v>19899229</v>
      </c>
      <c r="O5" s="184">
        <f t="shared" si="0"/>
        <v>32705688</v>
      </c>
      <c r="P5" s="107">
        <f t="shared" si="1"/>
        <v>0.12130836812581645</v>
      </c>
      <c r="Q5" s="107">
        <f t="shared" si="2"/>
        <v>9.3576557345235789E-2</v>
      </c>
      <c r="R5" s="107">
        <f t="shared" si="3"/>
        <v>0.11028299848779434</v>
      </c>
      <c r="S5" s="105"/>
    </row>
    <row r="6" spans="1:19" ht="22.5" x14ac:dyDescent="0.2">
      <c r="A6" s="15" t="s">
        <v>38</v>
      </c>
      <c r="B6" s="341" t="s">
        <v>108</v>
      </c>
      <c r="C6" s="152">
        <f>'18'!C6</f>
        <v>1943</v>
      </c>
      <c r="D6" s="152">
        <f>'18'!D6</f>
        <v>1486</v>
      </c>
      <c r="E6" s="152">
        <f>'18'!E6</f>
        <v>3429</v>
      </c>
      <c r="F6" s="235" t="s">
        <v>554</v>
      </c>
      <c r="G6" s="235">
        <v>2</v>
      </c>
      <c r="H6" s="236">
        <v>212</v>
      </c>
      <c r="I6" s="235">
        <v>138</v>
      </c>
      <c r="J6" s="235">
        <v>155</v>
      </c>
      <c r="K6" s="235">
        <f t="shared" si="4"/>
        <v>350</v>
      </c>
      <c r="L6" s="85">
        <f t="shared" si="5"/>
        <v>505</v>
      </c>
      <c r="M6" s="184">
        <v>332604.5</v>
      </c>
      <c r="N6" s="184">
        <v>1316538</v>
      </c>
      <c r="O6" s="184">
        <f t="shared" si="0"/>
        <v>1649142.5</v>
      </c>
      <c r="P6" s="107">
        <f t="shared" si="1"/>
        <v>0.10910962429233145</v>
      </c>
      <c r="Q6" s="107">
        <f t="shared" si="2"/>
        <v>9.2866756393001348E-2</v>
      </c>
      <c r="R6" s="107">
        <f t="shared" si="3"/>
        <v>0.10207057451151939</v>
      </c>
      <c r="S6" s="105"/>
    </row>
    <row r="7" spans="1:19" ht="22.5" x14ac:dyDescent="0.2">
      <c r="A7" s="15" t="s">
        <v>39</v>
      </c>
      <c r="B7" s="341" t="s">
        <v>104</v>
      </c>
      <c r="C7" s="152">
        <f>'18'!C7</f>
        <v>5050</v>
      </c>
      <c r="D7" s="152">
        <f>'18'!D7</f>
        <v>3761</v>
      </c>
      <c r="E7" s="152">
        <f>'18'!E7</f>
        <v>8811</v>
      </c>
      <c r="F7" s="235" t="s">
        <v>555</v>
      </c>
      <c r="G7" s="235">
        <v>2</v>
      </c>
      <c r="H7" s="236">
        <v>580</v>
      </c>
      <c r="I7" s="235">
        <v>328</v>
      </c>
      <c r="J7" s="235">
        <v>317</v>
      </c>
      <c r="K7" s="235">
        <f t="shared" si="4"/>
        <v>908</v>
      </c>
      <c r="L7" s="85">
        <f t="shared" si="5"/>
        <v>1225</v>
      </c>
      <c r="M7" s="184">
        <v>1234000</v>
      </c>
      <c r="N7" s="184">
        <v>2570375</v>
      </c>
      <c r="O7" s="184">
        <f t="shared" si="0"/>
        <v>3804375</v>
      </c>
      <c r="P7" s="107">
        <f t="shared" si="1"/>
        <v>0.11485148514851486</v>
      </c>
      <c r="Q7" s="107">
        <f t="shared" si="2"/>
        <v>8.7210848178675887E-2</v>
      </c>
      <c r="R7" s="107">
        <f t="shared" si="3"/>
        <v>0.10305300192940642</v>
      </c>
      <c r="S7" s="105"/>
    </row>
    <row r="8" spans="1:19" ht="22.5" x14ac:dyDescent="0.2">
      <c r="A8" s="15" t="s">
        <v>40</v>
      </c>
      <c r="B8" s="341" t="s">
        <v>108</v>
      </c>
      <c r="C8" s="152">
        <f>'18'!C8</f>
        <v>1393</v>
      </c>
      <c r="D8" s="152">
        <f>'18'!D8</f>
        <v>1067</v>
      </c>
      <c r="E8" s="152">
        <f>'18'!E8</f>
        <v>2460</v>
      </c>
      <c r="F8" s="235" t="s">
        <v>556</v>
      </c>
      <c r="G8" s="235">
        <v>2</v>
      </c>
      <c r="H8" s="236">
        <v>98</v>
      </c>
      <c r="I8" s="235">
        <v>61</v>
      </c>
      <c r="J8" s="235">
        <v>74</v>
      </c>
      <c r="K8" s="235">
        <f t="shared" si="4"/>
        <v>159</v>
      </c>
      <c r="L8" s="85">
        <f t="shared" si="5"/>
        <v>233</v>
      </c>
      <c r="M8" s="184">
        <v>301501.5</v>
      </c>
      <c r="N8" s="184">
        <v>1279499.75</v>
      </c>
      <c r="O8" s="184">
        <f t="shared" si="0"/>
        <v>1581001.25</v>
      </c>
      <c r="P8" s="107">
        <f t="shared" si="1"/>
        <v>7.0351758793969849E-2</v>
      </c>
      <c r="Q8" s="107">
        <f t="shared" si="2"/>
        <v>5.7169634489222118E-2</v>
      </c>
      <c r="R8" s="107">
        <f t="shared" si="3"/>
        <v>6.4634146341463417E-2</v>
      </c>
      <c r="S8" s="105"/>
    </row>
    <row r="9" spans="1:19" ht="22.5" x14ac:dyDescent="0.2">
      <c r="A9" s="15" t="s">
        <v>41</v>
      </c>
      <c r="B9" s="341" t="s">
        <v>104</v>
      </c>
      <c r="C9" s="152">
        <f>'18'!C9</f>
        <v>14341</v>
      </c>
      <c r="D9" s="152">
        <f>'18'!D9</f>
        <v>10194</v>
      </c>
      <c r="E9" s="152">
        <f>'18'!E9</f>
        <v>24535</v>
      </c>
      <c r="F9" s="235" t="s">
        <v>557</v>
      </c>
      <c r="G9" s="235">
        <v>2</v>
      </c>
      <c r="H9" s="236">
        <v>1729</v>
      </c>
      <c r="I9" s="235">
        <v>1089</v>
      </c>
      <c r="J9" s="235">
        <v>1073</v>
      </c>
      <c r="K9" s="235">
        <f t="shared" si="4"/>
        <v>2818</v>
      </c>
      <c r="L9" s="85">
        <f t="shared" si="5"/>
        <v>3891</v>
      </c>
      <c r="M9" s="184">
        <v>3500441</v>
      </c>
      <c r="N9" s="184">
        <v>13247031</v>
      </c>
      <c r="O9" s="184">
        <f t="shared" si="0"/>
        <v>16747472</v>
      </c>
      <c r="P9" s="107">
        <f t="shared" si="1"/>
        <v>0.1205634195662785</v>
      </c>
      <c r="Q9" s="107">
        <f t="shared" si="2"/>
        <v>0.10682754561506769</v>
      </c>
      <c r="R9" s="107">
        <f t="shared" si="3"/>
        <v>0.11485632769512941</v>
      </c>
      <c r="S9" s="105"/>
    </row>
    <row r="10" spans="1:19" ht="45" x14ac:dyDescent="0.2">
      <c r="A10" s="15" t="s">
        <v>42</v>
      </c>
      <c r="B10" s="341" t="s">
        <v>108</v>
      </c>
      <c r="C10" s="152">
        <f>'18'!C10</f>
        <v>3933</v>
      </c>
      <c r="D10" s="152">
        <f>'18'!D10</f>
        <v>2890</v>
      </c>
      <c r="E10" s="152">
        <f>'18'!E10</f>
        <v>6823</v>
      </c>
      <c r="F10" s="388" t="s">
        <v>641</v>
      </c>
      <c r="G10" s="235">
        <v>4</v>
      </c>
      <c r="H10" s="236">
        <v>420</v>
      </c>
      <c r="I10" s="235">
        <v>325</v>
      </c>
      <c r="J10" s="235">
        <v>366</v>
      </c>
      <c r="K10" s="235">
        <f t="shared" si="4"/>
        <v>745</v>
      </c>
      <c r="L10" s="85">
        <f t="shared" si="5"/>
        <v>1111</v>
      </c>
      <c r="M10" s="184">
        <v>969864</v>
      </c>
      <c r="N10" s="184">
        <v>3361210.75</v>
      </c>
      <c r="O10" s="184">
        <f t="shared" si="0"/>
        <v>4331074.75</v>
      </c>
      <c r="P10" s="107">
        <f t="shared" si="1"/>
        <v>0.10678871090770405</v>
      </c>
      <c r="Q10" s="107">
        <f t="shared" si="2"/>
        <v>0.11245674740484429</v>
      </c>
      <c r="R10" s="107">
        <f t="shared" si="3"/>
        <v>0.10918950608236846</v>
      </c>
      <c r="S10" s="105"/>
    </row>
    <row r="11" spans="1:19" ht="22.5" x14ac:dyDescent="0.2">
      <c r="A11" s="15" t="s">
        <v>43</v>
      </c>
      <c r="B11" s="341" t="s">
        <v>108</v>
      </c>
      <c r="C11" s="152">
        <f>'18'!C11</f>
        <v>2170</v>
      </c>
      <c r="D11" s="152">
        <f>'18'!D11</f>
        <v>1470</v>
      </c>
      <c r="E11" s="152">
        <f>'18'!E11</f>
        <v>3640</v>
      </c>
      <c r="F11" s="235" t="s">
        <v>558</v>
      </c>
      <c r="G11" s="235">
        <v>2</v>
      </c>
      <c r="H11" s="236">
        <v>200</v>
      </c>
      <c r="I11" s="235">
        <v>134</v>
      </c>
      <c r="J11" s="235">
        <v>168</v>
      </c>
      <c r="K11" s="235">
        <f t="shared" si="4"/>
        <v>334</v>
      </c>
      <c r="L11" s="85">
        <f t="shared" si="5"/>
        <v>502</v>
      </c>
      <c r="M11" s="184">
        <v>225265.5</v>
      </c>
      <c r="N11" s="184">
        <v>1107896</v>
      </c>
      <c r="O11" s="184">
        <f t="shared" si="0"/>
        <v>1333161.5</v>
      </c>
      <c r="P11" s="107">
        <f t="shared" si="1"/>
        <v>9.2165898617511524E-2</v>
      </c>
      <c r="Q11" s="107">
        <f t="shared" si="2"/>
        <v>9.1156462585034015E-2</v>
      </c>
      <c r="R11" s="107">
        <f t="shared" si="3"/>
        <v>9.1758241758241751E-2</v>
      </c>
      <c r="S11" s="105"/>
    </row>
    <row r="12" spans="1:19" ht="22.5" x14ac:dyDescent="0.2">
      <c r="A12" s="15" t="s">
        <v>220</v>
      </c>
      <c r="B12" s="341" t="s">
        <v>104</v>
      </c>
      <c r="C12" s="152">
        <f>'18'!C12</f>
        <v>17884</v>
      </c>
      <c r="D12" s="152">
        <f>'18'!D12</f>
        <v>13101</v>
      </c>
      <c r="E12" s="152">
        <f>'18'!E12</f>
        <v>30985</v>
      </c>
      <c r="F12" s="235" t="s">
        <v>559</v>
      </c>
      <c r="G12" s="235">
        <v>2</v>
      </c>
      <c r="H12" s="236">
        <v>2065</v>
      </c>
      <c r="I12" s="235">
        <v>1227</v>
      </c>
      <c r="J12" s="235">
        <v>1614</v>
      </c>
      <c r="K12" s="235">
        <f t="shared" si="4"/>
        <v>3292</v>
      </c>
      <c r="L12" s="85">
        <f t="shared" si="5"/>
        <v>4906</v>
      </c>
      <c r="M12" s="184">
        <v>6214279</v>
      </c>
      <c r="N12" s="184">
        <v>18360976</v>
      </c>
      <c r="O12" s="184">
        <f t="shared" si="0"/>
        <v>24575255</v>
      </c>
      <c r="P12" s="107">
        <f t="shared" si="1"/>
        <v>0.11546633862670544</v>
      </c>
      <c r="Q12" s="107">
        <f t="shared" si="2"/>
        <v>9.3656972750171749E-2</v>
      </c>
      <c r="R12" s="107">
        <f t="shared" si="3"/>
        <v>0.10624495723737293</v>
      </c>
      <c r="S12" s="105"/>
    </row>
    <row r="13" spans="1:19" ht="22.5" x14ac:dyDescent="0.2">
      <c r="A13" s="15" t="s">
        <v>44</v>
      </c>
      <c r="B13" s="341" t="s">
        <v>108</v>
      </c>
      <c r="C13" s="152">
        <f>'18'!C13</f>
        <v>5608</v>
      </c>
      <c r="D13" s="152">
        <f>'18'!D13</f>
        <v>3886</v>
      </c>
      <c r="E13" s="152">
        <f>'18'!E13</f>
        <v>9494</v>
      </c>
      <c r="F13" s="235" t="s">
        <v>560</v>
      </c>
      <c r="G13" s="235">
        <v>2</v>
      </c>
      <c r="H13" s="236">
        <v>690</v>
      </c>
      <c r="I13" s="235">
        <v>302</v>
      </c>
      <c r="J13" s="235">
        <v>345</v>
      </c>
      <c r="K13" s="235">
        <f t="shared" si="4"/>
        <v>992</v>
      </c>
      <c r="L13" s="85">
        <f t="shared" si="5"/>
        <v>1337</v>
      </c>
      <c r="M13" s="184">
        <v>1493451</v>
      </c>
      <c r="N13" s="184">
        <v>1887507.3333333333</v>
      </c>
      <c r="O13" s="184">
        <f t="shared" si="0"/>
        <v>3380958.333333333</v>
      </c>
      <c r="P13" s="107">
        <f t="shared" si="1"/>
        <v>0.12303851640513552</v>
      </c>
      <c r="Q13" s="107">
        <f t="shared" si="2"/>
        <v>7.7714873906330417E-2</v>
      </c>
      <c r="R13" s="107">
        <f t="shared" si="3"/>
        <v>0.10448704444912577</v>
      </c>
      <c r="S13" s="105"/>
    </row>
    <row r="14" spans="1:19" ht="22.5" x14ac:dyDescent="0.2">
      <c r="A14" s="15" t="s">
        <v>45</v>
      </c>
      <c r="B14" s="341" t="s">
        <v>108</v>
      </c>
      <c r="C14" s="152">
        <f>'18'!C14</f>
        <v>3934</v>
      </c>
      <c r="D14" s="152">
        <f>'18'!D14</f>
        <v>2797</v>
      </c>
      <c r="E14" s="152">
        <f>'18'!E14</f>
        <v>6731</v>
      </c>
      <c r="F14" s="235" t="s">
        <v>561</v>
      </c>
      <c r="G14" s="235">
        <v>2</v>
      </c>
      <c r="H14" s="236">
        <v>324</v>
      </c>
      <c r="I14" s="235">
        <v>304</v>
      </c>
      <c r="J14" s="235">
        <v>318</v>
      </c>
      <c r="K14" s="235">
        <f t="shared" si="4"/>
        <v>628</v>
      </c>
      <c r="L14" s="85">
        <f t="shared" si="5"/>
        <v>946</v>
      </c>
      <c r="M14" s="184">
        <v>782142</v>
      </c>
      <c r="N14" s="184">
        <v>1279499.75</v>
      </c>
      <c r="O14" s="184">
        <f t="shared" si="0"/>
        <v>2061641.75</v>
      </c>
      <c r="P14" s="107">
        <f t="shared" si="1"/>
        <v>8.2358922216573469E-2</v>
      </c>
      <c r="Q14" s="107">
        <f t="shared" si="2"/>
        <v>0.10868787987129067</v>
      </c>
      <c r="R14" s="107">
        <f t="shared" si="3"/>
        <v>9.3299658297429797E-2</v>
      </c>
      <c r="S14" s="105"/>
    </row>
    <row r="15" spans="1:19" ht="22.5" x14ac:dyDescent="0.2">
      <c r="A15" s="15" t="s">
        <v>46</v>
      </c>
      <c r="B15" s="341" t="s">
        <v>108</v>
      </c>
      <c r="C15" s="152">
        <f>'18'!C15</f>
        <v>103</v>
      </c>
      <c r="D15" s="152">
        <f>'18'!D15</f>
        <v>119</v>
      </c>
      <c r="E15" s="152">
        <f>'18'!E15</f>
        <v>222</v>
      </c>
      <c r="F15" s="235" t="s">
        <v>562</v>
      </c>
      <c r="G15" s="235">
        <v>2</v>
      </c>
      <c r="H15" s="236">
        <v>19</v>
      </c>
      <c r="I15" s="235">
        <v>18</v>
      </c>
      <c r="J15" s="235">
        <v>17</v>
      </c>
      <c r="K15" s="235">
        <f t="shared" si="4"/>
        <v>37</v>
      </c>
      <c r="L15" s="85">
        <f t="shared" si="5"/>
        <v>54</v>
      </c>
      <c r="M15" s="184">
        <v>220230.5</v>
      </c>
      <c r="N15" s="184">
        <v>595142.80124212417</v>
      </c>
      <c r="O15" s="184">
        <f t="shared" si="0"/>
        <v>815373.30124212417</v>
      </c>
      <c r="P15" s="107">
        <f t="shared" si="1"/>
        <v>0.18446601941747573</v>
      </c>
      <c r="Q15" s="107">
        <f t="shared" si="2"/>
        <v>0.15126050420168066</v>
      </c>
      <c r="R15" s="107">
        <f t="shared" si="3"/>
        <v>0.16666666666666666</v>
      </c>
      <c r="S15" s="105"/>
    </row>
    <row r="16" spans="1:19" ht="22.5" x14ac:dyDescent="0.2">
      <c r="A16" s="15" t="s">
        <v>47</v>
      </c>
      <c r="B16" s="341" t="s">
        <v>108</v>
      </c>
      <c r="C16" s="152">
        <f>'18'!C16</f>
        <v>1659</v>
      </c>
      <c r="D16" s="152">
        <f>'18'!D16</f>
        <v>1339</v>
      </c>
      <c r="E16" s="152">
        <f>'18'!E16</f>
        <v>2998</v>
      </c>
      <c r="F16" s="235" t="s">
        <v>563</v>
      </c>
      <c r="G16" s="235">
        <v>2</v>
      </c>
      <c r="H16" s="236">
        <v>179</v>
      </c>
      <c r="I16" s="235">
        <v>119</v>
      </c>
      <c r="J16" s="235">
        <v>103</v>
      </c>
      <c r="K16" s="235">
        <f t="shared" si="4"/>
        <v>298</v>
      </c>
      <c r="L16" s="85">
        <f t="shared" si="5"/>
        <v>401</v>
      </c>
      <c r="M16" s="184">
        <v>471721</v>
      </c>
      <c r="N16" s="184">
        <v>4027693.5</v>
      </c>
      <c r="O16" s="184">
        <f t="shared" si="0"/>
        <v>4499414.5</v>
      </c>
      <c r="P16" s="107">
        <f t="shared" si="1"/>
        <v>0.10789632308619651</v>
      </c>
      <c r="Q16" s="107">
        <f t="shared" si="2"/>
        <v>8.8872292755787896E-2</v>
      </c>
      <c r="R16" s="107">
        <f t="shared" si="3"/>
        <v>9.939959973315543E-2</v>
      </c>
      <c r="S16" s="105"/>
    </row>
    <row r="17" spans="1:19" ht="22.5" x14ac:dyDescent="0.2">
      <c r="A17" s="15" t="s">
        <v>48</v>
      </c>
      <c r="B17" s="341" t="s">
        <v>108</v>
      </c>
      <c r="C17" s="152">
        <f>'18'!C17</f>
        <v>4217</v>
      </c>
      <c r="D17" s="152">
        <f>'18'!D17</f>
        <v>2349</v>
      </c>
      <c r="E17" s="152">
        <f>'18'!E17</f>
        <v>6566</v>
      </c>
      <c r="F17" s="235" t="s">
        <v>564</v>
      </c>
      <c r="G17" s="235">
        <v>2</v>
      </c>
      <c r="H17" s="236">
        <v>350</v>
      </c>
      <c r="I17" s="235">
        <v>167</v>
      </c>
      <c r="J17" s="235">
        <v>247</v>
      </c>
      <c r="K17" s="235">
        <f t="shared" si="4"/>
        <v>517</v>
      </c>
      <c r="L17" s="85">
        <f t="shared" si="5"/>
        <v>764</v>
      </c>
      <c r="M17" s="184">
        <v>784100</v>
      </c>
      <c r="N17" s="184">
        <v>1845303.3333333333</v>
      </c>
      <c r="O17" s="184">
        <f t="shared" si="0"/>
        <v>2629403.333333333</v>
      </c>
      <c r="P17" s="107">
        <f t="shared" si="1"/>
        <v>8.2997391510552521E-2</v>
      </c>
      <c r="Q17" s="107">
        <f t="shared" si="2"/>
        <v>7.1094082588335467E-2</v>
      </c>
      <c r="R17" s="107">
        <f t="shared" si="3"/>
        <v>7.873895826987512E-2</v>
      </c>
      <c r="S17" s="105"/>
    </row>
    <row r="18" spans="1:19" ht="22.5" x14ac:dyDescent="0.2">
      <c r="A18" s="15" t="s">
        <v>49</v>
      </c>
      <c r="B18" s="341" t="s">
        <v>104</v>
      </c>
      <c r="C18" s="152">
        <f>'18'!C18</f>
        <v>16760</v>
      </c>
      <c r="D18" s="152">
        <f>'18'!D18</f>
        <v>12483</v>
      </c>
      <c r="E18" s="152">
        <f>'18'!E18</f>
        <v>29243</v>
      </c>
      <c r="F18" s="235" t="s">
        <v>565</v>
      </c>
      <c r="G18" s="235">
        <v>2</v>
      </c>
      <c r="H18" s="236">
        <v>1064</v>
      </c>
      <c r="I18" s="235">
        <v>1323</v>
      </c>
      <c r="J18" s="235">
        <v>1576</v>
      </c>
      <c r="K18" s="235">
        <f t="shared" si="4"/>
        <v>2387</v>
      </c>
      <c r="L18" s="85">
        <f t="shared" si="5"/>
        <v>3963</v>
      </c>
      <c r="M18" s="184">
        <v>3439309</v>
      </c>
      <c r="N18" s="184">
        <v>17096246</v>
      </c>
      <c r="O18" s="184">
        <f t="shared" si="0"/>
        <v>20535555</v>
      </c>
      <c r="P18" s="107">
        <f t="shared" si="1"/>
        <v>6.3484486873508356E-2</v>
      </c>
      <c r="Q18" s="107">
        <f t="shared" si="2"/>
        <v>0.10598413842826243</v>
      </c>
      <c r="R18" s="107">
        <f t="shared" si="3"/>
        <v>8.1626372123243168E-2</v>
      </c>
      <c r="S18" s="105"/>
    </row>
    <row r="19" spans="1:19" ht="22.5" x14ac:dyDescent="0.2">
      <c r="A19" s="15" t="s">
        <v>50</v>
      </c>
      <c r="B19" s="341" t="s">
        <v>108</v>
      </c>
      <c r="C19" s="152">
        <f>'18'!C19</f>
        <v>1179</v>
      </c>
      <c r="D19" s="152">
        <f>'18'!D19</f>
        <v>760</v>
      </c>
      <c r="E19" s="152">
        <f>'18'!E19</f>
        <v>1939</v>
      </c>
      <c r="F19" s="235" t="s">
        <v>566</v>
      </c>
      <c r="G19" s="235">
        <v>2</v>
      </c>
      <c r="H19" s="236">
        <v>120</v>
      </c>
      <c r="I19" s="235">
        <v>101</v>
      </c>
      <c r="J19" s="235">
        <v>114</v>
      </c>
      <c r="K19" s="235">
        <f t="shared" si="4"/>
        <v>221</v>
      </c>
      <c r="L19" s="85">
        <f t="shared" si="5"/>
        <v>335</v>
      </c>
      <c r="M19" s="184">
        <v>261302</v>
      </c>
      <c r="N19" s="184">
        <v>1132518</v>
      </c>
      <c r="O19" s="184">
        <f t="shared" si="0"/>
        <v>1393820</v>
      </c>
      <c r="P19" s="107">
        <f t="shared" si="1"/>
        <v>0.10178117048346055</v>
      </c>
      <c r="Q19" s="107">
        <f t="shared" si="2"/>
        <v>0.13289473684210526</v>
      </c>
      <c r="R19" s="107">
        <f t="shared" si="3"/>
        <v>0.11397627643115008</v>
      </c>
      <c r="S19" s="105"/>
    </row>
    <row r="20" spans="1:19" ht="22.5" x14ac:dyDescent="0.2">
      <c r="A20" s="15" t="s">
        <v>51</v>
      </c>
      <c r="B20" s="341" t="s">
        <v>108</v>
      </c>
      <c r="C20" s="152">
        <f>'18'!C20</f>
        <v>2116</v>
      </c>
      <c r="D20" s="152">
        <f>'18'!D20</f>
        <v>1642</v>
      </c>
      <c r="E20" s="152">
        <f>'18'!E20</f>
        <v>3758</v>
      </c>
      <c r="F20" s="235" t="s">
        <v>567</v>
      </c>
      <c r="G20" s="235">
        <v>2</v>
      </c>
      <c r="H20" s="236">
        <v>183</v>
      </c>
      <c r="I20" s="235">
        <v>223</v>
      </c>
      <c r="J20" s="235">
        <v>293</v>
      </c>
      <c r="K20" s="235">
        <f t="shared" si="4"/>
        <v>406</v>
      </c>
      <c r="L20" s="85">
        <f t="shared" si="5"/>
        <v>699</v>
      </c>
      <c r="M20" s="184">
        <v>413691</v>
      </c>
      <c r="N20" s="184">
        <v>1845303.3333333333</v>
      </c>
      <c r="O20" s="184">
        <f t="shared" si="0"/>
        <v>2258994.333333333</v>
      </c>
      <c r="P20" s="107">
        <f t="shared" si="1"/>
        <v>8.6483931947069936E-2</v>
      </c>
      <c r="Q20" s="107">
        <f t="shared" si="2"/>
        <v>0.13580998781973203</v>
      </c>
      <c r="R20" s="107">
        <f t="shared" si="3"/>
        <v>0.10803618946248005</v>
      </c>
      <c r="S20" s="105"/>
    </row>
    <row r="21" spans="1:19" ht="22.5" x14ac:dyDescent="0.2">
      <c r="A21" s="15" t="s">
        <v>52</v>
      </c>
      <c r="B21" s="341" t="s">
        <v>108</v>
      </c>
      <c r="C21" s="152">
        <f>'18'!C21</f>
        <v>1298</v>
      </c>
      <c r="D21" s="152">
        <f>'18'!D21</f>
        <v>795</v>
      </c>
      <c r="E21" s="152">
        <f>'18'!E21</f>
        <v>2093</v>
      </c>
      <c r="F21" s="235" t="s">
        <v>568</v>
      </c>
      <c r="G21" s="235">
        <v>2</v>
      </c>
      <c r="H21" s="236">
        <v>103</v>
      </c>
      <c r="I21" s="235">
        <v>79</v>
      </c>
      <c r="J21" s="235">
        <v>106</v>
      </c>
      <c r="K21" s="235">
        <f t="shared" si="4"/>
        <v>182</v>
      </c>
      <c r="L21" s="85">
        <f t="shared" si="5"/>
        <v>288</v>
      </c>
      <c r="M21" s="184">
        <v>464351</v>
      </c>
      <c r="N21" s="184">
        <v>1845303.3333333333</v>
      </c>
      <c r="O21" s="184">
        <f t="shared" si="0"/>
        <v>2309654.333333333</v>
      </c>
      <c r="P21" s="107">
        <f t="shared" si="1"/>
        <v>7.9352850539291211E-2</v>
      </c>
      <c r="Q21" s="107">
        <f t="shared" si="2"/>
        <v>9.9371069182389943E-2</v>
      </c>
      <c r="R21" s="107">
        <f t="shared" si="3"/>
        <v>8.6956521739130432E-2</v>
      </c>
      <c r="S21" s="105"/>
    </row>
    <row r="22" spans="1:19" ht="22.5" x14ac:dyDescent="0.2">
      <c r="A22" s="15" t="s">
        <v>53</v>
      </c>
      <c r="B22" s="341" t="s">
        <v>108</v>
      </c>
      <c r="C22" s="152">
        <f>'18'!C22</f>
        <v>1722</v>
      </c>
      <c r="D22" s="152">
        <f>'18'!D22</f>
        <v>1353</v>
      </c>
      <c r="E22" s="152">
        <f>'18'!E22</f>
        <v>3075</v>
      </c>
      <c r="F22" s="235" t="s">
        <v>569</v>
      </c>
      <c r="G22" s="235">
        <v>2</v>
      </c>
      <c r="H22" s="236">
        <v>117</v>
      </c>
      <c r="I22" s="235">
        <v>106</v>
      </c>
      <c r="J22" s="235">
        <v>130</v>
      </c>
      <c r="K22" s="235">
        <f t="shared" si="4"/>
        <v>223</v>
      </c>
      <c r="L22" s="85">
        <f t="shared" si="5"/>
        <v>353</v>
      </c>
      <c r="M22" s="184">
        <v>156989</v>
      </c>
      <c r="N22" s="184">
        <v>971916.4</v>
      </c>
      <c r="O22" s="184">
        <f t="shared" si="0"/>
        <v>1128905.3999999999</v>
      </c>
      <c r="P22" s="107">
        <f t="shared" si="1"/>
        <v>6.7944250871080136E-2</v>
      </c>
      <c r="Q22" s="107">
        <f t="shared" si="2"/>
        <v>7.8344419807834437E-2</v>
      </c>
      <c r="R22" s="107">
        <f t="shared" si="3"/>
        <v>7.2520325203252037E-2</v>
      </c>
      <c r="S22" s="105"/>
    </row>
    <row r="23" spans="1:19" ht="22.5" x14ac:dyDescent="0.2">
      <c r="A23" s="15" t="s">
        <v>54</v>
      </c>
      <c r="B23" s="341" t="s">
        <v>108</v>
      </c>
      <c r="C23" s="152">
        <f>'18'!C23</f>
        <v>2783</v>
      </c>
      <c r="D23" s="152">
        <f>'18'!D23</f>
        <v>1991</v>
      </c>
      <c r="E23" s="152">
        <f>'18'!E23</f>
        <v>4774</v>
      </c>
      <c r="F23" s="235" t="s">
        <v>570</v>
      </c>
      <c r="G23" s="235">
        <v>2</v>
      </c>
      <c r="H23" s="236">
        <v>210</v>
      </c>
      <c r="I23" s="235">
        <v>135</v>
      </c>
      <c r="J23" s="235">
        <v>143</v>
      </c>
      <c r="K23" s="235">
        <f t="shared" si="4"/>
        <v>345</v>
      </c>
      <c r="L23" s="85">
        <f t="shared" si="5"/>
        <v>488</v>
      </c>
      <c r="M23" s="184">
        <v>559770</v>
      </c>
      <c r="N23" s="184">
        <v>1757918.3511017088</v>
      </c>
      <c r="O23" s="184">
        <f t="shared" si="0"/>
        <v>2317688.3511017086</v>
      </c>
      <c r="P23" s="107">
        <f t="shared" si="1"/>
        <v>7.545813869924542E-2</v>
      </c>
      <c r="Q23" s="107">
        <f t="shared" si="2"/>
        <v>6.7805123053741839E-2</v>
      </c>
      <c r="R23" s="107">
        <f t="shared" si="3"/>
        <v>7.2266443234185171E-2</v>
      </c>
      <c r="S23" s="105"/>
    </row>
    <row r="24" spans="1:19" ht="22.5" x14ac:dyDescent="0.2">
      <c r="A24" s="15" t="s">
        <v>55</v>
      </c>
      <c r="B24" s="341" t="s">
        <v>104</v>
      </c>
      <c r="C24" s="152">
        <f>'18'!C24</f>
        <v>7599</v>
      </c>
      <c r="D24" s="152">
        <f>'18'!D24</f>
        <v>5523</v>
      </c>
      <c r="E24" s="152">
        <f>'18'!E24</f>
        <v>13122</v>
      </c>
      <c r="F24" s="235" t="s">
        <v>571</v>
      </c>
      <c r="G24" s="235">
        <v>2</v>
      </c>
      <c r="H24" s="236">
        <v>535</v>
      </c>
      <c r="I24" s="235">
        <v>384</v>
      </c>
      <c r="J24" s="235">
        <v>414</v>
      </c>
      <c r="K24" s="235">
        <f t="shared" si="4"/>
        <v>919</v>
      </c>
      <c r="L24" s="85">
        <f t="shared" si="5"/>
        <v>1333</v>
      </c>
      <c r="M24" s="184">
        <v>937134.5</v>
      </c>
      <c r="N24" s="184">
        <v>4025586.6666666665</v>
      </c>
      <c r="O24" s="184">
        <f t="shared" si="0"/>
        <v>4962721.166666666</v>
      </c>
      <c r="P24" s="107">
        <f t="shared" si="1"/>
        <v>7.0404000526385055E-2</v>
      </c>
      <c r="Q24" s="107">
        <f t="shared" si="2"/>
        <v>6.9527430744160776E-2</v>
      </c>
      <c r="R24" s="107">
        <f t="shared" si="3"/>
        <v>7.0035055631763446E-2</v>
      </c>
      <c r="S24" s="105"/>
    </row>
    <row r="25" spans="1:19" ht="22.5" x14ac:dyDescent="0.2">
      <c r="A25" s="15" t="s">
        <v>56</v>
      </c>
      <c r="B25" s="341" t="s">
        <v>104</v>
      </c>
      <c r="C25" s="152">
        <f>'18'!C25</f>
        <v>10029</v>
      </c>
      <c r="D25" s="152">
        <f>'18'!D25</f>
        <v>7034</v>
      </c>
      <c r="E25" s="152">
        <f>'18'!E25</f>
        <v>17063</v>
      </c>
      <c r="F25" s="235" t="s">
        <v>572</v>
      </c>
      <c r="G25" s="235">
        <v>2</v>
      </c>
      <c r="H25" s="236">
        <v>889</v>
      </c>
      <c r="I25" s="235">
        <v>510</v>
      </c>
      <c r="J25" s="235">
        <v>513</v>
      </c>
      <c r="K25" s="235">
        <f t="shared" si="4"/>
        <v>1399</v>
      </c>
      <c r="L25" s="85">
        <f t="shared" si="5"/>
        <v>1912</v>
      </c>
      <c r="M25" s="184">
        <v>1963948</v>
      </c>
      <c r="N25" s="184">
        <v>4025586.6666666665</v>
      </c>
      <c r="O25" s="184">
        <f t="shared" si="0"/>
        <v>5989534.666666666</v>
      </c>
      <c r="P25" s="107">
        <f t="shared" si="1"/>
        <v>8.8642935487087446E-2</v>
      </c>
      <c r="Q25" s="107">
        <f t="shared" si="2"/>
        <v>7.2504975831674728E-2</v>
      </c>
      <c r="R25" s="107">
        <f t="shared" si="3"/>
        <v>8.1990271347359783E-2</v>
      </c>
      <c r="S25" s="105"/>
    </row>
    <row r="26" spans="1:19" ht="33.75" x14ac:dyDescent="0.2">
      <c r="A26" s="15" t="s">
        <v>57</v>
      </c>
      <c r="B26" s="341" t="s">
        <v>104</v>
      </c>
      <c r="C26" s="152">
        <f>'18'!C26</f>
        <v>20237</v>
      </c>
      <c r="D26" s="152">
        <f>'18'!D26</f>
        <v>13552</v>
      </c>
      <c r="E26" s="152">
        <f>'18'!E26</f>
        <v>33789</v>
      </c>
      <c r="F26" s="235" t="s">
        <v>573</v>
      </c>
      <c r="G26" s="235">
        <v>3</v>
      </c>
      <c r="H26" s="236">
        <v>1596</v>
      </c>
      <c r="I26" s="235">
        <v>975</v>
      </c>
      <c r="J26" s="235">
        <v>1175</v>
      </c>
      <c r="K26" s="235">
        <f t="shared" si="4"/>
        <v>2571</v>
      </c>
      <c r="L26" s="85">
        <f t="shared" si="5"/>
        <v>3746</v>
      </c>
      <c r="M26" s="184">
        <v>5288163</v>
      </c>
      <c r="N26" s="184">
        <v>15680774</v>
      </c>
      <c r="O26" s="184">
        <f t="shared" si="0"/>
        <v>20968937</v>
      </c>
      <c r="P26" s="107">
        <f t="shared" si="1"/>
        <v>7.8865444482877897E-2</v>
      </c>
      <c r="Q26" s="107">
        <f t="shared" si="2"/>
        <v>7.1945100354191258E-2</v>
      </c>
      <c r="R26" s="107">
        <f t="shared" si="3"/>
        <v>7.6089851726893365E-2</v>
      </c>
      <c r="S26" s="105"/>
    </row>
    <row r="27" spans="1:19" ht="22.5" x14ac:dyDescent="0.2">
      <c r="A27" s="15" t="s">
        <v>58</v>
      </c>
      <c r="B27" s="341" t="s">
        <v>108</v>
      </c>
      <c r="C27" s="152">
        <f>'18'!C27</f>
        <v>771</v>
      </c>
      <c r="D27" s="152">
        <f>'18'!D27</f>
        <v>755</v>
      </c>
      <c r="E27" s="152">
        <f>'18'!E27</f>
        <v>1526</v>
      </c>
      <c r="F27" s="235" t="s">
        <v>562</v>
      </c>
      <c r="G27" s="235">
        <v>2</v>
      </c>
      <c r="H27" s="236">
        <v>80</v>
      </c>
      <c r="I27" s="235">
        <v>72</v>
      </c>
      <c r="J27" s="235">
        <v>86</v>
      </c>
      <c r="K27" s="235">
        <f t="shared" si="4"/>
        <v>152</v>
      </c>
      <c r="L27" s="85">
        <f t="shared" si="5"/>
        <v>238</v>
      </c>
      <c r="M27" s="184">
        <v>220230.5</v>
      </c>
      <c r="N27" s="184">
        <v>595142.80124212417</v>
      </c>
      <c r="O27" s="184">
        <f t="shared" si="0"/>
        <v>815373.30124212417</v>
      </c>
      <c r="P27" s="107">
        <f t="shared" si="1"/>
        <v>0.10376134889753567</v>
      </c>
      <c r="Q27" s="107">
        <f t="shared" si="2"/>
        <v>9.5364238410596033E-2</v>
      </c>
      <c r="R27" s="107">
        <f t="shared" si="3"/>
        <v>9.9606815203145474E-2</v>
      </c>
      <c r="S27" s="105"/>
    </row>
    <row r="28" spans="1:19" ht="33.75" x14ac:dyDescent="0.2">
      <c r="A28" s="15" t="s">
        <v>59</v>
      </c>
      <c r="B28" s="341" t="s">
        <v>104</v>
      </c>
      <c r="C28" s="152">
        <f>'18'!C28</f>
        <v>9506</v>
      </c>
      <c r="D28" s="152">
        <f>'18'!D28</f>
        <v>6470</v>
      </c>
      <c r="E28" s="152">
        <f>'18'!E28</f>
        <v>15976</v>
      </c>
      <c r="F28" s="235" t="s">
        <v>574</v>
      </c>
      <c r="G28" s="235">
        <v>3</v>
      </c>
      <c r="H28" s="236">
        <v>1337</v>
      </c>
      <c r="I28" s="235">
        <v>626</v>
      </c>
      <c r="J28" s="235">
        <v>702</v>
      </c>
      <c r="K28" s="235">
        <f t="shared" si="4"/>
        <v>1963</v>
      </c>
      <c r="L28" s="85">
        <f t="shared" si="5"/>
        <v>2665</v>
      </c>
      <c r="M28" s="184">
        <v>2217409</v>
      </c>
      <c r="N28" s="184">
        <v>4347199.3511017086</v>
      </c>
      <c r="O28" s="184">
        <f t="shared" si="0"/>
        <v>6564608.3511017086</v>
      </c>
      <c r="P28" s="107">
        <f t="shared" si="1"/>
        <v>0.1406480117820324</v>
      </c>
      <c r="Q28" s="107">
        <f t="shared" si="2"/>
        <v>9.675425038639876E-2</v>
      </c>
      <c r="R28" s="107">
        <f t="shared" si="3"/>
        <v>0.12287180771156735</v>
      </c>
      <c r="S28" s="105"/>
    </row>
    <row r="29" spans="1:19" ht="22.5" x14ac:dyDescent="0.2">
      <c r="A29" s="15" t="s">
        <v>60</v>
      </c>
      <c r="B29" s="341" t="s">
        <v>108</v>
      </c>
      <c r="C29" s="152">
        <f>'18'!C29</f>
        <v>4078</v>
      </c>
      <c r="D29" s="152">
        <f>'18'!D29</f>
        <v>2578</v>
      </c>
      <c r="E29" s="152">
        <f>'18'!E29</f>
        <v>6656</v>
      </c>
      <c r="F29" s="235" t="s">
        <v>640</v>
      </c>
      <c r="G29" s="235">
        <v>2</v>
      </c>
      <c r="H29" s="236">
        <v>460</v>
      </c>
      <c r="I29" s="235">
        <v>275</v>
      </c>
      <c r="J29" s="235">
        <v>254</v>
      </c>
      <c r="K29" s="235">
        <f t="shared" si="4"/>
        <v>735</v>
      </c>
      <c r="L29" s="85">
        <f t="shared" si="5"/>
        <v>989</v>
      </c>
      <c r="M29" s="184">
        <v>957879</v>
      </c>
      <c r="N29" s="184">
        <v>2029929</v>
      </c>
      <c r="O29" s="184">
        <f t="shared" si="0"/>
        <v>2987808</v>
      </c>
      <c r="P29" s="107">
        <f t="shared" si="1"/>
        <v>0.11280039234919079</v>
      </c>
      <c r="Q29" s="107">
        <f t="shared" si="2"/>
        <v>0.10667183863460046</v>
      </c>
      <c r="R29" s="107">
        <f t="shared" si="3"/>
        <v>0.1104266826923077</v>
      </c>
      <c r="S29" s="105"/>
    </row>
    <row r="30" spans="1:19" ht="22.5" x14ac:dyDescent="0.2">
      <c r="A30" s="15" t="s">
        <v>61</v>
      </c>
      <c r="B30" s="341" t="s">
        <v>108</v>
      </c>
      <c r="C30" s="152">
        <f>'18'!C30</f>
        <v>22</v>
      </c>
      <c r="D30" s="152">
        <f>'18'!D30</f>
        <v>16</v>
      </c>
      <c r="E30" s="152">
        <f>'18'!E30</f>
        <v>38</v>
      </c>
      <c r="F30" s="235" t="s">
        <v>575</v>
      </c>
      <c r="G30" s="235">
        <v>2</v>
      </c>
      <c r="H30" s="236">
        <v>14</v>
      </c>
      <c r="I30" s="235">
        <v>7</v>
      </c>
      <c r="J30" s="235">
        <v>8</v>
      </c>
      <c r="K30" s="235">
        <f t="shared" si="4"/>
        <v>21</v>
      </c>
      <c r="L30" s="85">
        <f t="shared" si="5"/>
        <v>29</v>
      </c>
      <c r="M30" s="184">
        <v>227781.5</v>
      </c>
      <c r="N30" s="184">
        <v>1132518</v>
      </c>
      <c r="O30" s="184">
        <f t="shared" si="0"/>
        <v>1360299.5</v>
      </c>
      <c r="P30" s="107">
        <f t="shared" si="1"/>
        <v>0.63636363636363635</v>
      </c>
      <c r="Q30" s="107">
        <f t="shared" si="2"/>
        <v>0.4375</v>
      </c>
      <c r="R30" s="107">
        <f t="shared" si="3"/>
        <v>0.55263157894736847</v>
      </c>
      <c r="S30" s="105"/>
    </row>
    <row r="31" spans="1:19" ht="22.5" x14ac:dyDescent="0.2">
      <c r="A31" s="15" t="s">
        <v>62</v>
      </c>
      <c r="B31" s="341" t="s">
        <v>108</v>
      </c>
      <c r="C31" s="152">
        <f>'18'!C31</f>
        <v>5294</v>
      </c>
      <c r="D31" s="152">
        <f>'18'!D31</f>
        <v>3859</v>
      </c>
      <c r="E31" s="152">
        <f>'18'!E31</f>
        <v>9153</v>
      </c>
      <c r="F31" s="235" t="s">
        <v>576</v>
      </c>
      <c r="G31" s="235">
        <v>2</v>
      </c>
      <c r="H31" s="236">
        <v>441</v>
      </c>
      <c r="I31" s="235">
        <v>249</v>
      </c>
      <c r="J31" s="235">
        <v>297</v>
      </c>
      <c r="K31" s="235">
        <f t="shared" si="4"/>
        <v>690</v>
      </c>
      <c r="L31" s="85">
        <f t="shared" si="5"/>
        <v>987</v>
      </c>
      <c r="M31" s="184">
        <v>495876.5</v>
      </c>
      <c r="N31" s="184">
        <v>3817853</v>
      </c>
      <c r="O31" s="184">
        <f t="shared" si="0"/>
        <v>4313729.5</v>
      </c>
      <c r="P31" s="107">
        <f t="shared" si="1"/>
        <v>8.3301851152247822E-2</v>
      </c>
      <c r="Q31" s="107">
        <f t="shared" si="2"/>
        <v>6.452448820938067E-2</v>
      </c>
      <c r="R31" s="107">
        <f t="shared" si="3"/>
        <v>7.5385119632907241E-2</v>
      </c>
      <c r="S31" s="105"/>
    </row>
    <row r="32" spans="1:19" ht="22.5" x14ac:dyDescent="0.2">
      <c r="A32" s="15" t="s">
        <v>63</v>
      </c>
      <c r="B32" s="341" t="s">
        <v>108</v>
      </c>
      <c r="C32" s="152">
        <f>'18'!C32</f>
        <v>392</v>
      </c>
      <c r="D32" s="152">
        <f>'18'!D32</f>
        <v>392</v>
      </c>
      <c r="E32" s="152">
        <f>'18'!E32</f>
        <v>784</v>
      </c>
      <c r="F32" s="235" t="s">
        <v>577</v>
      </c>
      <c r="G32" s="235">
        <v>2</v>
      </c>
      <c r="H32" s="236">
        <v>37</v>
      </c>
      <c r="I32" s="235">
        <v>24</v>
      </c>
      <c r="J32" s="235">
        <v>55</v>
      </c>
      <c r="K32" s="235">
        <f t="shared" si="4"/>
        <v>61</v>
      </c>
      <c r="L32" s="85">
        <f t="shared" si="5"/>
        <v>116</v>
      </c>
      <c r="M32" s="184">
        <v>495876.5</v>
      </c>
      <c r="N32" s="184">
        <v>727481.25</v>
      </c>
      <c r="O32" s="184">
        <f t="shared" si="0"/>
        <v>1223357.75</v>
      </c>
      <c r="P32" s="107">
        <f t="shared" si="1"/>
        <v>9.438775510204081E-2</v>
      </c>
      <c r="Q32" s="107">
        <f t="shared" si="2"/>
        <v>6.1224489795918366E-2</v>
      </c>
      <c r="R32" s="107">
        <f t="shared" si="3"/>
        <v>7.7806122448979595E-2</v>
      </c>
      <c r="S32" s="105"/>
    </row>
    <row r="33" spans="1:19" ht="22.5" x14ac:dyDescent="0.2">
      <c r="A33" s="15" t="s">
        <v>64</v>
      </c>
      <c r="B33" s="341" t="s">
        <v>108</v>
      </c>
      <c r="C33" s="152">
        <f>'18'!C33</f>
        <v>941</v>
      </c>
      <c r="D33" s="152">
        <f>'18'!D33</f>
        <v>935</v>
      </c>
      <c r="E33" s="152">
        <f>'18'!E33</f>
        <v>1876</v>
      </c>
      <c r="F33" s="235" t="s">
        <v>578</v>
      </c>
      <c r="G33" s="235">
        <v>2</v>
      </c>
      <c r="H33" s="236">
        <v>206</v>
      </c>
      <c r="I33" s="235">
        <v>86</v>
      </c>
      <c r="J33" s="235">
        <v>98</v>
      </c>
      <c r="K33" s="235">
        <f t="shared" si="4"/>
        <v>292</v>
      </c>
      <c r="L33" s="85">
        <f t="shared" si="5"/>
        <v>390</v>
      </c>
      <c r="M33" s="184">
        <v>519772</v>
      </c>
      <c r="N33" s="184">
        <v>2029929</v>
      </c>
      <c r="O33" s="184">
        <f t="shared" si="0"/>
        <v>2549701</v>
      </c>
      <c r="P33" s="107">
        <f t="shared" si="1"/>
        <v>0.21891604675876727</v>
      </c>
      <c r="Q33" s="107">
        <f t="shared" si="2"/>
        <v>9.197860962566845E-2</v>
      </c>
      <c r="R33" s="107">
        <f t="shared" si="3"/>
        <v>0.15565031982942432</v>
      </c>
      <c r="S33" s="105"/>
    </row>
    <row r="34" spans="1:19" ht="22.5" x14ac:dyDescent="0.2">
      <c r="A34" s="15" t="s">
        <v>65</v>
      </c>
      <c r="B34" s="341" t="s">
        <v>108</v>
      </c>
      <c r="C34" s="152">
        <f>'18'!C34</f>
        <v>1309</v>
      </c>
      <c r="D34" s="152">
        <f>'18'!D34</f>
        <v>917</v>
      </c>
      <c r="E34" s="152">
        <f>'18'!E34</f>
        <v>2226</v>
      </c>
      <c r="F34" s="235" t="s">
        <v>579</v>
      </c>
      <c r="G34" s="235">
        <v>2</v>
      </c>
      <c r="H34" s="236">
        <v>77</v>
      </c>
      <c r="I34" s="235">
        <v>58</v>
      </c>
      <c r="J34" s="235">
        <v>121</v>
      </c>
      <c r="K34" s="235">
        <f t="shared" si="4"/>
        <v>135</v>
      </c>
      <c r="L34" s="85">
        <f t="shared" si="5"/>
        <v>256</v>
      </c>
      <c r="M34" s="184">
        <v>165966.33333333334</v>
      </c>
      <c r="N34" s="184">
        <v>727481.25</v>
      </c>
      <c r="O34" s="184">
        <f t="shared" si="0"/>
        <v>893447.58333333337</v>
      </c>
      <c r="P34" s="107">
        <f t="shared" si="1"/>
        <v>5.8823529411764705E-2</v>
      </c>
      <c r="Q34" s="107">
        <f t="shared" si="2"/>
        <v>6.3249727371864781E-2</v>
      </c>
      <c r="R34" s="107">
        <f t="shared" si="3"/>
        <v>6.0646900269541781E-2</v>
      </c>
      <c r="S34" s="105"/>
    </row>
    <row r="35" spans="1:19" ht="22.5" x14ac:dyDescent="0.2">
      <c r="A35" s="15" t="s">
        <v>66</v>
      </c>
      <c r="B35" s="341" t="s">
        <v>108</v>
      </c>
      <c r="C35" s="152">
        <f>'18'!C35</f>
        <v>2337</v>
      </c>
      <c r="D35" s="152">
        <f>'18'!D35</f>
        <v>1862</v>
      </c>
      <c r="E35" s="152">
        <f>'18'!E35</f>
        <v>4199</v>
      </c>
      <c r="F35" s="235" t="s">
        <v>554</v>
      </c>
      <c r="G35" s="235">
        <v>2</v>
      </c>
      <c r="H35" s="236">
        <v>169</v>
      </c>
      <c r="I35" s="235">
        <v>177</v>
      </c>
      <c r="J35" s="235">
        <v>230</v>
      </c>
      <c r="K35" s="235">
        <f t="shared" si="4"/>
        <v>346</v>
      </c>
      <c r="L35" s="85">
        <f t="shared" si="5"/>
        <v>576</v>
      </c>
      <c r="M35" s="184">
        <v>332604.5</v>
      </c>
      <c r="N35" s="184">
        <v>1316538</v>
      </c>
      <c r="O35" s="184">
        <f t="shared" si="0"/>
        <v>1649142.5</v>
      </c>
      <c r="P35" s="107">
        <f t="shared" si="1"/>
        <v>7.2314933675652546E-2</v>
      </c>
      <c r="Q35" s="107">
        <f t="shared" si="2"/>
        <v>9.5059076262083778E-2</v>
      </c>
      <c r="R35" s="107">
        <f t="shared" si="3"/>
        <v>8.2400571564658256E-2</v>
      </c>
      <c r="S35" s="105"/>
    </row>
    <row r="36" spans="1:19" ht="22.5" x14ac:dyDescent="0.2">
      <c r="A36" s="15" t="s">
        <v>67</v>
      </c>
      <c r="B36" s="341" t="s">
        <v>108</v>
      </c>
      <c r="C36" s="152">
        <f>'18'!C36</f>
        <v>1429</v>
      </c>
      <c r="D36" s="152">
        <f>'18'!D36</f>
        <v>1070</v>
      </c>
      <c r="E36" s="152">
        <f>'18'!E36</f>
        <v>2499</v>
      </c>
      <c r="F36" s="235" t="s">
        <v>580</v>
      </c>
      <c r="G36" s="235">
        <v>2</v>
      </c>
      <c r="H36" s="236">
        <v>120</v>
      </c>
      <c r="I36" s="235">
        <v>123</v>
      </c>
      <c r="J36" s="235">
        <v>153</v>
      </c>
      <c r="K36" s="235">
        <f t="shared" si="4"/>
        <v>243</v>
      </c>
      <c r="L36" s="85">
        <f t="shared" si="5"/>
        <v>396</v>
      </c>
      <c r="M36" s="184">
        <v>413691</v>
      </c>
      <c r="N36" s="184">
        <v>1132518</v>
      </c>
      <c r="O36" s="184">
        <f t="shared" ref="O36:O67" si="6">M36+N36</f>
        <v>1546209</v>
      </c>
      <c r="P36" s="107">
        <f t="shared" ref="P36:P71" si="7">H36/C36</f>
        <v>8.3974807557732678E-2</v>
      </c>
      <c r="Q36" s="107">
        <f t="shared" ref="Q36:Q71" si="8">I36/D36</f>
        <v>0.11495327102803739</v>
      </c>
      <c r="R36" s="107">
        <f t="shared" ref="R36:R71" si="9">(H36+I36)/E36</f>
        <v>9.7238895558223293E-2</v>
      </c>
      <c r="S36" s="105"/>
    </row>
    <row r="37" spans="1:19" ht="22.5" x14ac:dyDescent="0.2">
      <c r="A37" s="15" t="s">
        <v>68</v>
      </c>
      <c r="B37" s="341" t="s">
        <v>108</v>
      </c>
      <c r="C37" s="152">
        <f>'18'!C37</f>
        <v>822</v>
      </c>
      <c r="D37" s="152">
        <f>'18'!D37</f>
        <v>556</v>
      </c>
      <c r="E37" s="152">
        <f>'18'!E37</f>
        <v>1378</v>
      </c>
      <c r="F37" s="235" t="s">
        <v>579</v>
      </c>
      <c r="G37" s="235">
        <v>2</v>
      </c>
      <c r="H37" s="236">
        <v>34</v>
      </c>
      <c r="I37" s="235">
        <v>50</v>
      </c>
      <c r="J37" s="235">
        <v>56</v>
      </c>
      <c r="K37" s="235">
        <f t="shared" si="4"/>
        <v>84</v>
      </c>
      <c r="L37" s="85">
        <f t="shared" si="5"/>
        <v>140</v>
      </c>
      <c r="M37" s="184">
        <v>165966.33333333334</v>
      </c>
      <c r="N37" s="184">
        <v>727481.25</v>
      </c>
      <c r="O37" s="184">
        <f t="shared" si="6"/>
        <v>893447.58333333337</v>
      </c>
      <c r="P37" s="107">
        <f t="shared" si="7"/>
        <v>4.1362530413625302E-2</v>
      </c>
      <c r="Q37" s="107">
        <f t="shared" si="8"/>
        <v>8.9928057553956831E-2</v>
      </c>
      <c r="R37" s="107">
        <f t="shared" si="9"/>
        <v>6.095791001451379E-2</v>
      </c>
      <c r="S37" s="105"/>
    </row>
    <row r="38" spans="1:19" ht="22.5" x14ac:dyDescent="0.2">
      <c r="A38" s="15" t="s">
        <v>69</v>
      </c>
      <c r="B38" s="341" t="s">
        <v>104</v>
      </c>
      <c r="C38" s="152">
        <f>'18'!C38</f>
        <v>6526</v>
      </c>
      <c r="D38" s="152">
        <f>'18'!D38</f>
        <v>4680</v>
      </c>
      <c r="E38" s="152">
        <f>'18'!E38</f>
        <v>11206</v>
      </c>
      <c r="F38" s="235" t="s">
        <v>581</v>
      </c>
      <c r="G38" s="235">
        <v>2</v>
      </c>
      <c r="H38" s="236">
        <v>626</v>
      </c>
      <c r="I38" s="235">
        <v>372</v>
      </c>
      <c r="J38" s="235">
        <v>474</v>
      </c>
      <c r="K38" s="235">
        <f t="shared" si="4"/>
        <v>998</v>
      </c>
      <c r="L38" s="85">
        <f t="shared" si="5"/>
        <v>1472</v>
      </c>
      <c r="M38" s="184">
        <v>756996.5</v>
      </c>
      <c r="N38" s="184">
        <v>1757836.3333333333</v>
      </c>
      <c r="O38" s="184">
        <f t="shared" si="6"/>
        <v>2514832.833333333</v>
      </c>
      <c r="P38" s="107">
        <f t="shared" si="7"/>
        <v>9.5923996322402699E-2</v>
      </c>
      <c r="Q38" s="107">
        <f t="shared" si="8"/>
        <v>7.9487179487179482E-2</v>
      </c>
      <c r="R38" s="107">
        <f t="shared" si="9"/>
        <v>8.9059432446903439E-2</v>
      </c>
      <c r="S38" s="105"/>
    </row>
    <row r="39" spans="1:19" ht="22.5" x14ac:dyDescent="0.2">
      <c r="A39" s="15" t="s">
        <v>70</v>
      </c>
      <c r="B39" s="341" t="s">
        <v>104</v>
      </c>
      <c r="C39" s="152">
        <f>'18'!C39</f>
        <v>21597</v>
      </c>
      <c r="D39" s="152">
        <f>'18'!D39</f>
        <v>13921</v>
      </c>
      <c r="E39" s="152">
        <f>'18'!E39</f>
        <v>35518</v>
      </c>
      <c r="F39" s="235" t="s">
        <v>582</v>
      </c>
      <c r="G39" s="235">
        <v>2</v>
      </c>
      <c r="H39" s="236">
        <v>1257</v>
      </c>
      <c r="I39" s="235">
        <v>1195</v>
      </c>
      <c r="J39" s="235">
        <v>1220</v>
      </c>
      <c r="K39" s="235">
        <f t="shared" si="4"/>
        <v>2452</v>
      </c>
      <c r="L39" s="85">
        <f t="shared" si="5"/>
        <v>3672</v>
      </c>
      <c r="M39" s="184">
        <v>3071080</v>
      </c>
      <c r="N39" s="184">
        <v>7357306</v>
      </c>
      <c r="O39" s="184">
        <f t="shared" si="6"/>
        <v>10428386</v>
      </c>
      <c r="P39" s="107">
        <f t="shared" si="7"/>
        <v>5.8202528128906791E-2</v>
      </c>
      <c r="Q39" s="107">
        <f t="shared" si="8"/>
        <v>8.5841534372530712E-2</v>
      </c>
      <c r="R39" s="107">
        <f t="shared" si="9"/>
        <v>6.9035418660960635E-2</v>
      </c>
      <c r="S39" s="105"/>
    </row>
    <row r="40" spans="1:19" ht="22.5" x14ac:dyDescent="0.2">
      <c r="A40" s="15" t="s">
        <v>71</v>
      </c>
      <c r="B40" s="341" t="s">
        <v>108</v>
      </c>
      <c r="C40" s="152">
        <f>'18'!C40</f>
        <v>2787</v>
      </c>
      <c r="D40" s="152">
        <f>'18'!D40</f>
        <v>1777</v>
      </c>
      <c r="E40" s="152">
        <f>'18'!E40</f>
        <v>4564</v>
      </c>
      <c r="F40" s="235" t="s">
        <v>583</v>
      </c>
      <c r="G40" s="235">
        <v>2</v>
      </c>
      <c r="H40" s="236">
        <v>180</v>
      </c>
      <c r="I40" s="235">
        <v>157</v>
      </c>
      <c r="J40" s="235">
        <v>188</v>
      </c>
      <c r="K40" s="235">
        <f t="shared" si="4"/>
        <v>337</v>
      </c>
      <c r="L40" s="85">
        <f t="shared" si="5"/>
        <v>525</v>
      </c>
      <c r="M40" s="184">
        <v>462151</v>
      </c>
      <c r="N40" s="184">
        <v>1887507.3333333333</v>
      </c>
      <c r="O40" s="184">
        <f t="shared" si="6"/>
        <v>2349658.333333333</v>
      </c>
      <c r="P40" s="107">
        <f t="shared" si="7"/>
        <v>6.4585575888051666E-2</v>
      </c>
      <c r="Q40" s="107">
        <f t="shared" si="8"/>
        <v>8.8351153629713006E-2</v>
      </c>
      <c r="R40" s="107">
        <f t="shared" si="9"/>
        <v>7.3838737949167399E-2</v>
      </c>
      <c r="S40" s="105"/>
    </row>
    <row r="41" spans="1:19" ht="22.5" x14ac:dyDescent="0.2">
      <c r="A41" s="15" t="s">
        <v>72</v>
      </c>
      <c r="B41" s="341" t="s">
        <v>104</v>
      </c>
      <c r="C41" s="152">
        <f>'18'!C41</f>
        <v>4944</v>
      </c>
      <c r="D41" s="152">
        <f>'18'!D41</f>
        <v>3566</v>
      </c>
      <c r="E41" s="152">
        <f>'18'!E41</f>
        <v>8510</v>
      </c>
      <c r="F41" s="235" t="s">
        <v>584</v>
      </c>
      <c r="G41" s="235">
        <v>2</v>
      </c>
      <c r="H41" s="236">
        <v>339</v>
      </c>
      <c r="I41" s="235">
        <v>348</v>
      </c>
      <c r="J41" s="235">
        <v>384</v>
      </c>
      <c r="K41" s="235">
        <f t="shared" si="4"/>
        <v>687</v>
      </c>
      <c r="L41" s="85">
        <f t="shared" si="5"/>
        <v>1071</v>
      </c>
      <c r="M41" s="184">
        <v>793907</v>
      </c>
      <c r="N41" s="184">
        <v>7357306</v>
      </c>
      <c r="O41" s="184">
        <f t="shared" si="6"/>
        <v>8151213</v>
      </c>
      <c r="P41" s="107">
        <f t="shared" si="7"/>
        <v>6.8567961165048541E-2</v>
      </c>
      <c r="Q41" s="107">
        <f t="shared" si="8"/>
        <v>9.7588334268087495E-2</v>
      </c>
      <c r="R41" s="107">
        <f t="shared" si="9"/>
        <v>8.0728554641598116E-2</v>
      </c>
      <c r="S41" s="105"/>
    </row>
    <row r="42" spans="1:19" ht="22.5" x14ac:dyDescent="0.2">
      <c r="A42" s="15" t="s">
        <v>73</v>
      </c>
      <c r="B42" s="341" t="s">
        <v>104</v>
      </c>
      <c r="C42" s="152">
        <f>'18'!C42</f>
        <v>12125</v>
      </c>
      <c r="D42" s="152">
        <f>'18'!D42</f>
        <v>9211</v>
      </c>
      <c r="E42" s="152">
        <f>'18'!E42</f>
        <v>21336</v>
      </c>
      <c r="F42" s="235" t="s">
        <v>585</v>
      </c>
      <c r="G42" s="235">
        <v>2</v>
      </c>
      <c r="H42" s="236">
        <v>1880</v>
      </c>
      <c r="I42" s="235">
        <v>884</v>
      </c>
      <c r="J42" s="235">
        <v>896</v>
      </c>
      <c r="K42" s="235">
        <f t="shared" si="4"/>
        <v>2764</v>
      </c>
      <c r="L42" s="85">
        <f t="shared" si="5"/>
        <v>3660</v>
      </c>
      <c r="M42" s="184">
        <v>4230780</v>
      </c>
      <c r="N42" s="184">
        <v>4027693.5</v>
      </c>
      <c r="O42" s="184">
        <f t="shared" si="6"/>
        <v>8258473.5</v>
      </c>
      <c r="P42" s="107">
        <f t="shared" si="7"/>
        <v>0.15505154639175259</v>
      </c>
      <c r="Q42" s="107">
        <f t="shared" si="8"/>
        <v>9.597220714363261E-2</v>
      </c>
      <c r="R42" s="107">
        <f t="shared" si="9"/>
        <v>0.12954630671166104</v>
      </c>
      <c r="S42" s="105"/>
    </row>
    <row r="43" spans="1:19" ht="22.5" x14ac:dyDescent="0.2">
      <c r="A43" s="15" t="s">
        <v>74</v>
      </c>
      <c r="B43" s="341" t="s">
        <v>104</v>
      </c>
      <c r="C43" s="152">
        <f>'18'!C43</f>
        <v>8918</v>
      </c>
      <c r="D43" s="152">
        <f>'18'!D43</f>
        <v>7141</v>
      </c>
      <c r="E43" s="152">
        <f>'18'!E43</f>
        <v>16059</v>
      </c>
      <c r="F43" s="235" t="s">
        <v>586</v>
      </c>
      <c r="G43" s="235">
        <v>2</v>
      </c>
      <c r="H43" s="236">
        <v>581</v>
      </c>
      <c r="I43" s="235">
        <v>502</v>
      </c>
      <c r="J43" s="235">
        <v>533</v>
      </c>
      <c r="K43" s="235">
        <f t="shared" si="4"/>
        <v>1083</v>
      </c>
      <c r="L43" s="85">
        <f t="shared" si="5"/>
        <v>1616</v>
      </c>
      <c r="M43" s="184">
        <v>501171</v>
      </c>
      <c r="N43" s="184">
        <v>2638584.5</v>
      </c>
      <c r="O43" s="184">
        <f t="shared" si="6"/>
        <v>3139755.5</v>
      </c>
      <c r="P43" s="107">
        <f t="shared" si="7"/>
        <v>6.5149136577708003E-2</v>
      </c>
      <c r="Q43" s="107">
        <f t="shared" si="8"/>
        <v>7.0298277552163557E-2</v>
      </c>
      <c r="R43" s="107">
        <f t="shared" si="9"/>
        <v>6.7438819353633481E-2</v>
      </c>
      <c r="S43" s="105"/>
    </row>
    <row r="44" spans="1:19" ht="22.5" x14ac:dyDescent="0.2">
      <c r="A44" s="15" t="s">
        <v>75</v>
      </c>
      <c r="B44" s="341" t="s">
        <v>108</v>
      </c>
      <c r="C44" s="152">
        <f>'18'!C44</f>
        <v>3910</v>
      </c>
      <c r="D44" s="152">
        <f>'18'!D44</f>
        <v>2611</v>
      </c>
      <c r="E44" s="152">
        <f>'18'!E44</f>
        <v>6521</v>
      </c>
      <c r="F44" s="235" t="s">
        <v>587</v>
      </c>
      <c r="G44" s="235">
        <v>2</v>
      </c>
      <c r="H44" s="236">
        <v>259</v>
      </c>
      <c r="I44" s="235">
        <v>194</v>
      </c>
      <c r="J44" s="235">
        <v>264</v>
      </c>
      <c r="K44" s="235">
        <f t="shared" si="4"/>
        <v>453</v>
      </c>
      <c r="L44" s="85">
        <f t="shared" si="5"/>
        <v>717</v>
      </c>
      <c r="M44" s="184">
        <v>464351</v>
      </c>
      <c r="N44" s="184">
        <v>1107896</v>
      </c>
      <c r="O44" s="184">
        <f t="shared" si="6"/>
        <v>1572247</v>
      </c>
      <c r="P44" s="107">
        <f t="shared" si="7"/>
        <v>6.6240409207161122E-2</v>
      </c>
      <c r="Q44" s="107">
        <f t="shared" si="8"/>
        <v>7.4301034086556875E-2</v>
      </c>
      <c r="R44" s="107">
        <f t="shared" si="9"/>
        <v>6.9467873025609569E-2</v>
      </c>
      <c r="S44" s="105"/>
    </row>
    <row r="45" spans="1:19" ht="22.5" x14ac:dyDescent="0.2">
      <c r="A45" s="15" t="s">
        <v>76</v>
      </c>
      <c r="B45" s="341" t="s">
        <v>108</v>
      </c>
      <c r="C45" s="152">
        <f>'18'!C45</f>
        <v>1266</v>
      </c>
      <c r="D45" s="152">
        <f>'18'!D45</f>
        <v>866</v>
      </c>
      <c r="E45" s="152">
        <f>'18'!E45</f>
        <v>2132</v>
      </c>
      <c r="F45" s="235" t="s">
        <v>588</v>
      </c>
      <c r="G45" s="235">
        <v>2</v>
      </c>
      <c r="H45" s="236">
        <v>200</v>
      </c>
      <c r="I45" s="235">
        <v>110</v>
      </c>
      <c r="J45" s="235">
        <v>110</v>
      </c>
      <c r="K45" s="235">
        <f t="shared" si="4"/>
        <v>310</v>
      </c>
      <c r="L45" s="85">
        <f t="shared" si="5"/>
        <v>420</v>
      </c>
      <c r="M45" s="184">
        <v>672474</v>
      </c>
      <c r="N45" s="184">
        <v>595142.80124212417</v>
      </c>
      <c r="O45" s="184">
        <f t="shared" si="6"/>
        <v>1267616.8012421243</v>
      </c>
      <c r="P45" s="107">
        <f t="shared" si="7"/>
        <v>0.15797788309636651</v>
      </c>
      <c r="Q45" s="107">
        <f t="shared" si="8"/>
        <v>0.12702078521939955</v>
      </c>
      <c r="R45" s="107">
        <f t="shared" si="9"/>
        <v>0.14540337711069418</v>
      </c>
      <c r="S45" s="105"/>
    </row>
    <row r="46" spans="1:19" ht="22.5" x14ac:dyDescent="0.2">
      <c r="A46" s="15" t="s">
        <v>77</v>
      </c>
      <c r="B46" s="341" t="s">
        <v>108</v>
      </c>
      <c r="C46" s="152">
        <f>'18'!C46</f>
        <v>3247</v>
      </c>
      <c r="D46" s="152">
        <f>'18'!D46</f>
        <v>2388</v>
      </c>
      <c r="E46" s="152">
        <f>'18'!E46</f>
        <v>5635</v>
      </c>
      <c r="F46" s="235" t="s">
        <v>589</v>
      </c>
      <c r="G46" s="235">
        <v>2</v>
      </c>
      <c r="H46" s="236">
        <v>253</v>
      </c>
      <c r="I46" s="235">
        <v>180</v>
      </c>
      <c r="J46" s="235">
        <v>227</v>
      </c>
      <c r="K46" s="235">
        <f t="shared" si="4"/>
        <v>433</v>
      </c>
      <c r="L46" s="85">
        <f t="shared" si="5"/>
        <v>660</v>
      </c>
      <c r="M46" s="184">
        <v>486725</v>
      </c>
      <c r="N46" s="184">
        <v>1887507.3333333333</v>
      </c>
      <c r="O46" s="184">
        <f t="shared" si="6"/>
        <v>2374232.333333333</v>
      </c>
      <c r="P46" s="107">
        <f t="shared" si="7"/>
        <v>7.7918078226054815E-2</v>
      </c>
      <c r="Q46" s="107">
        <f t="shared" si="8"/>
        <v>7.5376884422110546E-2</v>
      </c>
      <c r="R46" s="107">
        <f t="shared" si="9"/>
        <v>7.6841171251109133E-2</v>
      </c>
      <c r="S46" s="105"/>
    </row>
    <row r="47" spans="1:19" ht="22.5" x14ac:dyDescent="0.2">
      <c r="A47" s="15" t="s">
        <v>78</v>
      </c>
      <c r="B47" s="341" t="s">
        <v>108</v>
      </c>
      <c r="C47" s="152">
        <f>'18'!C47</f>
        <v>1547</v>
      </c>
      <c r="D47" s="152">
        <f>'18'!D47</f>
        <v>1283</v>
      </c>
      <c r="E47" s="152">
        <f>'18'!E47</f>
        <v>2830</v>
      </c>
      <c r="F47" s="235" t="s">
        <v>579</v>
      </c>
      <c r="G47" s="235">
        <v>2</v>
      </c>
      <c r="H47" s="236">
        <v>72</v>
      </c>
      <c r="I47" s="235">
        <v>100</v>
      </c>
      <c r="J47" s="235">
        <v>138</v>
      </c>
      <c r="K47" s="235">
        <f t="shared" si="4"/>
        <v>172</v>
      </c>
      <c r="L47" s="85">
        <f t="shared" si="5"/>
        <v>310</v>
      </c>
      <c r="M47" s="184">
        <v>165966.33333333334</v>
      </c>
      <c r="N47" s="184">
        <v>727481.25</v>
      </c>
      <c r="O47" s="184">
        <f t="shared" si="6"/>
        <v>893447.58333333337</v>
      </c>
      <c r="P47" s="107">
        <f t="shared" si="7"/>
        <v>4.6541693600517131E-2</v>
      </c>
      <c r="Q47" s="107">
        <f t="shared" si="8"/>
        <v>7.7942322681215898E-2</v>
      </c>
      <c r="R47" s="107">
        <f t="shared" si="9"/>
        <v>6.07773851590106E-2</v>
      </c>
      <c r="S47" s="105"/>
    </row>
    <row r="48" spans="1:19" ht="22.5" x14ac:dyDescent="0.2">
      <c r="A48" s="15" t="s">
        <v>79</v>
      </c>
      <c r="B48" s="341" t="s">
        <v>108</v>
      </c>
      <c r="C48" s="152">
        <f>'18'!C48</f>
        <v>3858</v>
      </c>
      <c r="D48" s="152">
        <f>'18'!D48</f>
        <v>3729</v>
      </c>
      <c r="E48" s="152">
        <f>'18'!E48</f>
        <v>7587</v>
      </c>
      <c r="F48" s="235" t="s">
        <v>590</v>
      </c>
      <c r="G48" s="235">
        <v>2</v>
      </c>
      <c r="H48" s="236">
        <v>340</v>
      </c>
      <c r="I48" s="235">
        <v>251</v>
      </c>
      <c r="J48" s="235">
        <v>227</v>
      </c>
      <c r="K48" s="235">
        <f t="shared" si="4"/>
        <v>591</v>
      </c>
      <c r="L48" s="85">
        <f t="shared" si="5"/>
        <v>818</v>
      </c>
      <c r="M48" s="184">
        <v>471721</v>
      </c>
      <c r="N48" s="184">
        <v>2496812.6666666665</v>
      </c>
      <c r="O48" s="184">
        <f t="shared" si="6"/>
        <v>2968533.6666666665</v>
      </c>
      <c r="P48" s="107">
        <f t="shared" si="7"/>
        <v>8.8128564022809747E-2</v>
      </c>
      <c r="Q48" s="107">
        <f t="shared" si="8"/>
        <v>6.7310270850093862E-2</v>
      </c>
      <c r="R48" s="107">
        <f t="shared" si="9"/>
        <v>7.7896401739818114E-2</v>
      </c>
      <c r="S48" s="105"/>
    </row>
    <row r="49" spans="1:19" ht="22.5" x14ac:dyDescent="0.2">
      <c r="A49" s="15" t="s">
        <v>80</v>
      </c>
      <c r="B49" s="341" t="s">
        <v>104</v>
      </c>
      <c r="C49" s="152">
        <f>'18'!C49</f>
        <v>26885</v>
      </c>
      <c r="D49" s="152">
        <f>'18'!D49</f>
        <v>19115</v>
      </c>
      <c r="E49" s="152">
        <f>'18'!E49</f>
        <v>46000</v>
      </c>
      <c r="F49" s="235" t="s">
        <v>591</v>
      </c>
      <c r="G49" s="235">
        <v>2</v>
      </c>
      <c r="H49" s="236">
        <v>2587</v>
      </c>
      <c r="I49" s="235">
        <v>1555</v>
      </c>
      <c r="J49" s="235">
        <v>1703</v>
      </c>
      <c r="K49" s="235">
        <f t="shared" si="4"/>
        <v>4142</v>
      </c>
      <c r="L49" s="85">
        <f t="shared" si="5"/>
        <v>5845</v>
      </c>
      <c r="M49" s="184">
        <v>7732464</v>
      </c>
      <c r="N49" s="184">
        <v>20602126</v>
      </c>
      <c r="O49" s="184">
        <f t="shared" si="6"/>
        <v>28334590</v>
      </c>
      <c r="P49" s="107">
        <f t="shared" si="7"/>
        <v>9.6224660591407843E-2</v>
      </c>
      <c r="Q49" s="107">
        <f t="shared" si="8"/>
        <v>8.1349725346586452E-2</v>
      </c>
      <c r="R49" s="107">
        <f t="shared" si="9"/>
        <v>9.0043478260869558E-2</v>
      </c>
      <c r="S49" s="105"/>
    </row>
    <row r="50" spans="1:19" ht="22.5" x14ac:dyDescent="0.2">
      <c r="A50" s="15" t="s">
        <v>81</v>
      </c>
      <c r="B50" s="341" t="s">
        <v>108</v>
      </c>
      <c r="C50" s="152">
        <f>'18'!C50</f>
        <v>658</v>
      </c>
      <c r="D50" s="152">
        <f>'18'!D50</f>
        <v>386</v>
      </c>
      <c r="E50" s="152">
        <f>'18'!E50</f>
        <v>1044</v>
      </c>
      <c r="F50" s="235" t="s">
        <v>569</v>
      </c>
      <c r="G50" s="235">
        <v>2</v>
      </c>
      <c r="H50" s="236">
        <v>70</v>
      </c>
      <c r="I50" s="235">
        <v>35</v>
      </c>
      <c r="J50" s="235">
        <v>31</v>
      </c>
      <c r="K50" s="235">
        <f t="shared" si="4"/>
        <v>105</v>
      </c>
      <c r="L50" s="85">
        <f t="shared" si="5"/>
        <v>136</v>
      </c>
      <c r="M50" s="184">
        <v>156989</v>
      </c>
      <c r="N50" s="184">
        <v>971916.4</v>
      </c>
      <c r="O50" s="184">
        <f t="shared" si="6"/>
        <v>1128905.3999999999</v>
      </c>
      <c r="P50" s="107">
        <f t="shared" si="7"/>
        <v>0.10638297872340426</v>
      </c>
      <c r="Q50" s="107">
        <f t="shared" si="8"/>
        <v>9.0673575129533682E-2</v>
      </c>
      <c r="R50" s="107">
        <f t="shared" si="9"/>
        <v>0.10057471264367816</v>
      </c>
      <c r="S50" s="105"/>
    </row>
    <row r="51" spans="1:19" ht="22.5" x14ac:dyDescent="0.2">
      <c r="A51" s="15" t="s">
        <v>82</v>
      </c>
      <c r="B51" s="341" t="s">
        <v>104</v>
      </c>
      <c r="C51" s="152">
        <f>'18'!C51</f>
        <v>9061</v>
      </c>
      <c r="D51" s="152">
        <f>'18'!D51</f>
        <v>6087</v>
      </c>
      <c r="E51" s="152">
        <f>'18'!E51</f>
        <v>15148</v>
      </c>
      <c r="F51" s="235" t="s">
        <v>592</v>
      </c>
      <c r="G51" s="235">
        <v>2</v>
      </c>
      <c r="H51" s="236">
        <v>1056</v>
      </c>
      <c r="I51" s="235">
        <v>635</v>
      </c>
      <c r="J51" s="235">
        <v>596</v>
      </c>
      <c r="K51" s="235">
        <f t="shared" si="4"/>
        <v>1691</v>
      </c>
      <c r="L51" s="85">
        <f t="shared" si="5"/>
        <v>2287</v>
      </c>
      <c r="M51" s="184">
        <v>2773459</v>
      </c>
      <c r="N51" s="184">
        <v>2496812.6666666665</v>
      </c>
      <c r="O51" s="184">
        <f t="shared" si="6"/>
        <v>5270271.666666666</v>
      </c>
      <c r="P51" s="107">
        <f t="shared" si="7"/>
        <v>0.1165434278777177</v>
      </c>
      <c r="Q51" s="107">
        <f t="shared" si="8"/>
        <v>0.10432068342368983</v>
      </c>
      <c r="R51" s="107">
        <f t="shared" si="9"/>
        <v>0.11163189860047532</v>
      </c>
      <c r="S51" s="105"/>
    </row>
    <row r="52" spans="1:19" ht="22.5" x14ac:dyDescent="0.2">
      <c r="A52" s="15" t="s">
        <v>83</v>
      </c>
      <c r="B52" s="341" t="s">
        <v>108</v>
      </c>
      <c r="C52" s="152">
        <f>'18'!C52</f>
        <v>2684</v>
      </c>
      <c r="D52" s="152">
        <f>'18'!D52</f>
        <v>2248</v>
      </c>
      <c r="E52" s="152">
        <f>'18'!E52</f>
        <v>4932</v>
      </c>
      <c r="F52" s="235" t="s">
        <v>593</v>
      </c>
      <c r="G52" s="235">
        <v>2</v>
      </c>
      <c r="H52" s="236">
        <v>322</v>
      </c>
      <c r="I52" s="235">
        <v>160</v>
      </c>
      <c r="J52" s="235">
        <v>184</v>
      </c>
      <c r="K52" s="235">
        <f t="shared" si="4"/>
        <v>482</v>
      </c>
      <c r="L52" s="85">
        <f t="shared" si="5"/>
        <v>666</v>
      </c>
      <c r="M52" s="184">
        <v>795577</v>
      </c>
      <c r="N52" s="184">
        <v>971916.4</v>
      </c>
      <c r="O52" s="184">
        <f t="shared" si="6"/>
        <v>1767493.4</v>
      </c>
      <c r="P52" s="107">
        <f t="shared" si="7"/>
        <v>0.11997019374068554</v>
      </c>
      <c r="Q52" s="107">
        <f t="shared" si="8"/>
        <v>7.1174377224199295E-2</v>
      </c>
      <c r="R52" s="107">
        <f t="shared" si="9"/>
        <v>9.7729115977291156E-2</v>
      </c>
      <c r="S52" s="105"/>
    </row>
    <row r="53" spans="1:19" ht="22.5" x14ac:dyDescent="0.2">
      <c r="A53" s="15" t="s">
        <v>84</v>
      </c>
      <c r="B53" s="341" t="s">
        <v>108</v>
      </c>
      <c r="C53" s="152">
        <f>'18'!C53</f>
        <v>1460</v>
      </c>
      <c r="D53" s="152">
        <f>'18'!D53</f>
        <v>1183</v>
      </c>
      <c r="E53" s="152">
        <f>'18'!E53</f>
        <v>2643</v>
      </c>
      <c r="F53" s="235" t="s">
        <v>571</v>
      </c>
      <c r="G53" s="235">
        <v>2</v>
      </c>
      <c r="H53" s="236">
        <v>89</v>
      </c>
      <c r="I53" s="235">
        <v>74</v>
      </c>
      <c r="J53" s="235">
        <v>86</v>
      </c>
      <c r="K53" s="235">
        <f t="shared" si="4"/>
        <v>163</v>
      </c>
      <c r="L53" s="85">
        <f t="shared" si="5"/>
        <v>249</v>
      </c>
      <c r="M53" s="184">
        <v>937134.5</v>
      </c>
      <c r="N53" s="184">
        <v>4025586.6666666665</v>
      </c>
      <c r="O53" s="184">
        <f t="shared" si="6"/>
        <v>4962721.166666666</v>
      </c>
      <c r="P53" s="107">
        <f t="shared" si="7"/>
        <v>6.095890410958904E-2</v>
      </c>
      <c r="Q53" s="107">
        <f t="shared" si="8"/>
        <v>6.2552831783601021E-2</v>
      </c>
      <c r="R53" s="107">
        <f t="shared" si="9"/>
        <v>6.1672342035565646E-2</v>
      </c>
      <c r="S53" s="105"/>
    </row>
    <row r="54" spans="1:19" ht="22.5" x14ac:dyDescent="0.2">
      <c r="A54" s="15" t="s">
        <v>85</v>
      </c>
      <c r="B54" s="341" t="s">
        <v>104</v>
      </c>
      <c r="C54" s="152">
        <f>'18'!C54</f>
        <v>64267</v>
      </c>
      <c r="D54" s="152">
        <f>'18'!D54</f>
        <v>43607</v>
      </c>
      <c r="E54" s="152">
        <f>'18'!E54</f>
        <v>107874</v>
      </c>
      <c r="F54" s="235" t="s">
        <v>594</v>
      </c>
      <c r="G54" s="235">
        <v>2</v>
      </c>
      <c r="H54" s="236">
        <v>6034</v>
      </c>
      <c r="I54" s="235">
        <v>4000</v>
      </c>
      <c r="J54" s="235">
        <v>4487</v>
      </c>
      <c r="K54" s="235">
        <f t="shared" si="4"/>
        <v>10034</v>
      </c>
      <c r="L54" s="85">
        <f t="shared" si="5"/>
        <v>14521</v>
      </c>
      <c r="M54" s="184">
        <v>19605248</v>
      </c>
      <c r="N54" s="184">
        <v>56770992</v>
      </c>
      <c r="O54" s="184">
        <f t="shared" si="6"/>
        <v>76376240</v>
      </c>
      <c r="P54" s="107">
        <f t="shared" si="7"/>
        <v>9.3889554514758736E-2</v>
      </c>
      <c r="Q54" s="107">
        <f t="shared" si="8"/>
        <v>9.172839223060518E-2</v>
      </c>
      <c r="R54" s="107">
        <f t="shared" si="9"/>
        <v>9.3015925987726428E-2</v>
      </c>
      <c r="S54" s="105"/>
    </row>
    <row r="55" spans="1:19" ht="22.5" x14ac:dyDescent="0.2">
      <c r="A55" s="15" t="s">
        <v>86</v>
      </c>
      <c r="B55" s="341" t="s">
        <v>108</v>
      </c>
      <c r="C55" s="152">
        <f>'18'!C55</f>
        <v>1298</v>
      </c>
      <c r="D55" s="152">
        <f>'18'!D55</f>
        <v>774</v>
      </c>
      <c r="E55" s="152">
        <f>'18'!E55</f>
        <v>2072</v>
      </c>
      <c r="F55" s="235" t="s">
        <v>590</v>
      </c>
      <c r="G55" s="235">
        <v>2</v>
      </c>
      <c r="H55" s="236">
        <v>137</v>
      </c>
      <c r="I55" s="235">
        <v>104</v>
      </c>
      <c r="J55" s="235">
        <v>93</v>
      </c>
      <c r="K55" s="235">
        <f t="shared" si="4"/>
        <v>241</v>
      </c>
      <c r="L55" s="85">
        <f t="shared" si="5"/>
        <v>334</v>
      </c>
      <c r="M55" s="184">
        <v>471721</v>
      </c>
      <c r="N55" s="184">
        <v>2496812.6666666665</v>
      </c>
      <c r="O55" s="184">
        <f t="shared" si="6"/>
        <v>2968533.6666666665</v>
      </c>
      <c r="P55" s="107">
        <f t="shared" si="7"/>
        <v>0.10554699537750385</v>
      </c>
      <c r="Q55" s="107">
        <f t="shared" si="8"/>
        <v>0.13436692506459949</v>
      </c>
      <c r="R55" s="107">
        <f t="shared" si="9"/>
        <v>0.11631274131274132</v>
      </c>
      <c r="S55" s="105"/>
    </row>
    <row r="56" spans="1:19" ht="22.5" x14ac:dyDescent="0.2">
      <c r="A56" s="15" t="s">
        <v>87</v>
      </c>
      <c r="B56" s="341" t="s">
        <v>108</v>
      </c>
      <c r="C56" s="152">
        <f>'18'!C56</f>
        <v>555</v>
      </c>
      <c r="D56" s="152">
        <f>'18'!D56</f>
        <v>352</v>
      </c>
      <c r="E56" s="152">
        <f>'18'!E56</f>
        <v>907</v>
      </c>
      <c r="F56" s="235" t="s">
        <v>595</v>
      </c>
      <c r="G56" s="235">
        <v>2</v>
      </c>
      <c r="H56" s="236">
        <v>68</v>
      </c>
      <c r="I56" s="235">
        <v>47</v>
      </c>
      <c r="J56" s="235">
        <v>50</v>
      </c>
      <c r="K56" s="235">
        <f t="shared" si="4"/>
        <v>115</v>
      </c>
      <c r="L56" s="85">
        <f t="shared" si="5"/>
        <v>165</v>
      </c>
      <c r="M56" s="184">
        <v>208670</v>
      </c>
      <c r="N56" s="184">
        <v>595142.80124212417</v>
      </c>
      <c r="O56" s="184">
        <f t="shared" si="6"/>
        <v>803812.80124212417</v>
      </c>
      <c r="P56" s="107">
        <f t="shared" si="7"/>
        <v>0.12252252252252252</v>
      </c>
      <c r="Q56" s="107">
        <f t="shared" si="8"/>
        <v>0.13352272727272727</v>
      </c>
      <c r="R56" s="107">
        <f t="shared" si="9"/>
        <v>0.12679162072767364</v>
      </c>
      <c r="S56" s="105"/>
    </row>
    <row r="57" spans="1:19" ht="22.5" x14ac:dyDescent="0.2">
      <c r="A57" s="15" t="s">
        <v>88</v>
      </c>
      <c r="B57" s="341" t="s">
        <v>108</v>
      </c>
      <c r="C57" s="152">
        <f>'18'!C57</f>
        <v>4100</v>
      </c>
      <c r="D57" s="152">
        <f>'18'!D57</f>
        <v>2947</v>
      </c>
      <c r="E57" s="152">
        <f>'18'!E57</f>
        <v>7047</v>
      </c>
      <c r="F57" s="235" t="s">
        <v>596</v>
      </c>
      <c r="G57" s="235">
        <v>2</v>
      </c>
      <c r="H57" s="236">
        <v>381</v>
      </c>
      <c r="I57" s="235">
        <v>373</v>
      </c>
      <c r="J57" s="235">
        <v>419</v>
      </c>
      <c r="K57" s="235">
        <f t="shared" si="4"/>
        <v>754</v>
      </c>
      <c r="L57" s="85">
        <f t="shared" si="5"/>
        <v>1173</v>
      </c>
      <c r="M57" s="184">
        <v>847186</v>
      </c>
      <c r="N57" s="184">
        <v>3218490</v>
      </c>
      <c r="O57" s="184">
        <f t="shared" si="6"/>
        <v>4065676</v>
      </c>
      <c r="P57" s="107">
        <f t="shared" si="7"/>
        <v>9.2926829268292682E-2</v>
      </c>
      <c r="Q57" s="107">
        <f t="shared" si="8"/>
        <v>0.12656939260264677</v>
      </c>
      <c r="R57" s="107">
        <f t="shared" si="9"/>
        <v>0.10699588477366255</v>
      </c>
      <c r="S57" s="105"/>
    </row>
    <row r="58" spans="1:19" ht="22.5" x14ac:dyDescent="0.2">
      <c r="A58" s="15" t="s">
        <v>89</v>
      </c>
      <c r="B58" s="341" t="s">
        <v>108</v>
      </c>
      <c r="C58" s="152">
        <f>'18'!C58</f>
        <v>1424</v>
      </c>
      <c r="D58" s="152">
        <f>'18'!D58</f>
        <v>820</v>
      </c>
      <c r="E58" s="152">
        <f>'18'!E58</f>
        <v>2244</v>
      </c>
      <c r="F58" s="235" t="s">
        <v>569</v>
      </c>
      <c r="G58" s="235">
        <v>2</v>
      </c>
      <c r="H58" s="236">
        <v>79</v>
      </c>
      <c r="I58" s="235">
        <v>62</v>
      </c>
      <c r="J58" s="235">
        <v>77</v>
      </c>
      <c r="K58" s="235">
        <f t="shared" si="4"/>
        <v>141</v>
      </c>
      <c r="L58" s="85">
        <f t="shared" si="5"/>
        <v>218</v>
      </c>
      <c r="M58" s="184">
        <v>156989</v>
      </c>
      <c r="N58" s="184">
        <v>971916.4</v>
      </c>
      <c r="O58" s="184">
        <f t="shared" si="6"/>
        <v>1128905.3999999999</v>
      </c>
      <c r="P58" s="107">
        <f t="shared" si="7"/>
        <v>5.5477528089887637E-2</v>
      </c>
      <c r="Q58" s="107">
        <f t="shared" si="8"/>
        <v>7.5609756097560973E-2</v>
      </c>
      <c r="R58" s="107">
        <f t="shared" si="9"/>
        <v>6.2834224598930483E-2</v>
      </c>
      <c r="S58" s="105"/>
    </row>
    <row r="59" spans="1:19" ht="22.5" x14ac:dyDescent="0.2">
      <c r="A59" s="15" t="s">
        <v>90</v>
      </c>
      <c r="B59" s="341" t="s">
        <v>108</v>
      </c>
      <c r="C59" s="152">
        <f>'18'!C59</f>
        <v>2196</v>
      </c>
      <c r="D59" s="152">
        <f>'18'!D59</f>
        <v>1289</v>
      </c>
      <c r="E59" s="152">
        <f>'18'!E59</f>
        <v>3485</v>
      </c>
      <c r="F59" s="235" t="s">
        <v>556</v>
      </c>
      <c r="G59" s="235">
        <v>2</v>
      </c>
      <c r="H59" s="236">
        <v>172</v>
      </c>
      <c r="I59" s="235">
        <v>113</v>
      </c>
      <c r="J59" s="235">
        <v>166</v>
      </c>
      <c r="K59" s="235">
        <f t="shared" si="4"/>
        <v>285</v>
      </c>
      <c r="L59" s="85">
        <f t="shared" si="5"/>
        <v>451</v>
      </c>
      <c r="M59" s="184">
        <v>301501.5</v>
      </c>
      <c r="N59" s="184">
        <v>1279499.75</v>
      </c>
      <c r="O59" s="184">
        <f t="shared" si="6"/>
        <v>1581001.25</v>
      </c>
      <c r="P59" s="107">
        <f t="shared" si="7"/>
        <v>7.8324225865209471E-2</v>
      </c>
      <c r="Q59" s="107">
        <f t="shared" si="8"/>
        <v>8.7664856477889838E-2</v>
      </c>
      <c r="R59" s="107">
        <f t="shared" si="9"/>
        <v>8.1779053084648487E-2</v>
      </c>
      <c r="S59" s="105"/>
    </row>
    <row r="60" spans="1:19" ht="22.5" x14ac:dyDescent="0.2">
      <c r="A60" s="15" t="s">
        <v>91</v>
      </c>
      <c r="B60" s="341" t="s">
        <v>108</v>
      </c>
      <c r="C60" s="152">
        <f>'18'!C60</f>
        <v>97</v>
      </c>
      <c r="D60" s="152">
        <f>'18'!D60</f>
        <v>107</v>
      </c>
      <c r="E60" s="152">
        <f>'18'!E60</f>
        <v>204</v>
      </c>
      <c r="F60" s="235" t="s">
        <v>558</v>
      </c>
      <c r="G60" s="235">
        <v>2</v>
      </c>
      <c r="H60" s="236">
        <v>10</v>
      </c>
      <c r="I60" s="235">
        <v>12</v>
      </c>
      <c r="J60" s="235">
        <v>17</v>
      </c>
      <c r="K60" s="235">
        <f t="shared" si="4"/>
        <v>22</v>
      </c>
      <c r="L60" s="85">
        <f t="shared" si="5"/>
        <v>39</v>
      </c>
      <c r="M60" s="184">
        <v>225265.5</v>
      </c>
      <c r="N60" s="184">
        <v>1107896</v>
      </c>
      <c r="O60" s="184">
        <f t="shared" si="6"/>
        <v>1333161.5</v>
      </c>
      <c r="P60" s="107">
        <f t="shared" si="7"/>
        <v>0.10309278350515463</v>
      </c>
      <c r="Q60" s="107">
        <f t="shared" si="8"/>
        <v>0.11214953271028037</v>
      </c>
      <c r="R60" s="107">
        <f t="shared" si="9"/>
        <v>0.10784313725490197</v>
      </c>
      <c r="S60" s="105"/>
    </row>
    <row r="61" spans="1:19" ht="22.5" x14ac:dyDescent="0.2">
      <c r="A61" s="15" t="s">
        <v>92</v>
      </c>
      <c r="B61" s="341" t="s">
        <v>108</v>
      </c>
      <c r="C61" s="152">
        <f>'18'!C61</f>
        <v>1164</v>
      </c>
      <c r="D61" s="152">
        <f>'18'!D61</f>
        <v>766</v>
      </c>
      <c r="E61" s="152">
        <f>'18'!E61</f>
        <v>1930</v>
      </c>
      <c r="F61" s="235" t="s">
        <v>581</v>
      </c>
      <c r="G61" s="235">
        <v>2</v>
      </c>
      <c r="H61" s="236">
        <v>92</v>
      </c>
      <c r="I61" s="235">
        <v>69</v>
      </c>
      <c r="J61" s="235">
        <v>76</v>
      </c>
      <c r="K61" s="235">
        <f t="shared" si="4"/>
        <v>161</v>
      </c>
      <c r="L61" s="85">
        <f t="shared" si="5"/>
        <v>237</v>
      </c>
      <c r="M61" s="184">
        <v>756996.5</v>
      </c>
      <c r="N61" s="184">
        <v>1757836.3333333333</v>
      </c>
      <c r="O61" s="184">
        <f t="shared" si="6"/>
        <v>2514832.833333333</v>
      </c>
      <c r="P61" s="107">
        <f t="shared" si="7"/>
        <v>7.903780068728522E-2</v>
      </c>
      <c r="Q61" s="107">
        <f t="shared" si="8"/>
        <v>9.0078328981723244E-2</v>
      </c>
      <c r="R61" s="107">
        <f t="shared" si="9"/>
        <v>8.3419689119170984E-2</v>
      </c>
      <c r="S61" s="105"/>
    </row>
    <row r="62" spans="1:19" ht="22.5" x14ac:dyDescent="0.2">
      <c r="A62" s="15" t="s">
        <v>93</v>
      </c>
      <c r="B62" s="341" t="s">
        <v>108</v>
      </c>
      <c r="C62" s="152">
        <f>'18'!C62</f>
        <v>1340</v>
      </c>
      <c r="D62" s="152">
        <f>'18'!D62</f>
        <v>927</v>
      </c>
      <c r="E62" s="152">
        <f>'18'!E62</f>
        <v>2267</v>
      </c>
      <c r="F62" s="235" t="s">
        <v>597</v>
      </c>
      <c r="G62" s="235">
        <v>2</v>
      </c>
      <c r="H62" s="236">
        <v>109</v>
      </c>
      <c r="I62" s="235">
        <v>70</v>
      </c>
      <c r="J62" s="235">
        <v>91</v>
      </c>
      <c r="K62" s="235">
        <f t="shared" si="4"/>
        <v>179</v>
      </c>
      <c r="L62" s="85">
        <f t="shared" si="5"/>
        <v>270</v>
      </c>
      <c r="M62" s="184">
        <v>324814</v>
      </c>
      <c r="N62" s="184">
        <v>1107896</v>
      </c>
      <c r="O62" s="184">
        <f t="shared" si="6"/>
        <v>1432710</v>
      </c>
      <c r="P62" s="107">
        <f t="shared" si="7"/>
        <v>8.1343283582089546E-2</v>
      </c>
      <c r="Q62" s="107">
        <f t="shared" si="8"/>
        <v>7.5512405609492989E-2</v>
      </c>
      <c r="R62" s="107">
        <f t="shared" si="9"/>
        <v>7.8958976621085128E-2</v>
      </c>
      <c r="S62" s="105"/>
    </row>
    <row r="63" spans="1:19" ht="22.5" x14ac:dyDescent="0.2">
      <c r="A63" s="15" t="s">
        <v>94</v>
      </c>
      <c r="B63" s="341" t="s">
        <v>108</v>
      </c>
      <c r="C63" s="152">
        <f>'18'!C63</f>
        <v>1162</v>
      </c>
      <c r="D63" s="152">
        <f>'18'!D63</f>
        <v>886</v>
      </c>
      <c r="E63" s="152">
        <f>'18'!E63</f>
        <v>2048</v>
      </c>
      <c r="F63" s="235" t="s">
        <v>569</v>
      </c>
      <c r="G63" s="235">
        <v>2</v>
      </c>
      <c r="H63" s="236">
        <v>80</v>
      </c>
      <c r="I63" s="235">
        <v>48</v>
      </c>
      <c r="J63" s="235">
        <v>60</v>
      </c>
      <c r="K63" s="235">
        <f t="shared" si="4"/>
        <v>128</v>
      </c>
      <c r="L63" s="85">
        <f t="shared" si="5"/>
        <v>188</v>
      </c>
      <c r="M63" s="184">
        <v>156989</v>
      </c>
      <c r="N63" s="184">
        <v>971916.4</v>
      </c>
      <c r="O63" s="184">
        <f t="shared" si="6"/>
        <v>1128905.3999999999</v>
      </c>
      <c r="P63" s="107">
        <f t="shared" si="7"/>
        <v>6.8846815834767636E-2</v>
      </c>
      <c r="Q63" s="107">
        <f t="shared" si="8"/>
        <v>5.4176072234762979E-2</v>
      </c>
      <c r="R63" s="107">
        <f t="shared" si="9"/>
        <v>6.25E-2</v>
      </c>
      <c r="S63" s="105"/>
    </row>
    <row r="64" spans="1:19" ht="22.5" x14ac:dyDescent="0.2">
      <c r="A64" s="15" t="s">
        <v>110</v>
      </c>
      <c r="B64" s="341" t="s">
        <v>108</v>
      </c>
      <c r="C64" s="152">
        <f>'18'!C64</f>
        <v>1601</v>
      </c>
      <c r="D64" s="152">
        <f>'18'!D64</f>
        <v>1229</v>
      </c>
      <c r="E64" s="152">
        <f>'18'!E64</f>
        <v>2830</v>
      </c>
      <c r="F64" s="235" t="s">
        <v>598</v>
      </c>
      <c r="G64" s="235">
        <v>2</v>
      </c>
      <c r="H64" s="236">
        <v>153</v>
      </c>
      <c r="I64" s="235">
        <v>165</v>
      </c>
      <c r="J64" s="235">
        <v>171</v>
      </c>
      <c r="K64" s="235">
        <f t="shared" si="4"/>
        <v>318</v>
      </c>
      <c r="L64" s="85">
        <f t="shared" si="5"/>
        <v>489</v>
      </c>
      <c r="M64" s="184">
        <v>350189</v>
      </c>
      <c r="N64" s="184">
        <v>1132518</v>
      </c>
      <c r="O64" s="184">
        <f t="shared" si="6"/>
        <v>1482707</v>
      </c>
      <c r="P64" s="107">
        <f t="shared" si="7"/>
        <v>9.5565271705184265E-2</v>
      </c>
      <c r="Q64" s="107">
        <f t="shared" si="8"/>
        <v>0.13425549227013833</v>
      </c>
      <c r="R64" s="107">
        <f t="shared" si="9"/>
        <v>0.11236749116607773</v>
      </c>
      <c r="S64" s="105"/>
    </row>
    <row r="65" spans="1:19" ht="22.5" x14ac:dyDescent="0.2">
      <c r="A65" s="15" t="s">
        <v>95</v>
      </c>
      <c r="B65" s="341" t="s">
        <v>108</v>
      </c>
      <c r="C65" s="152">
        <f>'18'!C65</f>
        <v>1085</v>
      </c>
      <c r="D65" s="152">
        <f>'18'!D65</f>
        <v>919</v>
      </c>
      <c r="E65" s="152">
        <f>'18'!E65</f>
        <v>2004</v>
      </c>
      <c r="F65" s="235" t="s">
        <v>599</v>
      </c>
      <c r="G65" s="235">
        <v>2</v>
      </c>
      <c r="H65" s="236">
        <v>159</v>
      </c>
      <c r="I65" s="235">
        <v>79</v>
      </c>
      <c r="J65" s="235">
        <v>84</v>
      </c>
      <c r="K65" s="235">
        <f t="shared" si="4"/>
        <v>238</v>
      </c>
      <c r="L65" s="85">
        <f t="shared" si="5"/>
        <v>322</v>
      </c>
      <c r="M65" s="184">
        <v>227781.5</v>
      </c>
      <c r="N65" s="184">
        <v>1757918.3511017088</v>
      </c>
      <c r="O65" s="184">
        <f t="shared" si="6"/>
        <v>1985699.8511017088</v>
      </c>
      <c r="P65" s="107">
        <f t="shared" si="7"/>
        <v>0.14654377880184333</v>
      </c>
      <c r="Q65" s="107">
        <f t="shared" si="8"/>
        <v>8.5963003264417845E-2</v>
      </c>
      <c r="R65" s="107">
        <f t="shared" si="9"/>
        <v>0.1187624750499002</v>
      </c>
      <c r="S65" s="105"/>
    </row>
    <row r="66" spans="1:19" ht="22.5" x14ac:dyDescent="0.2">
      <c r="A66" s="15" t="s">
        <v>96</v>
      </c>
      <c r="B66" s="341" t="s">
        <v>108</v>
      </c>
      <c r="C66" s="152">
        <f>'18'!C66</f>
        <v>5813</v>
      </c>
      <c r="D66" s="152">
        <f>'18'!D66</f>
        <v>4686</v>
      </c>
      <c r="E66" s="152">
        <f>'18'!E66</f>
        <v>10499</v>
      </c>
      <c r="F66" s="235" t="s">
        <v>600</v>
      </c>
      <c r="G66" s="235">
        <v>2</v>
      </c>
      <c r="H66" s="236">
        <v>763</v>
      </c>
      <c r="I66" s="235">
        <v>317</v>
      </c>
      <c r="J66" s="235">
        <v>331</v>
      </c>
      <c r="K66" s="235">
        <f t="shared" si="4"/>
        <v>1080</v>
      </c>
      <c r="L66" s="85">
        <f t="shared" si="5"/>
        <v>1411</v>
      </c>
      <c r="M66" s="184">
        <v>1413298</v>
      </c>
      <c r="N66" s="184">
        <v>2029929</v>
      </c>
      <c r="O66" s="184">
        <f t="shared" si="6"/>
        <v>3443227</v>
      </c>
      <c r="P66" s="107">
        <f t="shared" si="7"/>
        <v>0.13125752623430242</v>
      </c>
      <c r="Q66" s="107">
        <f t="shared" si="8"/>
        <v>6.7648314127187373E-2</v>
      </c>
      <c r="R66" s="107">
        <f t="shared" si="9"/>
        <v>0.10286693970854367</v>
      </c>
      <c r="S66" s="105"/>
    </row>
    <row r="67" spans="1:19" ht="33.75" x14ac:dyDescent="0.2">
      <c r="A67" s="15" t="s">
        <v>97</v>
      </c>
      <c r="B67" s="341" t="s">
        <v>108</v>
      </c>
      <c r="C67" s="152">
        <f>'18'!C67</f>
        <v>1084</v>
      </c>
      <c r="D67" s="152">
        <f>'18'!D67</f>
        <v>1025</v>
      </c>
      <c r="E67" s="152">
        <f>'18'!E67</f>
        <v>2109</v>
      </c>
      <c r="F67" s="235" t="s">
        <v>601</v>
      </c>
      <c r="G67" s="235">
        <v>3</v>
      </c>
      <c r="H67" s="236">
        <v>112</v>
      </c>
      <c r="I67" s="235">
        <v>114</v>
      </c>
      <c r="J67" s="235">
        <v>117</v>
      </c>
      <c r="K67" s="235">
        <f t="shared" si="4"/>
        <v>226</v>
      </c>
      <c r="L67" s="85">
        <f t="shared" si="5"/>
        <v>343</v>
      </c>
      <c r="M67" s="184">
        <v>337653</v>
      </c>
      <c r="N67" s="184">
        <v>3395388.333333333</v>
      </c>
      <c r="O67" s="184">
        <f t="shared" si="6"/>
        <v>3733041.333333333</v>
      </c>
      <c r="P67" s="107">
        <f t="shared" si="7"/>
        <v>0.10332103321033211</v>
      </c>
      <c r="Q67" s="107">
        <f t="shared" si="8"/>
        <v>0.11121951219512195</v>
      </c>
      <c r="R67" s="107">
        <f t="shared" si="9"/>
        <v>0.10715979137031768</v>
      </c>
      <c r="S67" s="105"/>
    </row>
    <row r="68" spans="1:19" ht="22.5" x14ac:dyDescent="0.2">
      <c r="A68" s="15" t="s">
        <v>98</v>
      </c>
      <c r="B68" s="341" t="s">
        <v>104</v>
      </c>
      <c r="C68" s="152">
        <f>'18'!C68</f>
        <v>9793</v>
      </c>
      <c r="D68" s="152">
        <f>'18'!D68</f>
        <v>6817</v>
      </c>
      <c r="E68" s="152">
        <f>'18'!E68</f>
        <v>16610</v>
      </c>
      <c r="F68" s="235" t="s">
        <v>602</v>
      </c>
      <c r="G68" s="235">
        <v>2</v>
      </c>
      <c r="H68" s="236">
        <v>919</v>
      </c>
      <c r="I68" s="235">
        <v>630</v>
      </c>
      <c r="J68" s="235">
        <v>772</v>
      </c>
      <c r="K68" s="235">
        <f t="shared" si="4"/>
        <v>1549</v>
      </c>
      <c r="L68" s="85">
        <f t="shared" si="5"/>
        <v>2321</v>
      </c>
      <c r="M68" s="184">
        <v>2163924</v>
      </c>
      <c r="N68" s="184">
        <v>5612010</v>
      </c>
      <c r="O68" s="184">
        <f t="shared" ref="O68:O70" si="10">M68+N68</f>
        <v>7775934</v>
      </c>
      <c r="P68" s="107">
        <f t="shared" si="7"/>
        <v>9.3842540590217502E-2</v>
      </c>
      <c r="Q68" s="107">
        <f t="shared" si="8"/>
        <v>9.2416018776587935E-2</v>
      </c>
      <c r="R68" s="107">
        <f t="shared" si="9"/>
        <v>9.3257074051776037E-2</v>
      </c>
      <c r="S68" s="105"/>
    </row>
    <row r="69" spans="1:19" ht="22.5" x14ac:dyDescent="0.2">
      <c r="A69" s="15" t="s">
        <v>99</v>
      </c>
      <c r="B69" s="341" t="s">
        <v>108</v>
      </c>
      <c r="C69" s="152">
        <f>'18'!C69</f>
        <v>858</v>
      </c>
      <c r="D69" s="152">
        <f>'18'!D69</f>
        <v>551</v>
      </c>
      <c r="E69" s="152">
        <f>'18'!E69</f>
        <v>1409</v>
      </c>
      <c r="F69" s="235" t="s">
        <v>586</v>
      </c>
      <c r="G69" s="235">
        <v>2</v>
      </c>
      <c r="H69" s="236">
        <v>32</v>
      </c>
      <c r="I69" s="235">
        <v>31</v>
      </c>
      <c r="J69" s="235">
        <v>50</v>
      </c>
      <c r="K69" s="235">
        <f t="shared" ref="K69:K70" si="11">SUM(H69:I69)</f>
        <v>63</v>
      </c>
      <c r="L69" s="85">
        <f t="shared" ref="L69:L71" si="12">SUM(H69:J69)</f>
        <v>113</v>
      </c>
      <c r="M69" s="184">
        <v>501171</v>
      </c>
      <c r="N69" s="184">
        <v>2638584.5</v>
      </c>
      <c r="O69" s="184">
        <f t="shared" si="10"/>
        <v>3139755.5</v>
      </c>
      <c r="P69" s="107">
        <f t="shared" si="7"/>
        <v>3.7296037296037296E-2</v>
      </c>
      <c r="Q69" s="107">
        <f t="shared" si="8"/>
        <v>5.6261343012704176E-2</v>
      </c>
      <c r="R69" s="107">
        <f t="shared" si="9"/>
        <v>4.4712562100780694E-2</v>
      </c>
      <c r="S69" s="105"/>
    </row>
    <row r="70" spans="1:19" ht="22.5" x14ac:dyDescent="0.2">
      <c r="A70" s="15" t="s">
        <v>100</v>
      </c>
      <c r="B70" s="341" t="s">
        <v>104</v>
      </c>
      <c r="C70" s="152">
        <f>'18'!C70</f>
        <v>15100</v>
      </c>
      <c r="D70" s="152">
        <f>'18'!D70</f>
        <v>10223</v>
      </c>
      <c r="E70" s="152">
        <f>'18'!E70</f>
        <v>25323</v>
      </c>
      <c r="F70" s="235" t="s">
        <v>552</v>
      </c>
      <c r="G70" s="235">
        <v>2</v>
      </c>
      <c r="H70" s="236">
        <v>1491</v>
      </c>
      <c r="I70" s="235">
        <v>698</v>
      </c>
      <c r="J70" s="235">
        <v>746</v>
      </c>
      <c r="K70" s="235">
        <f t="shared" si="11"/>
        <v>2189</v>
      </c>
      <c r="L70" s="85">
        <f t="shared" si="12"/>
        <v>2935</v>
      </c>
      <c r="M70" s="184">
        <v>1883754.5</v>
      </c>
      <c r="N70" s="184">
        <v>3817853</v>
      </c>
      <c r="O70" s="184">
        <f t="shared" si="10"/>
        <v>5701607.5</v>
      </c>
      <c r="P70" s="107">
        <f t="shared" si="7"/>
        <v>9.8741721854304632E-2</v>
      </c>
      <c r="Q70" s="107">
        <f t="shared" si="8"/>
        <v>6.8277413675046458E-2</v>
      </c>
      <c r="R70" s="107">
        <f t="shared" si="9"/>
        <v>8.6443154444576079E-2</v>
      </c>
      <c r="S70" s="105"/>
    </row>
    <row r="71" spans="1:19" x14ac:dyDescent="0.2">
      <c r="A71" s="542" t="str">
        <f>'1'!A70</f>
        <v>Statewide Total</v>
      </c>
      <c r="B71" s="569"/>
      <c r="C71" s="12">
        <f>'18'!C71</f>
        <v>419263</v>
      </c>
      <c r="D71" s="12">
        <f>'18'!D71</f>
        <v>295074</v>
      </c>
      <c r="E71" s="12">
        <f>'18'!E71</f>
        <v>714337</v>
      </c>
      <c r="F71" s="12"/>
      <c r="G71" s="12">
        <v>82</v>
      </c>
      <c r="H71" s="12">
        <v>39931</v>
      </c>
      <c r="I71" s="12">
        <v>25512</v>
      </c>
      <c r="J71" s="12">
        <v>28863</v>
      </c>
      <c r="K71" s="12">
        <f>SUM(H71:I71)</f>
        <v>65443</v>
      </c>
      <c r="L71" s="12">
        <f t="shared" si="12"/>
        <v>94306</v>
      </c>
      <c r="M71" s="76">
        <f t="shared" ref="M71:O71" si="13">SUM(M4:M70)</f>
        <v>105323622</v>
      </c>
      <c r="N71" s="76">
        <f t="shared" si="13"/>
        <v>293133010.25827354</v>
      </c>
      <c r="O71" s="76">
        <f t="shared" si="13"/>
        <v>398456632.25827354</v>
      </c>
      <c r="P71" s="83">
        <f t="shared" si="7"/>
        <v>9.5240934687773546E-2</v>
      </c>
      <c r="Q71" s="83">
        <f t="shared" si="8"/>
        <v>8.6459667744362437E-2</v>
      </c>
      <c r="R71" s="83">
        <f t="shared" si="9"/>
        <v>9.1613622141930209E-2</v>
      </c>
    </row>
    <row r="72" spans="1:19" s="418" customFormat="1" x14ac:dyDescent="0.2">
      <c r="A72" s="623" t="str">
        <f>'18'!A72:AE72</f>
        <v>* 2012-2016 American Community Survey</v>
      </c>
      <c r="B72" s="623"/>
      <c r="C72" s="623"/>
      <c r="D72" s="623"/>
      <c r="E72" s="623"/>
      <c r="F72" s="623"/>
      <c r="G72" s="623"/>
      <c r="H72" s="623"/>
      <c r="I72" s="623"/>
      <c r="J72" s="623"/>
      <c r="K72" s="623"/>
      <c r="L72" s="623"/>
      <c r="M72" s="623"/>
      <c r="N72" s="623"/>
      <c r="O72" s="623"/>
      <c r="P72" s="623"/>
      <c r="Q72" s="623"/>
      <c r="R72" s="623"/>
    </row>
    <row r="73" spans="1:19" s="459" customFormat="1" x14ac:dyDescent="0.2">
      <c r="A73" s="607" t="s">
        <v>0</v>
      </c>
      <c r="B73" s="607"/>
      <c r="C73" s="607"/>
      <c r="D73" s="607"/>
      <c r="E73" s="607"/>
      <c r="F73" s="607"/>
      <c r="G73" s="607"/>
      <c r="H73" s="607"/>
      <c r="I73" s="607"/>
      <c r="J73" s="607"/>
      <c r="K73" s="607"/>
      <c r="L73" s="607"/>
      <c r="M73" s="607"/>
      <c r="N73" s="607"/>
      <c r="O73" s="607"/>
      <c r="P73" s="607"/>
      <c r="Q73" s="607"/>
      <c r="R73" s="607"/>
    </row>
    <row r="74" spans="1:19" s="459" customFormat="1" x14ac:dyDescent="0.2">
      <c r="A74" s="607" t="s">
        <v>218</v>
      </c>
      <c r="B74" s="607"/>
      <c r="C74" s="607"/>
      <c r="D74" s="607"/>
      <c r="E74" s="607"/>
      <c r="F74" s="607"/>
      <c r="G74" s="607"/>
      <c r="H74" s="607"/>
      <c r="I74" s="607"/>
      <c r="J74" s="607"/>
      <c r="K74" s="607"/>
      <c r="L74" s="607"/>
      <c r="M74" s="607"/>
      <c r="N74" s="607"/>
      <c r="O74" s="607"/>
      <c r="P74" s="607"/>
      <c r="Q74" s="607"/>
      <c r="R74" s="607"/>
    </row>
    <row r="75" spans="1:19" s="459" customFormat="1" x14ac:dyDescent="0.2">
      <c r="A75" s="607" t="s">
        <v>327</v>
      </c>
      <c r="B75" s="607"/>
      <c r="C75" s="607"/>
      <c r="D75" s="607"/>
      <c r="E75" s="607"/>
      <c r="F75" s="607"/>
      <c r="G75" s="607"/>
      <c r="H75" s="607"/>
      <c r="I75" s="607"/>
      <c r="J75" s="607"/>
      <c r="K75" s="607"/>
      <c r="L75" s="607"/>
      <c r="M75" s="607"/>
      <c r="N75" s="607"/>
      <c r="O75" s="607"/>
      <c r="P75" s="607"/>
      <c r="Q75" s="607"/>
      <c r="R75" s="607"/>
    </row>
    <row r="76" spans="1:19" x14ac:dyDescent="0.2">
      <c r="A76" s="1"/>
      <c r="B76" s="206"/>
      <c r="C76" s="60"/>
      <c r="D76" s="60"/>
      <c r="E76" s="60"/>
    </row>
  </sheetData>
  <mergeCells count="8">
    <mergeCell ref="A75:R75"/>
    <mergeCell ref="A73:R73"/>
    <mergeCell ref="F2:R2"/>
    <mergeCell ref="A1:R1"/>
    <mergeCell ref="A2:E2"/>
    <mergeCell ref="A72:R72"/>
    <mergeCell ref="A71:B71"/>
    <mergeCell ref="A74:R74"/>
  </mergeCells>
  <phoneticPr fontId="4" type="noConversion"/>
  <pageMargins left="0.3" right="0.3" top="0.5" bottom="0.5" header="0" footer="0.25"/>
  <pageSetup fitToHeight="2" orientation="landscape" verticalDpi="1200" r:id="rId1"/>
  <headerFooter alignWithMargins="0">
    <oddFooter>&amp;L&amp;8Prepared by: Office of Child Development and Early Learning&amp;C&amp;8&amp;P&amp;R&amp;8Updated: 11/1/2011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indexed="41"/>
  </sheetPr>
  <dimension ref="A1:AB79"/>
  <sheetViews>
    <sheetView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1.25" x14ac:dyDescent="0.2"/>
  <cols>
    <col min="1" max="1" width="14.7109375" style="17" customWidth="1"/>
    <col min="2" max="2" width="12" style="70" bestFit="1" customWidth="1"/>
    <col min="3" max="5" width="9" style="61" customWidth="1"/>
    <col min="6" max="9" width="10" style="61" customWidth="1"/>
    <col min="10" max="10" width="12.42578125" style="61" customWidth="1"/>
    <col min="11" max="11" width="10" style="60" customWidth="1"/>
    <col min="12" max="12" width="8" style="60" bestFit="1" customWidth="1"/>
    <col min="13" max="13" width="10.140625" style="60" customWidth="1"/>
    <col min="14" max="15" width="9.7109375" style="60" customWidth="1"/>
    <col min="16" max="16" width="11" style="196" bestFit="1" customWidth="1"/>
    <col min="17" max="20" width="11.5703125" style="196" customWidth="1"/>
    <col min="21" max="21" width="14" style="196" customWidth="1"/>
    <col min="22" max="22" width="13.28515625" style="196" customWidth="1"/>
    <col min="23" max="23" width="13.140625" style="198" customWidth="1"/>
    <col min="24" max="24" width="13.42578125" style="198" bestFit="1" customWidth="1"/>
    <col min="25" max="25" width="12.7109375" style="196" customWidth="1"/>
    <col min="26" max="26" width="14" style="197" bestFit="1" customWidth="1"/>
    <col min="27" max="27" width="13.140625" style="196" bestFit="1" customWidth="1"/>
    <col min="28" max="28" width="13.7109375" style="66" customWidth="1"/>
    <col min="29" max="30" width="9.140625" style="1"/>
    <col min="31" max="31" width="9.140625" style="1" bestFit="1" customWidth="1"/>
    <col min="32" max="32" width="11.140625" style="1" bestFit="1" customWidth="1"/>
    <col min="33" max="16384" width="9.140625" style="1"/>
  </cols>
  <sheetData>
    <row r="1" spans="1:28" ht="12" x14ac:dyDescent="0.2">
      <c r="A1" s="570" t="str">
        <f>'Table of Contents'!B19&amp;":  "&amp;'Table of Contents'!C19</f>
        <v>Tab 14:  Keystone STARS Reach Data</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row>
    <row r="2" spans="1:28" ht="12" x14ac:dyDescent="0.2">
      <c r="A2" s="624" t="s">
        <v>616</v>
      </c>
      <c r="B2" s="625"/>
      <c r="C2" s="625"/>
      <c r="D2" s="625"/>
      <c r="E2" s="626"/>
      <c r="F2" s="627"/>
      <c r="G2" s="627"/>
      <c r="H2" s="627"/>
      <c r="I2" s="627"/>
      <c r="J2" s="627"/>
      <c r="K2" s="627"/>
      <c r="L2" s="627"/>
      <c r="M2" s="627"/>
      <c r="N2" s="627"/>
      <c r="O2" s="627"/>
      <c r="P2" s="627"/>
      <c r="Q2" s="627"/>
      <c r="R2" s="627"/>
      <c r="S2" s="627"/>
      <c r="T2" s="627"/>
      <c r="U2" s="627"/>
      <c r="V2" s="627"/>
      <c r="W2" s="627"/>
      <c r="X2" s="627"/>
      <c r="Y2" s="627"/>
      <c r="Z2" s="627"/>
      <c r="AA2" s="627"/>
      <c r="AB2" s="627"/>
    </row>
    <row r="3" spans="1:28" ht="60" x14ac:dyDescent="0.2">
      <c r="A3" s="38" t="str">
        <f>'1'!A2</f>
        <v>County</v>
      </c>
      <c r="B3" s="30" t="str">
        <f>'1'!C2</f>
        <v>County Classification</v>
      </c>
      <c r="C3" s="30" t="str">
        <f>'18'!C2</f>
        <v># of Children Ages 0-2*</v>
      </c>
      <c r="D3" s="30" t="str">
        <f>'18'!D2</f>
        <v># of Children Ages 3-4*</v>
      </c>
      <c r="E3" s="30" t="str">
        <f>'18'!E2</f>
        <v># of Children Under 5*</v>
      </c>
      <c r="F3" s="30" t="s">
        <v>256</v>
      </c>
      <c r="G3" s="30" t="s">
        <v>257</v>
      </c>
      <c r="H3" s="30" t="s">
        <v>258</v>
      </c>
      <c r="I3" s="30" t="s">
        <v>259</v>
      </c>
      <c r="J3" s="30" t="s">
        <v>260</v>
      </c>
      <c r="K3" s="30" t="s">
        <v>261</v>
      </c>
      <c r="L3" s="30" t="s">
        <v>262</v>
      </c>
      <c r="M3" s="30" t="s">
        <v>263</v>
      </c>
      <c r="N3" s="49" t="s">
        <v>264</v>
      </c>
      <c r="O3" s="49" t="s">
        <v>265</v>
      </c>
      <c r="P3" s="151" t="s">
        <v>266</v>
      </c>
      <c r="Q3" s="84" t="s">
        <v>267</v>
      </c>
      <c r="R3" s="84" t="s">
        <v>268</v>
      </c>
      <c r="S3" s="84" t="s">
        <v>269</v>
      </c>
      <c r="T3" s="84" t="s">
        <v>270</v>
      </c>
      <c r="U3" s="84" t="s">
        <v>271</v>
      </c>
      <c r="V3" s="84" t="s">
        <v>272</v>
      </c>
      <c r="W3" s="51" t="s">
        <v>250</v>
      </c>
      <c r="X3" s="51" t="s">
        <v>249</v>
      </c>
      <c r="Y3" s="84" t="s">
        <v>273</v>
      </c>
      <c r="Z3" s="50" t="s">
        <v>252</v>
      </c>
      <c r="AA3" s="84" t="s">
        <v>274</v>
      </c>
      <c r="AB3" s="50" t="s">
        <v>217</v>
      </c>
    </row>
    <row r="4" spans="1:28" x14ac:dyDescent="0.2">
      <c r="A4" s="15" t="s">
        <v>36</v>
      </c>
      <c r="B4" s="341" t="s">
        <v>108</v>
      </c>
      <c r="C4" s="152">
        <f>'18'!C4</f>
        <v>2953</v>
      </c>
      <c r="D4" s="152">
        <f>'18'!D4</f>
        <v>2190</v>
      </c>
      <c r="E4" s="152">
        <f>'18'!E4</f>
        <v>5143</v>
      </c>
      <c r="F4" s="237">
        <v>3</v>
      </c>
      <c r="G4" s="237">
        <v>7</v>
      </c>
      <c r="H4" s="237">
        <v>5</v>
      </c>
      <c r="I4" s="237">
        <v>3</v>
      </c>
      <c r="J4" s="237">
        <v>39</v>
      </c>
      <c r="K4" s="188">
        <f>F4+G4+H4+I4</f>
        <v>18</v>
      </c>
      <c r="L4" s="188">
        <f t="shared" ref="L4:L35" si="0">H4+I4</f>
        <v>8</v>
      </c>
      <c r="M4" s="188">
        <f>J4+K4</f>
        <v>57</v>
      </c>
      <c r="N4" s="182">
        <f>K4/M4</f>
        <v>0.31578947368421051</v>
      </c>
      <c r="O4" s="238">
        <v>0.59259259259259256</v>
      </c>
      <c r="P4" s="189">
        <v>204642</v>
      </c>
      <c r="Q4" s="240">
        <v>227</v>
      </c>
      <c r="R4" s="240">
        <v>369</v>
      </c>
      <c r="S4" s="240">
        <v>268</v>
      </c>
      <c r="T4" s="241">
        <v>308</v>
      </c>
      <c r="U4" s="236">
        <v>795</v>
      </c>
      <c r="V4" s="236">
        <v>424</v>
      </c>
      <c r="W4" s="182">
        <f t="shared" ref="W4:W35" si="1">(Q4+R4)/(Q4+R4+T4)</f>
        <v>0.65929203539823011</v>
      </c>
      <c r="X4" s="182">
        <f t="shared" ref="X4:X35" si="2">(Q4+R4)/E4</f>
        <v>0.11588566984250437</v>
      </c>
      <c r="Y4" s="241">
        <v>548</v>
      </c>
      <c r="Z4" s="190">
        <f t="shared" ref="Z4:Z35" si="3">Y4/E4</f>
        <v>0.10655259576122886</v>
      </c>
      <c r="AA4" s="241">
        <v>293</v>
      </c>
      <c r="AB4" s="190">
        <f t="shared" ref="AB4:AB35" si="4">AA4/E4</f>
        <v>5.6970639704452652E-2</v>
      </c>
    </row>
    <row r="5" spans="1:28" x14ac:dyDescent="0.2">
      <c r="A5" s="15" t="s">
        <v>37</v>
      </c>
      <c r="B5" s="341" t="s">
        <v>104</v>
      </c>
      <c r="C5" s="152">
        <f>'18'!C5</f>
        <v>39041</v>
      </c>
      <c r="D5" s="152">
        <f>'18'!D5</f>
        <v>25765</v>
      </c>
      <c r="E5" s="152">
        <f>'18'!E5</f>
        <v>64806</v>
      </c>
      <c r="F5" s="237">
        <v>137</v>
      </c>
      <c r="G5" s="237">
        <v>84</v>
      </c>
      <c r="H5" s="237">
        <v>31</v>
      </c>
      <c r="I5" s="237">
        <v>71</v>
      </c>
      <c r="J5" s="237">
        <v>372</v>
      </c>
      <c r="K5" s="188">
        <f t="shared" ref="K5:K68" si="5">F5+G5+H5+I5</f>
        <v>323</v>
      </c>
      <c r="L5" s="188">
        <f t="shared" si="0"/>
        <v>102</v>
      </c>
      <c r="M5" s="188">
        <f t="shared" ref="M5:M35" si="6">J5+K5</f>
        <v>695</v>
      </c>
      <c r="N5" s="182">
        <f t="shared" ref="N5:N35" si="7">K5/M5</f>
        <v>0.46474820143884893</v>
      </c>
      <c r="O5" s="238">
        <v>0.50939849624060152</v>
      </c>
      <c r="P5" s="189">
        <v>2874557.6500000004</v>
      </c>
      <c r="Q5" s="240">
        <v>4439</v>
      </c>
      <c r="R5" s="240">
        <v>5327</v>
      </c>
      <c r="S5" s="240">
        <v>5068</v>
      </c>
      <c r="T5" s="241">
        <v>7264</v>
      </c>
      <c r="U5" s="236">
        <v>8886</v>
      </c>
      <c r="V5" s="236">
        <v>5100</v>
      </c>
      <c r="W5" s="182">
        <f t="shared" si="1"/>
        <v>0.57345860246623603</v>
      </c>
      <c r="X5" s="182">
        <f t="shared" si="2"/>
        <v>0.15069592321698608</v>
      </c>
      <c r="Y5" s="241">
        <v>5850</v>
      </c>
      <c r="Z5" s="190">
        <f t="shared" si="3"/>
        <v>9.0269419498194614E-2</v>
      </c>
      <c r="AA5" s="240">
        <v>3358</v>
      </c>
      <c r="AB5" s="190">
        <f t="shared" si="4"/>
        <v>5.1816189858963677E-2</v>
      </c>
    </row>
    <row r="6" spans="1:28" x14ac:dyDescent="0.2">
      <c r="A6" s="15" t="s">
        <v>38</v>
      </c>
      <c r="B6" s="341" t="s">
        <v>108</v>
      </c>
      <c r="C6" s="152">
        <f>'18'!C6</f>
        <v>1943</v>
      </c>
      <c r="D6" s="152">
        <f>'18'!D6</f>
        <v>1486</v>
      </c>
      <c r="E6" s="152">
        <f>'18'!E6</f>
        <v>3429</v>
      </c>
      <c r="F6" s="237">
        <v>5</v>
      </c>
      <c r="G6" s="237">
        <v>6</v>
      </c>
      <c r="H6" s="237">
        <v>2</v>
      </c>
      <c r="I6" s="237">
        <v>1</v>
      </c>
      <c r="J6" s="237">
        <v>19</v>
      </c>
      <c r="K6" s="188">
        <f t="shared" si="5"/>
        <v>14</v>
      </c>
      <c r="L6" s="188">
        <f t="shared" si="0"/>
        <v>3</v>
      </c>
      <c r="M6" s="188">
        <f t="shared" si="6"/>
        <v>33</v>
      </c>
      <c r="N6" s="182">
        <f t="shared" si="7"/>
        <v>0.42424242424242425</v>
      </c>
      <c r="O6" s="238">
        <v>0.5</v>
      </c>
      <c r="P6" s="189">
        <v>91851</v>
      </c>
      <c r="Q6" s="240">
        <v>130</v>
      </c>
      <c r="R6" s="240">
        <v>189</v>
      </c>
      <c r="S6" s="240">
        <v>189</v>
      </c>
      <c r="T6" s="241">
        <v>154</v>
      </c>
      <c r="U6" s="236">
        <v>291</v>
      </c>
      <c r="V6" s="236">
        <v>111</v>
      </c>
      <c r="W6" s="182">
        <f t="shared" si="1"/>
        <v>0.67441860465116277</v>
      </c>
      <c r="X6" s="182">
        <f t="shared" si="2"/>
        <v>9.3030037911927682E-2</v>
      </c>
      <c r="Y6" s="241">
        <v>183</v>
      </c>
      <c r="Z6" s="190">
        <f t="shared" si="3"/>
        <v>5.3368328958880142E-2</v>
      </c>
      <c r="AA6" s="240">
        <v>70</v>
      </c>
      <c r="AB6" s="190">
        <f t="shared" si="4"/>
        <v>2.0414114902303878E-2</v>
      </c>
    </row>
    <row r="7" spans="1:28" x14ac:dyDescent="0.2">
      <c r="A7" s="15" t="s">
        <v>39</v>
      </c>
      <c r="B7" s="341" t="s">
        <v>104</v>
      </c>
      <c r="C7" s="152">
        <f>'18'!C7</f>
        <v>5050</v>
      </c>
      <c r="D7" s="152">
        <f>'18'!D7</f>
        <v>3761</v>
      </c>
      <c r="E7" s="152">
        <f>'18'!E7</f>
        <v>8811</v>
      </c>
      <c r="F7" s="237">
        <v>7</v>
      </c>
      <c r="G7" s="237">
        <v>15</v>
      </c>
      <c r="H7" s="237">
        <v>8</v>
      </c>
      <c r="I7" s="237">
        <v>3</v>
      </c>
      <c r="J7" s="237">
        <v>33</v>
      </c>
      <c r="K7" s="188">
        <f t="shared" si="5"/>
        <v>33</v>
      </c>
      <c r="L7" s="188">
        <f t="shared" si="0"/>
        <v>11</v>
      </c>
      <c r="M7" s="188">
        <f t="shared" si="6"/>
        <v>66</v>
      </c>
      <c r="N7" s="182">
        <f t="shared" si="7"/>
        <v>0.5</v>
      </c>
      <c r="O7" s="238">
        <v>0.41095890410958902</v>
      </c>
      <c r="P7" s="189">
        <v>251159</v>
      </c>
      <c r="Q7" s="240">
        <v>451</v>
      </c>
      <c r="R7" s="240">
        <v>577</v>
      </c>
      <c r="S7" s="240">
        <v>589</v>
      </c>
      <c r="T7" s="241">
        <v>696</v>
      </c>
      <c r="U7" s="236">
        <v>1294</v>
      </c>
      <c r="V7" s="236">
        <v>499</v>
      </c>
      <c r="W7" s="182">
        <f t="shared" si="1"/>
        <v>0.59628770301624134</v>
      </c>
      <c r="X7" s="182">
        <f t="shared" si="2"/>
        <v>0.11667234139144252</v>
      </c>
      <c r="Y7" s="241">
        <v>823</v>
      </c>
      <c r="Z7" s="190">
        <f t="shared" si="3"/>
        <v>9.3405969810464187E-2</v>
      </c>
      <c r="AA7" s="240">
        <v>317</v>
      </c>
      <c r="AB7" s="190">
        <f t="shared" si="4"/>
        <v>3.5977755078878675E-2</v>
      </c>
    </row>
    <row r="8" spans="1:28" x14ac:dyDescent="0.2">
      <c r="A8" s="15" t="s">
        <v>40</v>
      </c>
      <c r="B8" s="341" t="s">
        <v>108</v>
      </c>
      <c r="C8" s="152">
        <f>'18'!C8</f>
        <v>1393</v>
      </c>
      <c r="D8" s="152">
        <f>'18'!D8</f>
        <v>1067</v>
      </c>
      <c r="E8" s="152">
        <f>'18'!E8</f>
        <v>2460</v>
      </c>
      <c r="F8" s="237">
        <v>6</v>
      </c>
      <c r="G8" s="237">
        <v>3</v>
      </c>
      <c r="H8" s="237">
        <v>4</v>
      </c>
      <c r="I8" s="237">
        <v>2</v>
      </c>
      <c r="J8" s="237">
        <v>6</v>
      </c>
      <c r="K8" s="188">
        <f t="shared" si="5"/>
        <v>15</v>
      </c>
      <c r="L8" s="188">
        <f t="shared" si="0"/>
        <v>6</v>
      </c>
      <c r="M8" s="188">
        <f t="shared" si="6"/>
        <v>21</v>
      </c>
      <c r="N8" s="182">
        <f t="shared" si="7"/>
        <v>0.7142857142857143</v>
      </c>
      <c r="O8" s="238">
        <v>0.36363636363636365</v>
      </c>
      <c r="P8" s="189">
        <v>30681</v>
      </c>
      <c r="Q8" s="240">
        <v>81</v>
      </c>
      <c r="R8" s="240">
        <v>101</v>
      </c>
      <c r="S8" s="240">
        <v>121</v>
      </c>
      <c r="T8" s="241">
        <v>137</v>
      </c>
      <c r="U8" s="236">
        <v>129</v>
      </c>
      <c r="V8" s="236">
        <v>108</v>
      </c>
      <c r="W8" s="182">
        <f t="shared" si="1"/>
        <v>0.57053291536050155</v>
      </c>
      <c r="X8" s="182">
        <f t="shared" si="2"/>
        <v>7.398373983739838E-2</v>
      </c>
      <c r="Y8" s="241">
        <v>77</v>
      </c>
      <c r="Z8" s="190">
        <f t="shared" si="3"/>
        <v>3.1300813008130084E-2</v>
      </c>
      <c r="AA8" s="240">
        <v>65</v>
      </c>
      <c r="AB8" s="190">
        <f t="shared" si="4"/>
        <v>2.6422764227642278E-2</v>
      </c>
    </row>
    <row r="9" spans="1:28" x14ac:dyDescent="0.2">
      <c r="A9" s="15" t="s">
        <v>41</v>
      </c>
      <c r="B9" s="341" t="s">
        <v>104</v>
      </c>
      <c r="C9" s="152">
        <f>'18'!C9</f>
        <v>14341</v>
      </c>
      <c r="D9" s="152">
        <f>'18'!D9</f>
        <v>10194</v>
      </c>
      <c r="E9" s="152">
        <f>'18'!E9</f>
        <v>24535</v>
      </c>
      <c r="F9" s="237">
        <v>19</v>
      </c>
      <c r="G9" s="237">
        <v>42</v>
      </c>
      <c r="H9" s="237">
        <v>19</v>
      </c>
      <c r="I9" s="237">
        <v>26</v>
      </c>
      <c r="J9" s="237">
        <v>55</v>
      </c>
      <c r="K9" s="188">
        <f t="shared" si="5"/>
        <v>106</v>
      </c>
      <c r="L9" s="188">
        <f t="shared" si="0"/>
        <v>45</v>
      </c>
      <c r="M9" s="188">
        <f t="shared" si="6"/>
        <v>161</v>
      </c>
      <c r="N9" s="182">
        <f t="shared" si="7"/>
        <v>0.65838509316770188</v>
      </c>
      <c r="O9" s="238">
        <v>0.60624999999999996</v>
      </c>
      <c r="P9" s="189">
        <v>1263211.23</v>
      </c>
      <c r="Q9" s="240">
        <v>1175</v>
      </c>
      <c r="R9" s="240">
        <v>1769</v>
      </c>
      <c r="S9" s="240">
        <v>2266</v>
      </c>
      <c r="T9" s="241">
        <v>769</v>
      </c>
      <c r="U9" s="236">
        <v>4293</v>
      </c>
      <c r="V9" s="236">
        <v>2343</v>
      </c>
      <c r="W9" s="182">
        <f t="shared" si="1"/>
        <v>0.79288984648532179</v>
      </c>
      <c r="X9" s="182">
        <f t="shared" si="2"/>
        <v>0.1199918483798655</v>
      </c>
      <c r="Y9" s="241">
        <v>2426</v>
      </c>
      <c r="Z9" s="190">
        <f t="shared" si="3"/>
        <v>9.8879152231506007E-2</v>
      </c>
      <c r="AA9" s="240">
        <v>1324</v>
      </c>
      <c r="AB9" s="190">
        <f t="shared" si="4"/>
        <v>5.3963725290401464E-2</v>
      </c>
    </row>
    <row r="10" spans="1:28" x14ac:dyDescent="0.2">
      <c r="A10" s="15" t="s">
        <v>42</v>
      </c>
      <c r="B10" s="341" t="s">
        <v>108</v>
      </c>
      <c r="C10" s="152">
        <f>'18'!C10</f>
        <v>3933</v>
      </c>
      <c r="D10" s="152">
        <f>'18'!D10</f>
        <v>2890</v>
      </c>
      <c r="E10" s="152">
        <f>'18'!E10</f>
        <v>6823</v>
      </c>
      <c r="F10" s="237">
        <v>9</v>
      </c>
      <c r="G10" s="237">
        <v>7</v>
      </c>
      <c r="H10" s="237">
        <v>5</v>
      </c>
      <c r="I10" s="237">
        <v>19</v>
      </c>
      <c r="J10" s="237">
        <v>14</v>
      </c>
      <c r="K10" s="188">
        <f t="shared" si="5"/>
        <v>40</v>
      </c>
      <c r="L10" s="188">
        <f t="shared" si="0"/>
        <v>24</v>
      </c>
      <c r="M10" s="188">
        <f t="shared" si="6"/>
        <v>54</v>
      </c>
      <c r="N10" s="182">
        <f t="shared" si="7"/>
        <v>0.7407407407407407</v>
      </c>
      <c r="O10" s="238">
        <v>0.6</v>
      </c>
      <c r="P10" s="189">
        <v>411520</v>
      </c>
      <c r="Q10" s="240">
        <v>453</v>
      </c>
      <c r="R10" s="240">
        <v>567</v>
      </c>
      <c r="S10" s="240">
        <v>795</v>
      </c>
      <c r="T10" s="241">
        <v>282</v>
      </c>
      <c r="U10" s="236">
        <v>1469</v>
      </c>
      <c r="V10" s="236">
        <v>1140</v>
      </c>
      <c r="W10" s="182">
        <f t="shared" si="1"/>
        <v>0.78341013824884798</v>
      </c>
      <c r="X10" s="182">
        <f t="shared" si="2"/>
        <v>0.14949435732082661</v>
      </c>
      <c r="Y10" s="241">
        <v>825</v>
      </c>
      <c r="Z10" s="190">
        <f t="shared" si="3"/>
        <v>0.12091455371537446</v>
      </c>
      <c r="AA10" s="240">
        <v>641</v>
      </c>
      <c r="AB10" s="190">
        <f t="shared" si="4"/>
        <v>9.3946944159460644E-2</v>
      </c>
    </row>
    <row r="11" spans="1:28" x14ac:dyDescent="0.2">
      <c r="A11" s="15" t="s">
        <v>43</v>
      </c>
      <c r="B11" s="341" t="s">
        <v>108</v>
      </c>
      <c r="C11" s="152">
        <f>'18'!C11</f>
        <v>2170</v>
      </c>
      <c r="D11" s="152">
        <f>'18'!D11</f>
        <v>1470</v>
      </c>
      <c r="E11" s="152">
        <f>'18'!E11</f>
        <v>3640</v>
      </c>
      <c r="F11" s="237">
        <v>6</v>
      </c>
      <c r="G11" s="237">
        <v>8</v>
      </c>
      <c r="H11" s="237">
        <v>7</v>
      </c>
      <c r="I11" s="237">
        <v>3</v>
      </c>
      <c r="J11" s="237">
        <v>11</v>
      </c>
      <c r="K11" s="188">
        <f t="shared" si="5"/>
        <v>24</v>
      </c>
      <c r="L11" s="188">
        <f t="shared" si="0"/>
        <v>10</v>
      </c>
      <c r="M11" s="188">
        <f t="shared" si="6"/>
        <v>35</v>
      </c>
      <c r="N11" s="182">
        <f t="shared" si="7"/>
        <v>0.68571428571428572</v>
      </c>
      <c r="O11" s="238">
        <v>0.47619047619047616</v>
      </c>
      <c r="P11" s="189">
        <v>240205.9</v>
      </c>
      <c r="Q11" s="240">
        <v>281</v>
      </c>
      <c r="R11" s="240">
        <v>453</v>
      </c>
      <c r="S11" s="240">
        <v>358</v>
      </c>
      <c r="T11" s="241">
        <v>49</v>
      </c>
      <c r="U11" s="236">
        <v>912</v>
      </c>
      <c r="V11" s="236">
        <v>488</v>
      </c>
      <c r="W11" s="182">
        <f t="shared" si="1"/>
        <v>0.93742017879948913</v>
      </c>
      <c r="X11" s="182">
        <f t="shared" si="2"/>
        <v>0.20164835164835165</v>
      </c>
      <c r="Y11" s="241">
        <v>613</v>
      </c>
      <c r="Z11" s="190">
        <f t="shared" si="3"/>
        <v>0.16840659340659342</v>
      </c>
      <c r="AA11" s="240">
        <v>328</v>
      </c>
      <c r="AB11" s="190">
        <f t="shared" si="4"/>
        <v>9.0109890109890109E-2</v>
      </c>
    </row>
    <row r="12" spans="1:28" x14ac:dyDescent="0.2">
      <c r="A12" s="15" t="s">
        <v>220</v>
      </c>
      <c r="B12" s="341" t="s">
        <v>104</v>
      </c>
      <c r="C12" s="152">
        <f>'18'!C12</f>
        <v>17884</v>
      </c>
      <c r="D12" s="152">
        <f>'18'!D12</f>
        <v>13101</v>
      </c>
      <c r="E12" s="152">
        <f>'18'!E12</f>
        <v>30985</v>
      </c>
      <c r="F12" s="237">
        <v>64</v>
      </c>
      <c r="G12" s="237">
        <v>34</v>
      </c>
      <c r="H12" s="237">
        <v>38</v>
      </c>
      <c r="I12" s="237">
        <v>42</v>
      </c>
      <c r="J12" s="237">
        <v>110</v>
      </c>
      <c r="K12" s="188">
        <f t="shared" si="5"/>
        <v>178</v>
      </c>
      <c r="L12" s="188">
        <f t="shared" si="0"/>
        <v>80</v>
      </c>
      <c r="M12" s="188">
        <f t="shared" si="6"/>
        <v>288</v>
      </c>
      <c r="N12" s="182">
        <f t="shared" si="7"/>
        <v>0.61805555555555558</v>
      </c>
      <c r="O12" s="238">
        <v>0.59589041095890416</v>
      </c>
      <c r="P12" s="189">
        <v>1725371.5499999998</v>
      </c>
      <c r="Q12" s="240">
        <v>2107</v>
      </c>
      <c r="R12" s="240">
        <v>3388</v>
      </c>
      <c r="S12" s="240">
        <v>3748</v>
      </c>
      <c r="T12" s="241">
        <v>2678</v>
      </c>
      <c r="U12" s="236">
        <v>5994</v>
      </c>
      <c r="V12" s="236">
        <v>4192</v>
      </c>
      <c r="W12" s="182">
        <f t="shared" si="1"/>
        <v>0.67233573963049065</v>
      </c>
      <c r="X12" s="182">
        <f t="shared" si="2"/>
        <v>0.17734387606906568</v>
      </c>
      <c r="Y12" s="241">
        <v>3563</v>
      </c>
      <c r="Z12" s="190">
        <f t="shared" si="3"/>
        <v>0.11499112473777634</v>
      </c>
      <c r="AA12" s="240">
        <v>2492</v>
      </c>
      <c r="AB12" s="190">
        <f t="shared" si="4"/>
        <v>8.0426012586735512E-2</v>
      </c>
    </row>
    <row r="13" spans="1:28" x14ac:dyDescent="0.2">
      <c r="A13" s="15" t="s">
        <v>44</v>
      </c>
      <c r="B13" s="341" t="s">
        <v>108</v>
      </c>
      <c r="C13" s="152">
        <f>'18'!C13</f>
        <v>5608</v>
      </c>
      <c r="D13" s="152">
        <f>'18'!D13</f>
        <v>3886</v>
      </c>
      <c r="E13" s="152">
        <f>'18'!E13</f>
        <v>9494</v>
      </c>
      <c r="F13" s="237">
        <v>13</v>
      </c>
      <c r="G13" s="237">
        <v>7</v>
      </c>
      <c r="H13" s="237">
        <v>8</v>
      </c>
      <c r="I13" s="237">
        <v>9</v>
      </c>
      <c r="J13" s="237">
        <v>40</v>
      </c>
      <c r="K13" s="188">
        <f t="shared" si="5"/>
        <v>37</v>
      </c>
      <c r="L13" s="188">
        <f t="shared" si="0"/>
        <v>17</v>
      </c>
      <c r="M13" s="188">
        <f t="shared" si="6"/>
        <v>77</v>
      </c>
      <c r="N13" s="182">
        <f t="shared" si="7"/>
        <v>0.48051948051948051</v>
      </c>
      <c r="O13" s="238">
        <v>0.52631578947368418</v>
      </c>
      <c r="P13" s="189">
        <v>272585.59999999998</v>
      </c>
      <c r="Q13" s="240">
        <v>455</v>
      </c>
      <c r="R13" s="240">
        <v>624</v>
      </c>
      <c r="S13" s="240">
        <v>564</v>
      </c>
      <c r="T13" s="241">
        <v>813</v>
      </c>
      <c r="U13" s="236">
        <v>1134</v>
      </c>
      <c r="V13" s="236">
        <v>859</v>
      </c>
      <c r="W13" s="182">
        <f t="shared" si="1"/>
        <v>0.57029598308668072</v>
      </c>
      <c r="X13" s="182">
        <f t="shared" si="2"/>
        <v>0.11365072677480514</v>
      </c>
      <c r="Y13" s="241">
        <v>745</v>
      </c>
      <c r="Z13" s="190">
        <f t="shared" si="3"/>
        <v>7.8470613018748678E-2</v>
      </c>
      <c r="AA13" s="240">
        <v>564</v>
      </c>
      <c r="AB13" s="190">
        <f t="shared" si="4"/>
        <v>5.9405940594059403E-2</v>
      </c>
    </row>
    <row r="14" spans="1:28" x14ac:dyDescent="0.2">
      <c r="A14" s="15" t="s">
        <v>45</v>
      </c>
      <c r="B14" s="341" t="s">
        <v>108</v>
      </c>
      <c r="C14" s="152">
        <f>'18'!C14</f>
        <v>3934</v>
      </c>
      <c r="D14" s="152">
        <f>'18'!D14</f>
        <v>2797</v>
      </c>
      <c r="E14" s="152">
        <f>'18'!E14</f>
        <v>6731</v>
      </c>
      <c r="F14" s="237">
        <v>17</v>
      </c>
      <c r="G14" s="237">
        <v>13</v>
      </c>
      <c r="H14" s="237">
        <v>14</v>
      </c>
      <c r="I14" s="237">
        <v>2</v>
      </c>
      <c r="J14" s="237">
        <v>33</v>
      </c>
      <c r="K14" s="188">
        <f t="shared" si="5"/>
        <v>46</v>
      </c>
      <c r="L14" s="188">
        <f t="shared" si="0"/>
        <v>16</v>
      </c>
      <c r="M14" s="188">
        <f t="shared" si="6"/>
        <v>79</v>
      </c>
      <c r="N14" s="182">
        <f t="shared" si="7"/>
        <v>0.58227848101265822</v>
      </c>
      <c r="O14" s="238">
        <v>0.44736842105263158</v>
      </c>
      <c r="P14" s="189">
        <v>263588</v>
      </c>
      <c r="Q14" s="240">
        <v>558</v>
      </c>
      <c r="R14" s="240">
        <v>646</v>
      </c>
      <c r="S14" s="240">
        <v>700</v>
      </c>
      <c r="T14" s="241">
        <v>457</v>
      </c>
      <c r="U14" s="236">
        <v>1279</v>
      </c>
      <c r="V14" s="236">
        <v>758</v>
      </c>
      <c r="W14" s="182">
        <f t="shared" si="1"/>
        <v>0.72486453943407581</v>
      </c>
      <c r="X14" s="182">
        <f t="shared" si="2"/>
        <v>0.17887386718169662</v>
      </c>
      <c r="Y14" s="241">
        <v>809</v>
      </c>
      <c r="Z14" s="190">
        <f t="shared" si="3"/>
        <v>0.1201901649086317</v>
      </c>
      <c r="AA14" s="240">
        <v>479</v>
      </c>
      <c r="AB14" s="190">
        <f t="shared" si="4"/>
        <v>7.1163274402020499E-2</v>
      </c>
    </row>
    <row r="15" spans="1:28" x14ac:dyDescent="0.2">
      <c r="A15" s="15" t="s">
        <v>46</v>
      </c>
      <c r="B15" s="341" t="s">
        <v>108</v>
      </c>
      <c r="C15" s="152">
        <f>'18'!C15</f>
        <v>103</v>
      </c>
      <c r="D15" s="152">
        <f>'18'!D15</f>
        <v>119</v>
      </c>
      <c r="E15" s="152">
        <f>'18'!E15</f>
        <v>222</v>
      </c>
      <c r="F15" s="237">
        <v>0</v>
      </c>
      <c r="G15" s="237">
        <v>0</v>
      </c>
      <c r="H15" s="237">
        <v>1</v>
      </c>
      <c r="I15" s="237">
        <v>0</v>
      </c>
      <c r="J15" s="237">
        <v>1</v>
      </c>
      <c r="K15" s="188">
        <f t="shared" si="5"/>
        <v>1</v>
      </c>
      <c r="L15" s="188">
        <f t="shared" si="0"/>
        <v>1</v>
      </c>
      <c r="M15" s="188">
        <f t="shared" si="6"/>
        <v>2</v>
      </c>
      <c r="N15" s="182">
        <f t="shared" si="7"/>
        <v>0.5</v>
      </c>
      <c r="O15" s="238">
        <v>1</v>
      </c>
      <c r="P15" s="189">
        <v>11682</v>
      </c>
      <c r="Q15" s="240">
        <v>20</v>
      </c>
      <c r="R15" s="240">
        <v>13</v>
      </c>
      <c r="S15" s="240">
        <v>20</v>
      </c>
      <c r="T15" s="241">
        <v>3</v>
      </c>
      <c r="U15" s="236">
        <v>53</v>
      </c>
      <c r="V15" s="236">
        <v>53</v>
      </c>
      <c r="W15" s="182">
        <f t="shared" si="1"/>
        <v>0.91666666666666663</v>
      </c>
      <c r="X15" s="182">
        <f t="shared" si="2"/>
        <v>0.14864864864864866</v>
      </c>
      <c r="Y15" s="241">
        <v>33</v>
      </c>
      <c r="Z15" s="190">
        <f t="shared" si="3"/>
        <v>0.14864864864864866</v>
      </c>
      <c r="AA15" s="240">
        <v>33</v>
      </c>
      <c r="AB15" s="190">
        <f t="shared" si="4"/>
        <v>0.14864864864864866</v>
      </c>
    </row>
    <row r="16" spans="1:28" x14ac:dyDescent="0.2">
      <c r="A16" s="15" t="s">
        <v>47</v>
      </c>
      <c r="B16" s="341" t="s">
        <v>108</v>
      </c>
      <c r="C16" s="152">
        <f>'18'!C16</f>
        <v>1659</v>
      </c>
      <c r="D16" s="152">
        <f>'18'!D16</f>
        <v>1339</v>
      </c>
      <c r="E16" s="152">
        <f>'18'!E16</f>
        <v>2998</v>
      </c>
      <c r="F16" s="237">
        <v>9</v>
      </c>
      <c r="G16" s="237">
        <v>4</v>
      </c>
      <c r="H16" s="237">
        <v>1</v>
      </c>
      <c r="I16" s="237">
        <v>0</v>
      </c>
      <c r="J16" s="237">
        <v>9</v>
      </c>
      <c r="K16" s="188">
        <f t="shared" si="5"/>
        <v>14</v>
      </c>
      <c r="L16" s="188">
        <f t="shared" si="0"/>
        <v>1</v>
      </c>
      <c r="M16" s="188">
        <f t="shared" si="6"/>
        <v>23</v>
      </c>
      <c r="N16" s="182">
        <f t="shared" si="7"/>
        <v>0.60869565217391308</v>
      </c>
      <c r="O16" s="238">
        <v>0.5</v>
      </c>
      <c r="P16" s="189">
        <v>31818.58</v>
      </c>
      <c r="Q16" s="240">
        <v>172</v>
      </c>
      <c r="R16" s="240">
        <v>204</v>
      </c>
      <c r="S16" s="240">
        <v>282</v>
      </c>
      <c r="T16" s="241">
        <v>197</v>
      </c>
      <c r="U16" s="236">
        <v>181</v>
      </c>
      <c r="V16" s="236">
        <v>53</v>
      </c>
      <c r="W16" s="182">
        <f t="shared" si="1"/>
        <v>0.65619546247818494</v>
      </c>
      <c r="X16" s="182">
        <f t="shared" si="2"/>
        <v>0.12541694462975317</v>
      </c>
      <c r="Y16" s="241">
        <v>103</v>
      </c>
      <c r="Z16" s="190">
        <f t="shared" si="3"/>
        <v>3.4356237491661105E-2</v>
      </c>
      <c r="AA16" s="240">
        <v>30</v>
      </c>
      <c r="AB16" s="190">
        <f t="shared" si="4"/>
        <v>1.0006671114076051E-2</v>
      </c>
    </row>
    <row r="17" spans="1:28" x14ac:dyDescent="0.2">
      <c r="A17" s="15" t="s">
        <v>48</v>
      </c>
      <c r="B17" s="341" t="s">
        <v>108</v>
      </c>
      <c r="C17" s="152">
        <f>'18'!C17</f>
        <v>4217</v>
      </c>
      <c r="D17" s="152">
        <f>'18'!D17</f>
        <v>2349</v>
      </c>
      <c r="E17" s="152">
        <f>'18'!E17</f>
        <v>6566</v>
      </c>
      <c r="F17" s="237">
        <v>8</v>
      </c>
      <c r="G17" s="237">
        <v>12</v>
      </c>
      <c r="H17" s="237">
        <v>8</v>
      </c>
      <c r="I17" s="237">
        <v>14</v>
      </c>
      <c r="J17" s="237">
        <v>42</v>
      </c>
      <c r="K17" s="188">
        <f t="shared" si="5"/>
        <v>42</v>
      </c>
      <c r="L17" s="188">
        <f t="shared" si="0"/>
        <v>22</v>
      </c>
      <c r="M17" s="188">
        <f t="shared" si="6"/>
        <v>84</v>
      </c>
      <c r="N17" s="182">
        <f t="shared" si="7"/>
        <v>0.5</v>
      </c>
      <c r="O17" s="238">
        <v>0.45333333333333331</v>
      </c>
      <c r="P17" s="189">
        <v>608665.03</v>
      </c>
      <c r="Q17" s="240">
        <v>431</v>
      </c>
      <c r="R17" s="240">
        <v>738</v>
      </c>
      <c r="S17" s="240">
        <v>685</v>
      </c>
      <c r="T17" s="241">
        <v>673</v>
      </c>
      <c r="U17" s="236">
        <v>1616</v>
      </c>
      <c r="V17" s="236">
        <v>1118</v>
      </c>
      <c r="W17" s="182">
        <f t="shared" si="1"/>
        <v>0.63463626492942449</v>
      </c>
      <c r="X17" s="182">
        <f t="shared" si="2"/>
        <v>0.17803837953091683</v>
      </c>
      <c r="Y17" s="241">
        <v>1019</v>
      </c>
      <c r="Z17" s="190">
        <f t="shared" si="3"/>
        <v>0.15519342065184283</v>
      </c>
      <c r="AA17" s="240">
        <v>705</v>
      </c>
      <c r="AB17" s="190">
        <f t="shared" si="4"/>
        <v>0.10737130673164788</v>
      </c>
    </row>
    <row r="18" spans="1:28" x14ac:dyDescent="0.2">
      <c r="A18" s="15" t="s">
        <v>49</v>
      </c>
      <c r="B18" s="341" t="s">
        <v>104</v>
      </c>
      <c r="C18" s="152">
        <f>'18'!C18</f>
        <v>16760</v>
      </c>
      <c r="D18" s="152">
        <f>'18'!D18</f>
        <v>12483</v>
      </c>
      <c r="E18" s="152">
        <f>'18'!E18</f>
        <v>29243</v>
      </c>
      <c r="F18" s="237">
        <v>64</v>
      </c>
      <c r="G18" s="237">
        <v>35</v>
      </c>
      <c r="H18" s="237">
        <v>15</v>
      </c>
      <c r="I18" s="237">
        <v>36</v>
      </c>
      <c r="J18" s="237">
        <v>116</v>
      </c>
      <c r="K18" s="188">
        <f t="shared" si="5"/>
        <v>150</v>
      </c>
      <c r="L18" s="188">
        <f t="shared" si="0"/>
        <v>51</v>
      </c>
      <c r="M18" s="188">
        <f t="shared" si="6"/>
        <v>266</v>
      </c>
      <c r="N18" s="182">
        <f t="shared" si="7"/>
        <v>0.56390977443609025</v>
      </c>
      <c r="O18" s="238">
        <v>0.59734513274336287</v>
      </c>
      <c r="P18" s="189">
        <v>1086482.56</v>
      </c>
      <c r="Q18" s="240">
        <v>1794</v>
      </c>
      <c r="R18" s="240">
        <v>2641</v>
      </c>
      <c r="S18" s="240">
        <v>2843</v>
      </c>
      <c r="T18" s="241">
        <v>2379</v>
      </c>
      <c r="U18" s="236">
        <v>4192</v>
      </c>
      <c r="V18" s="236">
        <v>2703</v>
      </c>
      <c r="W18" s="182">
        <f t="shared" si="1"/>
        <v>0.65086586439683003</v>
      </c>
      <c r="X18" s="182">
        <f t="shared" si="2"/>
        <v>0.15166022637896248</v>
      </c>
      <c r="Y18" s="241">
        <v>2554</v>
      </c>
      <c r="Z18" s="190">
        <f t="shared" si="3"/>
        <v>8.733714051225934E-2</v>
      </c>
      <c r="AA18" s="240">
        <v>1647</v>
      </c>
      <c r="AB18" s="190">
        <f t="shared" si="4"/>
        <v>5.6321170878500838E-2</v>
      </c>
    </row>
    <row r="19" spans="1:28" x14ac:dyDescent="0.2">
      <c r="A19" s="15" t="s">
        <v>50</v>
      </c>
      <c r="B19" s="341" t="s">
        <v>108</v>
      </c>
      <c r="C19" s="152">
        <f>'18'!C19</f>
        <v>1179</v>
      </c>
      <c r="D19" s="152">
        <f>'18'!D19</f>
        <v>760</v>
      </c>
      <c r="E19" s="152">
        <f>'18'!E19</f>
        <v>1939</v>
      </c>
      <c r="F19" s="237">
        <v>4</v>
      </c>
      <c r="G19" s="237">
        <v>3</v>
      </c>
      <c r="H19" s="237">
        <v>4</v>
      </c>
      <c r="I19" s="237">
        <v>0</v>
      </c>
      <c r="J19" s="237">
        <v>6</v>
      </c>
      <c r="K19" s="188">
        <f t="shared" si="5"/>
        <v>11</v>
      </c>
      <c r="L19" s="188">
        <f t="shared" si="0"/>
        <v>4</v>
      </c>
      <c r="M19" s="188">
        <f t="shared" si="6"/>
        <v>17</v>
      </c>
      <c r="N19" s="182">
        <f t="shared" si="7"/>
        <v>0.6470588235294118</v>
      </c>
      <c r="O19" s="238">
        <v>0.61111111111111116</v>
      </c>
      <c r="P19" s="189">
        <v>73086</v>
      </c>
      <c r="Q19" s="240">
        <v>124</v>
      </c>
      <c r="R19" s="240">
        <v>223</v>
      </c>
      <c r="S19" s="240">
        <v>236</v>
      </c>
      <c r="T19" s="241">
        <v>29</v>
      </c>
      <c r="U19" s="236">
        <v>371</v>
      </c>
      <c r="V19" s="236">
        <v>212</v>
      </c>
      <c r="W19" s="182">
        <f t="shared" si="1"/>
        <v>0.9228723404255319</v>
      </c>
      <c r="X19" s="182">
        <f t="shared" si="2"/>
        <v>0.17895822588963384</v>
      </c>
      <c r="Y19" s="241">
        <v>221</v>
      </c>
      <c r="Z19" s="190">
        <f t="shared" si="3"/>
        <v>0.11397627643115008</v>
      </c>
      <c r="AA19" s="240">
        <v>126</v>
      </c>
      <c r="AB19" s="190">
        <f t="shared" si="4"/>
        <v>6.4981949458483748E-2</v>
      </c>
    </row>
    <row r="20" spans="1:28" x14ac:dyDescent="0.2">
      <c r="A20" s="15" t="s">
        <v>51</v>
      </c>
      <c r="B20" s="341" t="s">
        <v>108</v>
      </c>
      <c r="C20" s="152">
        <f>'18'!C20</f>
        <v>2116</v>
      </c>
      <c r="D20" s="152">
        <f>'18'!D20</f>
        <v>1642</v>
      </c>
      <c r="E20" s="152">
        <f>'18'!E20</f>
        <v>3758</v>
      </c>
      <c r="F20" s="237">
        <v>10</v>
      </c>
      <c r="G20" s="237">
        <v>10</v>
      </c>
      <c r="H20" s="237">
        <v>4</v>
      </c>
      <c r="I20" s="237">
        <v>6</v>
      </c>
      <c r="J20" s="237">
        <v>23</v>
      </c>
      <c r="K20" s="188">
        <f t="shared" si="5"/>
        <v>30</v>
      </c>
      <c r="L20" s="188">
        <f t="shared" si="0"/>
        <v>10</v>
      </c>
      <c r="M20" s="188">
        <f t="shared" si="6"/>
        <v>53</v>
      </c>
      <c r="N20" s="182">
        <f t="shared" si="7"/>
        <v>0.56603773584905659</v>
      </c>
      <c r="O20" s="238">
        <v>0.65</v>
      </c>
      <c r="P20" s="189">
        <v>119575</v>
      </c>
      <c r="Q20" s="240">
        <v>226</v>
      </c>
      <c r="R20" s="240">
        <v>279</v>
      </c>
      <c r="S20" s="240">
        <v>316</v>
      </c>
      <c r="T20" s="241">
        <v>145</v>
      </c>
      <c r="U20" s="236">
        <v>556</v>
      </c>
      <c r="V20" s="236">
        <v>302</v>
      </c>
      <c r="W20" s="182">
        <f t="shared" si="1"/>
        <v>0.77692307692307694</v>
      </c>
      <c r="X20" s="182">
        <f t="shared" si="2"/>
        <v>0.13437998935604045</v>
      </c>
      <c r="Y20" s="241">
        <v>342</v>
      </c>
      <c r="Z20" s="190">
        <f t="shared" si="3"/>
        <v>9.1005854177754128E-2</v>
      </c>
      <c r="AA20" s="240">
        <v>186</v>
      </c>
      <c r="AB20" s="190">
        <f t="shared" si="4"/>
        <v>4.9494411921234702E-2</v>
      </c>
    </row>
    <row r="21" spans="1:28" x14ac:dyDescent="0.2">
      <c r="A21" s="15" t="s">
        <v>52</v>
      </c>
      <c r="B21" s="341" t="s">
        <v>108</v>
      </c>
      <c r="C21" s="152">
        <f>'18'!C21</f>
        <v>1298</v>
      </c>
      <c r="D21" s="152">
        <f>'18'!D21</f>
        <v>795</v>
      </c>
      <c r="E21" s="152">
        <f>'18'!E21</f>
        <v>2093</v>
      </c>
      <c r="F21" s="237">
        <v>0</v>
      </c>
      <c r="G21" s="237">
        <v>4</v>
      </c>
      <c r="H21" s="237">
        <v>3</v>
      </c>
      <c r="I21" s="237">
        <v>1</v>
      </c>
      <c r="J21" s="237">
        <v>6</v>
      </c>
      <c r="K21" s="188">
        <f t="shared" si="5"/>
        <v>8</v>
      </c>
      <c r="L21" s="188">
        <f t="shared" si="0"/>
        <v>4</v>
      </c>
      <c r="M21" s="188">
        <f t="shared" si="6"/>
        <v>14</v>
      </c>
      <c r="N21" s="182">
        <f t="shared" si="7"/>
        <v>0.5714285714285714</v>
      </c>
      <c r="O21" s="238">
        <v>0.54545454545454541</v>
      </c>
      <c r="P21" s="189">
        <v>86791</v>
      </c>
      <c r="Q21" s="240">
        <v>71</v>
      </c>
      <c r="R21" s="240">
        <v>104</v>
      </c>
      <c r="S21" s="240">
        <v>154</v>
      </c>
      <c r="T21" s="241">
        <v>70</v>
      </c>
      <c r="U21" s="236">
        <v>328</v>
      </c>
      <c r="V21" s="236">
        <v>164</v>
      </c>
      <c r="W21" s="182">
        <f t="shared" si="1"/>
        <v>0.7142857142857143</v>
      </c>
      <c r="X21" s="182">
        <f t="shared" si="2"/>
        <v>8.3612040133779264E-2</v>
      </c>
      <c r="Y21" s="241">
        <v>174</v>
      </c>
      <c r="Z21" s="190">
        <f t="shared" si="3"/>
        <v>8.3134257047300528E-2</v>
      </c>
      <c r="AA21" s="240">
        <v>87</v>
      </c>
      <c r="AB21" s="190">
        <f t="shared" si="4"/>
        <v>4.1567128523650264E-2</v>
      </c>
    </row>
    <row r="22" spans="1:28" x14ac:dyDescent="0.2">
      <c r="A22" s="15" t="s">
        <v>53</v>
      </c>
      <c r="B22" s="341" t="s">
        <v>108</v>
      </c>
      <c r="C22" s="152">
        <f>'18'!C22</f>
        <v>1722</v>
      </c>
      <c r="D22" s="152">
        <f>'18'!D22</f>
        <v>1353</v>
      </c>
      <c r="E22" s="152">
        <f>'18'!E22</f>
        <v>3075</v>
      </c>
      <c r="F22" s="237">
        <v>6</v>
      </c>
      <c r="G22" s="237">
        <v>8</v>
      </c>
      <c r="H22" s="237">
        <v>3</v>
      </c>
      <c r="I22" s="237">
        <v>2</v>
      </c>
      <c r="J22" s="237">
        <v>11</v>
      </c>
      <c r="K22" s="188">
        <f t="shared" si="5"/>
        <v>19</v>
      </c>
      <c r="L22" s="188">
        <f t="shared" si="0"/>
        <v>5</v>
      </c>
      <c r="M22" s="188">
        <f t="shared" si="6"/>
        <v>30</v>
      </c>
      <c r="N22" s="182">
        <f t="shared" si="7"/>
        <v>0.6333333333333333</v>
      </c>
      <c r="O22" s="238">
        <v>0.625</v>
      </c>
      <c r="P22" s="189">
        <v>123807</v>
      </c>
      <c r="Q22" s="240">
        <v>193</v>
      </c>
      <c r="R22" s="240">
        <v>239</v>
      </c>
      <c r="S22" s="240">
        <v>395</v>
      </c>
      <c r="T22" s="241">
        <v>160</v>
      </c>
      <c r="U22" s="236">
        <v>599</v>
      </c>
      <c r="V22" s="236">
        <v>265</v>
      </c>
      <c r="W22" s="182">
        <f t="shared" si="1"/>
        <v>0.72972972972972971</v>
      </c>
      <c r="X22" s="182">
        <f t="shared" si="2"/>
        <v>0.14048780487804879</v>
      </c>
      <c r="Y22" s="241">
        <v>313</v>
      </c>
      <c r="Z22" s="190">
        <f t="shared" si="3"/>
        <v>0.10178861788617886</v>
      </c>
      <c r="AA22" s="240">
        <v>138</v>
      </c>
      <c r="AB22" s="190">
        <f t="shared" si="4"/>
        <v>4.4878048780487803E-2</v>
      </c>
    </row>
    <row r="23" spans="1:28" x14ac:dyDescent="0.2">
      <c r="A23" s="15" t="s">
        <v>54</v>
      </c>
      <c r="B23" s="341" t="s">
        <v>108</v>
      </c>
      <c r="C23" s="152">
        <f>'18'!C23</f>
        <v>2783</v>
      </c>
      <c r="D23" s="152">
        <f>'18'!D23</f>
        <v>1991</v>
      </c>
      <c r="E23" s="152">
        <f>'18'!E23</f>
        <v>4774</v>
      </c>
      <c r="F23" s="237">
        <v>4</v>
      </c>
      <c r="G23" s="237">
        <v>7</v>
      </c>
      <c r="H23" s="237">
        <v>14</v>
      </c>
      <c r="I23" s="237">
        <v>13</v>
      </c>
      <c r="J23" s="237">
        <v>10</v>
      </c>
      <c r="K23" s="188">
        <f t="shared" si="5"/>
        <v>38</v>
      </c>
      <c r="L23" s="188">
        <f t="shared" si="0"/>
        <v>27</v>
      </c>
      <c r="M23" s="188">
        <f t="shared" si="6"/>
        <v>48</v>
      </c>
      <c r="N23" s="182">
        <f t="shared" si="7"/>
        <v>0.79166666666666663</v>
      </c>
      <c r="O23" s="238">
        <v>0.64583333333333337</v>
      </c>
      <c r="P23" s="189">
        <v>301249</v>
      </c>
      <c r="Q23" s="240">
        <v>529</v>
      </c>
      <c r="R23" s="240">
        <v>572</v>
      </c>
      <c r="S23" s="240">
        <v>584</v>
      </c>
      <c r="T23" s="241">
        <v>68</v>
      </c>
      <c r="U23" s="236">
        <v>1610</v>
      </c>
      <c r="V23" s="236">
        <v>1383</v>
      </c>
      <c r="W23" s="182">
        <f t="shared" si="1"/>
        <v>0.94183062446535504</v>
      </c>
      <c r="X23" s="182">
        <f t="shared" si="2"/>
        <v>0.23062421449518225</v>
      </c>
      <c r="Y23" s="241">
        <v>1052</v>
      </c>
      <c r="Z23" s="190">
        <f t="shared" si="3"/>
        <v>0.2203602848764139</v>
      </c>
      <c r="AA23" s="240">
        <v>903</v>
      </c>
      <c r="AB23" s="190">
        <f t="shared" si="4"/>
        <v>0.18914956011730205</v>
      </c>
    </row>
    <row r="24" spans="1:28" x14ac:dyDescent="0.2">
      <c r="A24" s="15" t="s">
        <v>55</v>
      </c>
      <c r="B24" s="341" t="s">
        <v>104</v>
      </c>
      <c r="C24" s="152">
        <f>'18'!C24</f>
        <v>7599</v>
      </c>
      <c r="D24" s="152">
        <f>'18'!D24</f>
        <v>5523</v>
      </c>
      <c r="E24" s="152">
        <f>'18'!E24</f>
        <v>13122</v>
      </c>
      <c r="F24" s="237">
        <v>15</v>
      </c>
      <c r="G24" s="237">
        <v>10</v>
      </c>
      <c r="H24" s="237">
        <v>11</v>
      </c>
      <c r="I24" s="237">
        <v>19</v>
      </c>
      <c r="J24" s="237">
        <v>76</v>
      </c>
      <c r="K24" s="188">
        <f t="shared" si="5"/>
        <v>55</v>
      </c>
      <c r="L24" s="188">
        <f t="shared" si="0"/>
        <v>30</v>
      </c>
      <c r="M24" s="188">
        <f t="shared" si="6"/>
        <v>131</v>
      </c>
      <c r="N24" s="182">
        <f t="shared" si="7"/>
        <v>0.41984732824427479</v>
      </c>
      <c r="O24" s="238">
        <v>0.41228070175438597</v>
      </c>
      <c r="P24" s="189">
        <v>640034.1</v>
      </c>
      <c r="Q24" s="240">
        <v>708</v>
      </c>
      <c r="R24" s="240">
        <v>908</v>
      </c>
      <c r="S24" s="240">
        <v>915</v>
      </c>
      <c r="T24" s="241">
        <v>1729</v>
      </c>
      <c r="U24" s="236">
        <v>1976</v>
      </c>
      <c r="V24" s="236">
        <v>1494</v>
      </c>
      <c r="W24" s="182">
        <f t="shared" si="1"/>
        <v>0.48310911808669654</v>
      </c>
      <c r="X24" s="182">
        <f t="shared" si="2"/>
        <v>0.12315195854290505</v>
      </c>
      <c r="Y24" s="241">
        <v>1262</v>
      </c>
      <c r="Z24" s="190">
        <f t="shared" si="3"/>
        <v>9.6174363664075599E-2</v>
      </c>
      <c r="AA24" s="240">
        <v>954</v>
      </c>
      <c r="AB24" s="190">
        <f t="shared" si="4"/>
        <v>7.2702331961591218E-2</v>
      </c>
    </row>
    <row r="25" spans="1:28" x14ac:dyDescent="0.2">
      <c r="A25" s="15" t="s">
        <v>56</v>
      </c>
      <c r="B25" s="341" t="s">
        <v>104</v>
      </c>
      <c r="C25" s="152">
        <f>'18'!C25</f>
        <v>10029</v>
      </c>
      <c r="D25" s="152">
        <f>'18'!D25</f>
        <v>7034</v>
      </c>
      <c r="E25" s="152">
        <f>'18'!E25</f>
        <v>17063</v>
      </c>
      <c r="F25" s="237">
        <v>33</v>
      </c>
      <c r="G25" s="237">
        <v>31</v>
      </c>
      <c r="H25" s="237">
        <v>25</v>
      </c>
      <c r="I25" s="237">
        <v>16</v>
      </c>
      <c r="J25" s="237">
        <v>115</v>
      </c>
      <c r="K25" s="188">
        <f t="shared" si="5"/>
        <v>105</v>
      </c>
      <c r="L25" s="188">
        <f t="shared" si="0"/>
        <v>41</v>
      </c>
      <c r="M25" s="188">
        <f t="shared" si="6"/>
        <v>220</v>
      </c>
      <c r="N25" s="182">
        <f t="shared" si="7"/>
        <v>0.47727272727272729</v>
      </c>
      <c r="O25" s="238">
        <v>0.41314553990610331</v>
      </c>
      <c r="P25" s="189">
        <v>938115.91</v>
      </c>
      <c r="Q25" s="240">
        <v>1247</v>
      </c>
      <c r="R25" s="240">
        <v>1688</v>
      </c>
      <c r="S25" s="240">
        <v>1849</v>
      </c>
      <c r="T25" s="241">
        <v>2009</v>
      </c>
      <c r="U25" s="236">
        <v>3408</v>
      </c>
      <c r="V25" s="236">
        <v>1897</v>
      </c>
      <c r="W25" s="182">
        <f t="shared" si="1"/>
        <v>0.59364886731391586</v>
      </c>
      <c r="X25" s="182">
        <f t="shared" si="2"/>
        <v>0.1720096114399578</v>
      </c>
      <c r="Y25" s="241">
        <v>2091</v>
      </c>
      <c r="Z25" s="190">
        <f t="shared" si="3"/>
        <v>0.12254585946199378</v>
      </c>
      <c r="AA25" s="240">
        <v>1164</v>
      </c>
      <c r="AB25" s="190">
        <f t="shared" si="4"/>
        <v>6.8217781163921937E-2</v>
      </c>
    </row>
    <row r="26" spans="1:28" x14ac:dyDescent="0.2">
      <c r="A26" s="15" t="s">
        <v>57</v>
      </c>
      <c r="B26" s="341" t="s">
        <v>104</v>
      </c>
      <c r="C26" s="152">
        <f>'18'!C26</f>
        <v>20237</v>
      </c>
      <c r="D26" s="152">
        <f>'18'!D26</f>
        <v>13552</v>
      </c>
      <c r="E26" s="152">
        <f>'18'!E26</f>
        <v>33789</v>
      </c>
      <c r="F26" s="237">
        <v>44</v>
      </c>
      <c r="G26" s="237">
        <v>28</v>
      </c>
      <c r="H26" s="237">
        <v>25</v>
      </c>
      <c r="I26" s="237">
        <v>38</v>
      </c>
      <c r="J26" s="237">
        <v>203</v>
      </c>
      <c r="K26" s="188">
        <f t="shared" si="5"/>
        <v>135</v>
      </c>
      <c r="L26" s="188">
        <f t="shared" si="0"/>
        <v>63</v>
      </c>
      <c r="M26" s="188">
        <f t="shared" si="6"/>
        <v>338</v>
      </c>
      <c r="N26" s="182">
        <f t="shared" si="7"/>
        <v>0.39940828402366862</v>
      </c>
      <c r="O26" s="238">
        <v>0.50423728813559321</v>
      </c>
      <c r="P26" s="189">
        <v>1358030</v>
      </c>
      <c r="Q26" s="240">
        <v>1441</v>
      </c>
      <c r="R26" s="240">
        <v>2248</v>
      </c>
      <c r="S26" s="240">
        <v>2746</v>
      </c>
      <c r="T26" s="241">
        <v>4138</v>
      </c>
      <c r="U26" s="236">
        <v>4325</v>
      </c>
      <c r="V26" s="236">
        <v>3123</v>
      </c>
      <c r="W26" s="182">
        <f t="shared" si="1"/>
        <v>0.47131723521144753</v>
      </c>
      <c r="X26" s="182">
        <f t="shared" si="2"/>
        <v>0.10917754298736275</v>
      </c>
      <c r="Y26" s="241">
        <v>2479</v>
      </c>
      <c r="Z26" s="190">
        <f t="shared" si="3"/>
        <v>7.3367072124064042E-2</v>
      </c>
      <c r="AA26" s="240">
        <v>1790</v>
      </c>
      <c r="AB26" s="190">
        <f t="shared" si="4"/>
        <v>5.297582053330966E-2</v>
      </c>
    </row>
    <row r="27" spans="1:28" x14ac:dyDescent="0.2">
      <c r="A27" s="15" t="s">
        <v>58</v>
      </c>
      <c r="B27" s="341" t="s">
        <v>108</v>
      </c>
      <c r="C27" s="152">
        <f>'18'!C27</f>
        <v>771</v>
      </c>
      <c r="D27" s="152">
        <f>'18'!D27</f>
        <v>755</v>
      </c>
      <c r="E27" s="152">
        <f>'18'!E27</f>
        <v>1526</v>
      </c>
      <c r="F27" s="237">
        <v>1</v>
      </c>
      <c r="G27" s="237">
        <v>1</v>
      </c>
      <c r="H27" s="237">
        <v>2</v>
      </c>
      <c r="I27" s="237">
        <v>0</v>
      </c>
      <c r="J27" s="237">
        <v>12</v>
      </c>
      <c r="K27" s="188">
        <f t="shared" si="5"/>
        <v>4</v>
      </c>
      <c r="L27" s="188">
        <f t="shared" si="0"/>
        <v>2</v>
      </c>
      <c r="M27" s="188">
        <f t="shared" si="6"/>
        <v>16</v>
      </c>
      <c r="N27" s="182">
        <f t="shared" si="7"/>
        <v>0.25</v>
      </c>
      <c r="O27" s="238">
        <v>0.5</v>
      </c>
      <c r="P27" s="189">
        <v>61308</v>
      </c>
      <c r="Q27" s="240">
        <v>58</v>
      </c>
      <c r="R27" s="240">
        <v>90</v>
      </c>
      <c r="S27" s="240">
        <v>16</v>
      </c>
      <c r="T27" s="241">
        <v>190</v>
      </c>
      <c r="U27" s="236">
        <v>159</v>
      </c>
      <c r="V27" s="236">
        <v>106</v>
      </c>
      <c r="W27" s="182">
        <f t="shared" si="1"/>
        <v>0.43786982248520712</v>
      </c>
      <c r="X27" s="182">
        <f t="shared" si="2"/>
        <v>9.6985583224115338E-2</v>
      </c>
      <c r="Y27" s="241">
        <v>144</v>
      </c>
      <c r="Z27" s="190">
        <f t="shared" si="3"/>
        <v>9.4364351245085187E-2</v>
      </c>
      <c r="AA27" s="240">
        <v>96</v>
      </c>
      <c r="AB27" s="190">
        <f t="shared" si="4"/>
        <v>6.2909567496723454E-2</v>
      </c>
    </row>
    <row r="28" spans="1:28" x14ac:dyDescent="0.2">
      <c r="A28" s="15" t="s">
        <v>59</v>
      </c>
      <c r="B28" s="341" t="s">
        <v>104</v>
      </c>
      <c r="C28" s="152">
        <f>'18'!C28</f>
        <v>9506</v>
      </c>
      <c r="D28" s="152">
        <f>'18'!D28</f>
        <v>6470</v>
      </c>
      <c r="E28" s="152">
        <f>'18'!E28</f>
        <v>15976</v>
      </c>
      <c r="F28" s="237">
        <v>37</v>
      </c>
      <c r="G28" s="237">
        <v>20</v>
      </c>
      <c r="H28" s="237">
        <v>18</v>
      </c>
      <c r="I28" s="237">
        <v>35</v>
      </c>
      <c r="J28" s="237">
        <v>46</v>
      </c>
      <c r="K28" s="188">
        <f t="shared" si="5"/>
        <v>110</v>
      </c>
      <c r="L28" s="188">
        <f t="shared" si="0"/>
        <v>53</v>
      </c>
      <c r="M28" s="188">
        <f t="shared" si="6"/>
        <v>156</v>
      </c>
      <c r="N28" s="182">
        <f t="shared" si="7"/>
        <v>0.70512820512820518</v>
      </c>
      <c r="O28" s="238">
        <v>0.57037037037037042</v>
      </c>
      <c r="P28" s="189">
        <v>1155414.54</v>
      </c>
      <c r="Q28" s="240">
        <v>1185</v>
      </c>
      <c r="R28" s="240">
        <v>1399</v>
      </c>
      <c r="S28" s="240">
        <v>1722</v>
      </c>
      <c r="T28" s="241">
        <v>368</v>
      </c>
      <c r="U28" s="236">
        <v>3221</v>
      </c>
      <c r="V28" s="236">
        <v>2533</v>
      </c>
      <c r="W28" s="182">
        <f t="shared" si="1"/>
        <v>0.87533875338753386</v>
      </c>
      <c r="X28" s="182">
        <f t="shared" si="2"/>
        <v>0.16174261392088132</v>
      </c>
      <c r="Y28" s="241">
        <v>1933</v>
      </c>
      <c r="Z28" s="190">
        <f t="shared" si="3"/>
        <v>0.12099399098647971</v>
      </c>
      <c r="AA28" s="240">
        <v>1520</v>
      </c>
      <c r="AB28" s="190">
        <f t="shared" si="4"/>
        <v>9.5142714071106665E-2</v>
      </c>
    </row>
    <row r="29" spans="1:28" x14ac:dyDescent="0.2">
      <c r="A29" s="15" t="s">
        <v>60</v>
      </c>
      <c r="B29" s="341" t="s">
        <v>108</v>
      </c>
      <c r="C29" s="152">
        <f>'18'!C29</f>
        <v>4078</v>
      </c>
      <c r="D29" s="152">
        <f>'18'!D29</f>
        <v>2578</v>
      </c>
      <c r="E29" s="152">
        <f>'18'!E29</f>
        <v>6656</v>
      </c>
      <c r="F29" s="237">
        <v>8</v>
      </c>
      <c r="G29" s="237">
        <v>7</v>
      </c>
      <c r="H29" s="237">
        <v>3</v>
      </c>
      <c r="I29" s="237">
        <v>8</v>
      </c>
      <c r="J29" s="237">
        <v>21</v>
      </c>
      <c r="K29" s="188">
        <f t="shared" si="5"/>
        <v>26</v>
      </c>
      <c r="L29" s="188">
        <f t="shared" si="0"/>
        <v>11</v>
      </c>
      <c r="M29" s="188">
        <f t="shared" si="6"/>
        <v>47</v>
      </c>
      <c r="N29" s="182">
        <f t="shared" si="7"/>
        <v>0.55319148936170215</v>
      </c>
      <c r="O29" s="238">
        <v>0.4</v>
      </c>
      <c r="P29" s="189">
        <v>180512</v>
      </c>
      <c r="Q29" s="240">
        <v>310</v>
      </c>
      <c r="R29" s="240">
        <v>336</v>
      </c>
      <c r="S29" s="240">
        <v>462</v>
      </c>
      <c r="T29" s="241">
        <v>443</v>
      </c>
      <c r="U29" s="236">
        <v>816</v>
      </c>
      <c r="V29" s="236">
        <v>445</v>
      </c>
      <c r="W29" s="182">
        <f t="shared" si="1"/>
        <v>0.59320477502295688</v>
      </c>
      <c r="X29" s="182">
        <f t="shared" si="2"/>
        <v>9.7055288461538464E-2</v>
      </c>
      <c r="Y29" s="241">
        <v>476</v>
      </c>
      <c r="Z29" s="190">
        <f t="shared" si="3"/>
        <v>7.1514423076923073E-2</v>
      </c>
      <c r="AA29" s="240">
        <v>260</v>
      </c>
      <c r="AB29" s="190">
        <f t="shared" si="4"/>
        <v>3.90625E-2</v>
      </c>
    </row>
    <row r="30" spans="1:28" x14ac:dyDescent="0.2">
      <c r="A30" s="15" t="s">
        <v>61</v>
      </c>
      <c r="B30" s="341" t="s">
        <v>108</v>
      </c>
      <c r="C30" s="152">
        <f>'18'!C30</f>
        <v>22</v>
      </c>
      <c r="D30" s="152">
        <f>'18'!D30</f>
        <v>16</v>
      </c>
      <c r="E30" s="152">
        <f>'18'!E30</f>
        <v>38</v>
      </c>
      <c r="F30" s="237">
        <v>1</v>
      </c>
      <c r="G30" s="237">
        <v>0</v>
      </c>
      <c r="H30" s="237">
        <v>0</v>
      </c>
      <c r="I30" s="237">
        <v>0</v>
      </c>
      <c r="J30" s="237">
        <v>0</v>
      </c>
      <c r="K30" s="188">
        <f t="shared" si="5"/>
        <v>1</v>
      </c>
      <c r="L30" s="188">
        <f t="shared" si="0"/>
        <v>0</v>
      </c>
      <c r="M30" s="188">
        <f t="shared" si="6"/>
        <v>1</v>
      </c>
      <c r="N30" s="182">
        <f t="shared" si="7"/>
        <v>1</v>
      </c>
      <c r="O30" s="238"/>
      <c r="P30" s="189"/>
      <c r="Q30" s="240">
        <v>0</v>
      </c>
      <c r="R30" s="240">
        <v>0</v>
      </c>
      <c r="S30" s="240">
        <v>0</v>
      </c>
      <c r="T30" s="241">
        <v>0</v>
      </c>
      <c r="U30" s="236">
        <v>0</v>
      </c>
      <c r="V30" s="236">
        <v>0</v>
      </c>
      <c r="W30" s="182">
        <v>0</v>
      </c>
      <c r="X30" s="182">
        <f t="shared" si="2"/>
        <v>0</v>
      </c>
      <c r="Y30" s="241">
        <v>0</v>
      </c>
      <c r="Z30" s="190">
        <f t="shared" si="3"/>
        <v>0</v>
      </c>
      <c r="AA30" s="240">
        <v>0</v>
      </c>
      <c r="AB30" s="190">
        <f t="shared" si="4"/>
        <v>0</v>
      </c>
    </row>
    <row r="31" spans="1:28" x14ac:dyDescent="0.2">
      <c r="A31" s="15" t="s">
        <v>62</v>
      </c>
      <c r="B31" s="341" t="s">
        <v>108</v>
      </c>
      <c r="C31" s="152">
        <f>'18'!C31</f>
        <v>5294</v>
      </c>
      <c r="D31" s="152">
        <f>'18'!D31</f>
        <v>3859</v>
      </c>
      <c r="E31" s="152">
        <f>'18'!E31</f>
        <v>9153</v>
      </c>
      <c r="F31" s="237">
        <v>19</v>
      </c>
      <c r="G31" s="237">
        <v>8</v>
      </c>
      <c r="H31" s="237">
        <v>3</v>
      </c>
      <c r="I31" s="237">
        <v>3</v>
      </c>
      <c r="J31" s="237">
        <v>70</v>
      </c>
      <c r="K31" s="188">
        <f t="shared" si="5"/>
        <v>33</v>
      </c>
      <c r="L31" s="188">
        <f t="shared" si="0"/>
        <v>6</v>
      </c>
      <c r="M31" s="188">
        <f t="shared" si="6"/>
        <v>103</v>
      </c>
      <c r="N31" s="182">
        <f t="shared" si="7"/>
        <v>0.32038834951456313</v>
      </c>
      <c r="O31" s="238">
        <v>0.51851851851851849</v>
      </c>
      <c r="P31" s="189">
        <v>243139.38</v>
      </c>
      <c r="Q31" s="240">
        <v>372</v>
      </c>
      <c r="R31" s="240">
        <v>417</v>
      </c>
      <c r="S31" s="240">
        <v>720</v>
      </c>
      <c r="T31" s="241">
        <v>660</v>
      </c>
      <c r="U31" s="236">
        <v>550</v>
      </c>
      <c r="V31" s="236">
        <v>270</v>
      </c>
      <c r="W31" s="182">
        <f t="shared" si="1"/>
        <v>0.54451345755693581</v>
      </c>
      <c r="X31" s="182">
        <f t="shared" si="2"/>
        <v>8.6201245493280898E-2</v>
      </c>
      <c r="Y31" s="241">
        <v>288</v>
      </c>
      <c r="Z31" s="190">
        <f t="shared" si="3"/>
        <v>3.1465093411996069E-2</v>
      </c>
      <c r="AA31" s="240">
        <v>141</v>
      </c>
      <c r="AB31" s="190">
        <f t="shared" si="4"/>
        <v>1.5404785316289742E-2</v>
      </c>
    </row>
    <row r="32" spans="1:28" x14ac:dyDescent="0.2">
      <c r="A32" s="15" t="s">
        <v>63</v>
      </c>
      <c r="B32" s="341" t="s">
        <v>108</v>
      </c>
      <c r="C32" s="152">
        <f>'18'!C32</f>
        <v>392</v>
      </c>
      <c r="D32" s="152">
        <f>'18'!D32</f>
        <v>392</v>
      </c>
      <c r="E32" s="152">
        <f>'18'!E32</f>
        <v>784</v>
      </c>
      <c r="F32" s="237">
        <v>1</v>
      </c>
      <c r="G32" s="237">
        <v>2</v>
      </c>
      <c r="H32" s="237">
        <v>0</v>
      </c>
      <c r="I32" s="237">
        <v>0</v>
      </c>
      <c r="J32" s="237">
        <v>1</v>
      </c>
      <c r="K32" s="188">
        <f t="shared" si="5"/>
        <v>3</v>
      </c>
      <c r="L32" s="188">
        <f t="shared" si="0"/>
        <v>0</v>
      </c>
      <c r="M32" s="188">
        <f t="shared" si="6"/>
        <v>4</v>
      </c>
      <c r="N32" s="182">
        <f t="shared" si="7"/>
        <v>0.75</v>
      </c>
      <c r="O32" s="238">
        <v>0.66666666666666663</v>
      </c>
      <c r="P32" s="189">
        <v>4890</v>
      </c>
      <c r="Q32" s="240">
        <v>11</v>
      </c>
      <c r="R32" s="240">
        <v>37</v>
      </c>
      <c r="S32" s="240">
        <v>63</v>
      </c>
      <c r="T32" s="241">
        <v>2</v>
      </c>
      <c r="U32" s="236">
        <v>58</v>
      </c>
      <c r="V32" s="236">
        <v>0</v>
      </c>
      <c r="W32" s="182">
        <f t="shared" si="1"/>
        <v>0.96</v>
      </c>
      <c r="X32" s="182">
        <f t="shared" si="2"/>
        <v>6.1224489795918366E-2</v>
      </c>
      <c r="Y32" s="241">
        <v>25</v>
      </c>
      <c r="Z32" s="190">
        <f t="shared" si="3"/>
        <v>3.1887755102040817E-2</v>
      </c>
      <c r="AA32" s="240">
        <v>0</v>
      </c>
      <c r="AB32" s="190">
        <f t="shared" si="4"/>
        <v>0</v>
      </c>
    </row>
    <row r="33" spans="1:28" x14ac:dyDescent="0.2">
      <c r="A33" s="15" t="s">
        <v>64</v>
      </c>
      <c r="B33" s="341" t="s">
        <v>108</v>
      </c>
      <c r="C33" s="152">
        <f>'18'!C33</f>
        <v>941</v>
      </c>
      <c r="D33" s="152">
        <f>'18'!D33</f>
        <v>935</v>
      </c>
      <c r="E33" s="152">
        <f>'18'!E33</f>
        <v>1876</v>
      </c>
      <c r="F33" s="237">
        <v>2</v>
      </c>
      <c r="G33" s="237">
        <v>2</v>
      </c>
      <c r="H33" s="237">
        <v>1</v>
      </c>
      <c r="I33" s="237">
        <v>0</v>
      </c>
      <c r="J33" s="237">
        <v>15</v>
      </c>
      <c r="K33" s="188">
        <f t="shared" si="5"/>
        <v>5</v>
      </c>
      <c r="L33" s="188">
        <f t="shared" si="0"/>
        <v>1</v>
      </c>
      <c r="M33" s="188">
        <f t="shared" si="6"/>
        <v>20</v>
      </c>
      <c r="N33" s="182">
        <f t="shared" si="7"/>
        <v>0.25</v>
      </c>
      <c r="O33" s="238">
        <v>0.33333333333333331</v>
      </c>
      <c r="P33" s="189">
        <v>8195</v>
      </c>
      <c r="Q33" s="240">
        <v>35</v>
      </c>
      <c r="R33" s="240">
        <v>54</v>
      </c>
      <c r="S33" s="240">
        <v>37</v>
      </c>
      <c r="T33" s="241">
        <v>125</v>
      </c>
      <c r="U33" s="236">
        <v>111</v>
      </c>
      <c r="V33" s="236">
        <v>5</v>
      </c>
      <c r="W33" s="182">
        <f t="shared" si="1"/>
        <v>0.41588785046728971</v>
      </c>
      <c r="X33" s="182">
        <f t="shared" si="2"/>
        <v>4.7441364605543712E-2</v>
      </c>
      <c r="Y33" s="241">
        <v>78</v>
      </c>
      <c r="Z33" s="190">
        <f t="shared" si="3"/>
        <v>4.1577825159914712E-2</v>
      </c>
      <c r="AA33" s="240">
        <v>4</v>
      </c>
      <c r="AB33" s="190">
        <f t="shared" si="4"/>
        <v>2.1321961620469083E-3</v>
      </c>
    </row>
    <row r="34" spans="1:28" x14ac:dyDescent="0.2">
      <c r="A34" s="15" t="s">
        <v>65</v>
      </c>
      <c r="B34" s="341" t="s">
        <v>108</v>
      </c>
      <c r="C34" s="152">
        <f>'18'!C34</f>
        <v>1309</v>
      </c>
      <c r="D34" s="152">
        <f>'18'!D34</f>
        <v>917</v>
      </c>
      <c r="E34" s="152">
        <f>'18'!E34</f>
        <v>2226</v>
      </c>
      <c r="F34" s="237">
        <v>2</v>
      </c>
      <c r="G34" s="237">
        <v>8</v>
      </c>
      <c r="H34" s="237">
        <v>0</v>
      </c>
      <c r="I34" s="237">
        <v>2</v>
      </c>
      <c r="J34" s="237">
        <v>11</v>
      </c>
      <c r="K34" s="188">
        <f t="shared" si="5"/>
        <v>12</v>
      </c>
      <c r="L34" s="188">
        <f t="shared" si="0"/>
        <v>2</v>
      </c>
      <c r="M34" s="188">
        <f t="shared" si="6"/>
        <v>23</v>
      </c>
      <c r="N34" s="182">
        <f t="shared" si="7"/>
        <v>0.52173913043478259</v>
      </c>
      <c r="O34" s="238">
        <v>0.6</v>
      </c>
      <c r="P34" s="189">
        <v>39212</v>
      </c>
      <c r="Q34" s="240">
        <v>81</v>
      </c>
      <c r="R34" s="240">
        <v>129</v>
      </c>
      <c r="S34" s="240">
        <v>150</v>
      </c>
      <c r="T34" s="241">
        <v>78</v>
      </c>
      <c r="U34" s="236">
        <v>302</v>
      </c>
      <c r="V34" s="236">
        <v>64</v>
      </c>
      <c r="W34" s="182">
        <f t="shared" si="1"/>
        <v>0.72916666666666663</v>
      </c>
      <c r="X34" s="182">
        <f t="shared" si="2"/>
        <v>9.4339622641509441E-2</v>
      </c>
      <c r="Y34" s="241">
        <v>176</v>
      </c>
      <c r="Z34" s="190">
        <f t="shared" si="3"/>
        <v>7.9065588499550768E-2</v>
      </c>
      <c r="AA34" s="240">
        <v>37</v>
      </c>
      <c r="AB34" s="190">
        <f t="shared" si="4"/>
        <v>1.6621743036837375E-2</v>
      </c>
    </row>
    <row r="35" spans="1:28" x14ac:dyDescent="0.2">
      <c r="A35" s="15" t="s">
        <v>66</v>
      </c>
      <c r="B35" s="341" t="s">
        <v>108</v>
      </c>
      <c r="C35" s="152">
        <f>'18'!C35</f>
        <v>2337</v>
      </c>
      <c r="D35" s="152">
        <f>'18'!D35</f>
        <v>1862</v>
      </c>
      <c r="E35" s="152">
        <f>'18'!E35</f>
        <v>4199</v>
      </c>
      <c r="F35" s="237">
        <v>6</v>
      </c>
      <c r="G35" s="237">
        <v>7</v>
      </c>
      <c r="H35" s="237">
        <v>0</v>
      </c>
      <c r="I35" s="237">
        <v>8</v>
      </c>
      <c r="J35" s="237">
        <v>16</v>
      </c>
      <c r="K35" s="188">
        <f t="shared" si="5"/>
        <v>21</v>
      </c>
      <c r="L35" s="188">
        <f t="shared" si="0"/>
        <v>8</v>
      </c>
      <c r="M35" s="188">
        <f t="shared" si="6"/>
        <v>37</v>
      </c>
      <c r="N35" s="182">
        <f t="shared" si="7"/>
        <v>0.56756756756756754</v>
      </c>
      <c r="O35" s="238">
        <v>0.61111111111111116</v>
      </c>
      <c r="P35" s="189">
        <v>202294</v>
      </c>
      <c r="Q35" s="240">
        <v>165</v>
      </c>
      <c r="R35" s="240">
        <v>252</v>
      </c>
      <c r="S35" s="240">
        <v>234</v>
      </c>
      <c r="T35" s="241">
        <v>194</v>
      </c>
      <c r="U35" s="236">
        <v>561</v>
      </c>
      <c r="V35" s="236">
        <v>376</v>
      </c>
      <c r="W35" s="182">
        <f t="shared" si="1"/>
        <v>0.68248772504091648</v>
      </c>
      <c r="X35" s="182">
        <f t="shared" si="2"/>
        <v>9.9309359371278882E-2</v>
      </c>
      <c r="Y35" s="241">
        <v>360</v>
      </c>
      <c r="Z35" s="190">
        <f t="shared" si="3"/>
        <v>8.5734698737794712E-2</v>
      </c>
      <c r="AA35" s="240">
        <v>241</v>
      </c>
      <c r="AB35" s="190">
        <f t="shared" si="4"/>
        <v>5.7394617766134796E-2</v>
      </c>
    </row>
    <row r="36" spans="1:28" x14ac:dyDescent="0.2">
      <c r="A36" s="15" t="s">
        <v>67</v>
      </c>
      <c r="B36" s="341" t="s">
        <v>108</v>
      </c>
      <c r="C36" s="152">
        <f>'18'!C36</f>
        <v>1429</v>
      </c>
      <c r="D36" s="152">
        <f>'18'!D36</f>
        <v>1070</v>
      </c>
      <c r="E36" s="152">
        <f>'18'!E36</f>
        <v>2499</v>
      </c>
      <c r="F36" s="237">
        <v>5</v>
      </c>
      <c r="G36" s="237">
        <v>9</v>
      </c>
      <c r="H36" s="237">
        <v>2</v>
      </c>
      <c r="I36" s="237">
        <v>3</v>
      </c>
      <c r="J36" s="237">
        <v>7</v>
      </c>
      <c r="K36" s="188">
        <f t="shared" si="5"/>
        <v>19</v>
      </c>
      <c r="L36" s="188">
        <f t="shared" ref="L36:L71" si="8">H36+I36</f>
        <v>5</v>
      </c>
      <c r="M36" s="188">
        <f t="shared" ref="M36:M71" si="9">J36+K36</f>
        <v>26</v>
      </c>
      <c r="N36" s="182">
        <f t="shared" ref="N36:N67" si="10">K36/M36</f>
        <v>0.73076923076923073</v>
      </c>
      <c r="O36" s="238">
        <v>0.8</v>
      </c>
      <c r="P36" s="189">
        <v>115677.26</v>
      </c>
      <c r="Q36" s="240">
        <v>104</v>
      </c>
      <c r="R36" s="240">
        <v>201</v>
      </c>
      <c r="S36" s="240">
        <v>181</v>
      </c>
      <c r="T36" s="241">
        <v>90</v>
      </c>
      <c r="U36" s="236">
        <v>412</v>
      </c>
      <c r="V36" s="236">
        <v>217</v>
      </c>
      <c r="W36" s="182">
        <f t="shared" ref="W36:W71" si="11">(Q36+R36)/(Q36+R36+T36)</f>
        <v>0.77215189873417722</v>
      </c>
      <c r="X36" s="182">
        <f t="shared" ref="X36:X71" si="12">(Q36+R36)/E36</f>
        <v>0.12204881952781113</v>
      </c>
      <c r="Y36" s="241">
        <v>259</v>
      </c>
      <c r="Z36" s="190">
        <f t="shared" ref="Z36:Z67" si="13">Y36/E36</f>
        <v>0.10364145658263306</v>
      </c>
      <c r="AA36" s="240">
        <v>136</v>
      </c>
      <c r="AB36" s="190">
        <f t="shared" ref="AB36:AB67" si="14">AA36/E36</f>
        <v>5.4421768707482991E-2</v>
      </c>
    </row>
    <row r="37" spans="1:28" x14ac:dyDescent="0.2">
      <c r="A37" s="15" t="s">
        <v>68</v>
      </c>
      <c r="B37" s="341" t="s">
        <v>108</v>
      </c>
      <c r="C37" s="152">
        <f>'18'!C37</f>
        <v>822</v>
      </c>
      <c r="D37" s="152">
        <f>'18'!D37</f>
        <v>556</v>
      </c>
      <c r="E37" s="152">
        <f>'18'!E37</f>
        <v>1378</v>
      </c>
      <c r="F37" s="237">
        <v>2</v>
      </c>
      <c r="G37" s="237">
        <v>1</v>
      </c>
      <c r="H37" s="237">
        <v>1</v>
      </c>
      <c r="I37" s="237">
        <v>0</v>
      </c>
      <c r="J37" s="237">
        <v>2</v>
      </c>
      <c r="K37" s="188">
        <f t="shared" si="5"/>
        <v>4</v>
      </c>
      <c r="L37" s="188">
        <f t="shared" si="8"/>
        <v>1</v>
      </c>
      <c r="M37" s="188">
        <f t="shared" si="9"/>
        <v>6</v>
      </c>
      <c r="N37" s="182">
        <f t="shared" si="10"/>
        <v>0.66666666666666663</v>
      </c>
      <c r="O37" s="238">
        <v>0.5</v>
      </c>
      <c r="P37" s="189">
        <v>9877</v>
      </c>
      <c r="Q37" s="240">
        <v>57</v>
      </c>
      <c r="R37" s="240">
        <v>71</v>
      </c>
      <c r="S37" s="240">
        <v>0</v>
      </c>
      <c r="T37" s="241">
        <v>10</v>
      </c>
      <c r="U37" s="236">
        <v>64</v>
      </c>
      <c r="V37" s="236">
        <v>53</v>
      </c>
      <c r="W37" s="182">
        <f t="shared" si="11"/>
        <v>0.92753623188405798</v>
      </c>
      <c r="X37" s="182">
        <f t="shared" si="12"/>
        <v>9.2888243831640058E-2</v>
      </c>
      <c r="Y37" s="241">
        <v>64</v>
      </c>
      <c r="Z37" s="190">
        <f t="shared" si="13"/>
        <v>4.6444121915820029E-2</v>
      </c>
      <c r="AA37" s="240">
        <v>53</v>
      </c>
      <c r="AB37" s="190">
        <f t="shared" si="14"/>
        <v>3.8461538461538464E-2</v>
      </c>
    </row>
    <row r="38" spans="1:28" x14ac:dyDescent="0.2">
      <c r="A38" s="15" t="s">
        <v>69</v>
      </c>
      <c r="B38" s="341" t="s">
        <v>104</v>
      </c>
      <c r="C38" s="152">
        <f>'18'!C38</f>
        <v>6526</v>
      </c>
      <c r="D38" s="152">
        <f>'18'!D38</f>
        <v>4680</v>
      </c>
      <c r="E38" s="152">
        <f>'18'!E38</f>
        <v>11206</v>
      </c>
      <c r="F38" s="237">
        <v>10</v>
      </c>
      <c r="G38" s="237">
        <v>17</v>
      </c>
      <c r="H38" s="237">
        <v>9</v>
      </c>
      <c r="I38" s="237">
        <v>17</v>
      </c>
      <c r="J38" s="237">
        <v>34</v>
      </c>
      <c r="K38" s="188">
        <f t="shared" si="5"/>
        <v>53</v>
      </c>
      <c r="L38" s="188">
        <f t="shared" si="8"/>
        <v>26</v>
      </c>
      <c r="M38" s="188">
        <f t="shared" si="9"/>
        <v>87</v>
      </c>
      <c r="N38" s="182">
        <f t="shared" si="10"/>
        <v>0.60919540229885061</v>
      </c>
      <c r="O38" s="238">
        <v>0.63291139240506333</v>
      </c>
      <c r="P38" s="189">
        <v>705309.22000000009</v>
      </c>
      <c r="Q38" s="240">
        <v>601</v>
      </c>
      <c r="R38" s="240">
        <v>937</v>
      </c>
      <c r="S38" s="240">
        <v>1139</v>
      </c>
      <c r="T38" s="241">
        <v>698</v>
      </c>
      <c r="U38" s="236">
        <v>2237</v>
      </c>
      <c r="V38" s="236">
        <v>1378</v>
      </c>
      <c r="W38" s="182">
        <f t="shared" si="11"/>
        <v>0.68783542039355994</v>
      </c>
      <c r="X38" s="182">
        <f t="shared" si="12"/>
        <v>0.13724790290915581</v>
      </c>
      <c r="Y38" s="241">
        <v>1285</v>
      </c>
      <c r="Z38" s="190">
        <f t="shared" si="13"/>
        <v>0.11467071211850795</v>
      </c>
      <c r="AA38" s="240">
        <v>792</v>
      </c>
      <c r="AB38" s="190">
        <f t="shared" si="14"/>
        <v>7.0676423344636807E-2</v>
      </c>
    </row>
    <row r="39" spans="1:28" x14ac:dyDescent="0.2">
      <c r="A39" s="15" t="s">
        <v>70</v>
      </c>
      <c r="B39" s="341" t="s">
        <v>104</v>
      </c>
      <c r="C39" s="152">
        <f>'18'!C39</f>
        <v>21597</v>
      </c>
      <c r="D39" s="152">
        <f>'18'!D39</f>
        <v>13921</v>
      </c>
      <c r="E39" s="152">
        <f>'18'!E39</f>
        <v>35518</v>
      </c>
      <c r="F39" s="237">
        <v>17</v>
      </c>
      <c r="G39" s="237">
        <v>31</v>
      </c>
      <c r="H39" s="237">
        <v>32</v>
      </c>
      <c r="I39" s="237">
        <v>48</v>
      </c>
      <c r="J39" s="237">
        <v>132</v>
      </c>
      <c r="K39" s="188">
        <f t="shared" si="5"/>
        <v>128</v>
      </c>
      <c r="L39" s="188">
        <f t="shared" si="8"/>
        <v>80</v>
      </c>
      <c r="M39" s="188">
        <f t="shared" si="9"/>
        <v>260</v>
      </c>
      <c r="N39" s="182">
        <f t="shared" si="10"/>
        <v>0.49230769230769234</v>
      </c>
      <c r="O39" s="238">
        <v>0.52331606217616577</v>
      </c>
      <c r="P39" s="189">
        <v>1523266.5</v>
      </c>
      <c r="Q39" s="240">
        <v>1445</v>
      </c>
      <c r="R39" s="240">
        <v>1864</v>
      </c>
      <c r="S39" s="240">
        <v>2215</v>
      </c>
      <c r="T39" s="241">
        <v>1682</v>
      </c>
      <c r="U39" s="236">
        <v>5049</v>
      </c>
      <c r="V39" s="236">
        <v>4012</v>
      </c>
      <c r="W39" s="182">
        <f t="shared" si="11"/>
        <v>0.66299338809857744</v>
      </c>
      <c r="X39" s="182">
        <f t="shared" si="12"/>
        <v>9.3164029506165882E-2</v>
      </c>
      <c r="Y39" s="241">
        <v>3024</v>
      </c>
      <c r="Z39" s="190">
        <f t="shared" si="13"/>
        <v>8.5139929050059127E-2</v>
      </c>
      <c r="AA39" s="240">
        <v>2403</v>
      </c>
      <c r="AB39" s="190">
        <f t="shared" si="14"/>
        <v>6.765583647727913E-2</v>
      </c>
    </row>
    <row r="40" spans="1:28" x14ac:dyDescent="0.2">
      <c r="A40" s="15" t="s">
        <v>71</v>
      </c>
      <c r="B40" s="341" t="s">
        <v>108</v>
      </c>
      <c r="C40" s="152">
        <f>'18'!C40</f>
        <v>2787</v>
      </c>
      <c r="D40" s="152">
        <f>'18'!D40</f>
        <v>1777</v>
      </c>
      <c r="E40" s="152">
        <f>'18'!E40</f>
        <v>4564</v>
      </c>
      <c r="F40" s="237">
        <v>3</v>
      </c>
      <c r="G40" s="237">
        <v>3</v>
      </c>
      <c r="H40" s="237">
        <v>7</v>
      </c>
      <c r="I40" s="237">
        <v>4</v>
      </c>
      <c r="J40" s="237">
        <v>13</v>
      </c>
      <c r="K40" s="188">
        <f t="shared" si="5"/>
        <v>17</v>
      </c>
      <c r="L40" s="188">
        <f t="shared" si="8"/>
        <v>11</v>
      </c>
      <c r="M40" s="188">
        <f>J40+K40</f>
        <v>30</v>
      </c>
      <c r="N40" s="182">
        <f t="shared" si="10"/>
        <v>0.56666666666666665</v>
      </c>
      <c r="O40" s="238">
        <v>0.59090909090909094</v>
      </c>
      <c r="P40" s="189">
        <v>190858</v>
      </c>
      <c r="Q40" s="240">
        <v>191</v>
      </c>
      <c r="R40" s="240">
        <v>219</v>
      </c>
      <c r="S40" s="240">
        <v>323</v>
      </c>
      <c r="T40" s="241">
        <v>174</v>
      </c>
      <c r="U40" s="236">
        <v>616</v>
      </c>
      <c r="V40" s="236">
        <v>457</v>
      </c>
      <c r="W40" s="182">
        <f t="shared" si="11"/>
        <v>0.70205479452054798</v>
      </c>
      <c r="X40" s="182">
        <f t="shared" si="12"/>
        <v>8.9833479404031552E-2</v>
      </c>
      <c r="Y40" s="241">
        <v>344</v>
      </c>
      <c r="Z40" s="190">
        <f t="shared" si="13"/>
        <v>7.5372480280455734E-2</v>
      </c>
      <c r="AA40" s="240">
        <v>256</v>
      </c>
      <c r="AB40" s="190">
        <f t="shared" si="14"/>
        <v>5.6091148115687994E-2</v>
      </c>
    </row>
    <row r="41" spans="1:28" x14ac:dyDescent="0.2">
      <c r="A41" s="15" t="s">
        <v>72</v>
      </c>
      <c r="B41" s="341" t="s">
        <v>104</v>
      </c>
      <c r="C41" s="152">
        <f>'18'!C41</f>
        <v>4944</v>
      </c>
      <c r="D41" s="152">
        <f>'18'!D41</f>
        <v>3566</v>
      </c>
      <c r="E41" s="152">
        <f>'18'!E41</f>
        <v>8510</v>
      </c>
      <c r="F41" s="237">
        <v>9</v>
      </c>
      <c r="G41" s="237">
        <v>13</v>
      </c>
      <c r="H41" s="237">
        <v>10</v>
      </c>
      <c r="I41" s="237">
        <v>5</v>
      </c>
      <c r="J41" s="237">
        <v>49</v>
      </c>
      <c r="K41" s="188">
        <f t="shared" si="5"/>
        <v>37</v>
      </c>
      <c r="L41" s="188">
        <f t="shared" si="8"/>
        <v>15</v>
      </c>
      <c r="M41" s="188">
        <f t="shared" si="9"/>
        <v>86</v>
      </c>
      <c r="N41" s="182">
        <f t="shared" si="10"/>
        <v>0.43023255813953487</v>
      </c>
      <c r="O41" s="238">
        <v>0.63043478260869568</v>
      </c>
      <c r="P41" s="189">
        <v>319237</v>
      </c>
      <c r="Q41" s="240">
        <v>366</v>
      </c>
      <c r="R41" s="240">
        <v>514</v>
      </c>
      <c r="S41" s="240">
        <v>709</v>
      </c>
      <c r="T41" s="241">
        <v>255</v>
      </c>
      <c r="U41" s="236">
        <v>1388</v>
      </c>
      <c r="V41" s="236">
        <v>795</v>
      </c>
      <c r="W41" s="182">
        <f t="shared" si="11"/>
        <v>0.77533039647577096</v>
      </c>
      <c r="X41" s="182">
        <f t="shared" si="12"/>
        <v>0.10340775558166862</v>
      </c>
      <c r="Y41" s="241">
        <v>769</v>
      </c>
      <c r="Z41" s="190">
        <f t="shared" si="13"/>
        <v>9.0364277320799061E-2</v>
      </c>
      <c r="AA41" s="240">
        <v>440</v>
      </c>
      <c r="AB41" s="190">
        <f t="shared" si="14"/>
        <v>5.170387779083431E-2</v>
      </c>
    </row>
    <row r="42" spans="1:28" x14ac:dyDescent="0.2">
      <c r="A42" s="15" t="s">
        <v>73</v>
      </c>
      <c r="B42" s="341" t="s">
        <v>104</v>
      </c>
      <c r="C42" s="152">
        <f>'18'!C42</f>
        <v>12125</v>
      </c>
      <c r="D42" s="152">
        <f>'18'!D42</f>
        <v>9211</v>
      </c>
      <c r="E42" s="152">
        <f>'18'!E42</f>
        <v>21336</v>
      </c>
      <c r="F42" s="237">
        <v>80</v>
      </c>
      <c r="G42" s="237">
        <v>66</v>
      </c>
      <c r="H42" s="237">
        <v>36</v>
      </c>
      <c r="I42" s="237">
        <v>24</v>
      </c>
      <c r="J42" s="237">
        <v>97</v>
      </c>
      <c r="K42" s="188">
        <f t="shared" si="5"/>
        <v>206</v>
      </c>
      <c r="L42" s="188">
        <f t="shared" si="8"/>
        <v>60</v>
      </c>
      <c r="M42" s="188">
        <f t="shared" si="9"/>
        <v>303</v>
      </c>
      <c r="N42" s="182">
        <f t="shared" si="10"/>
        <v>0.67986798679867988</v>
      </c>
      <c r="O42" s="238">
        <v>0.57213930348258701</v>
      </c>
      <c r="P42" s="189">
        <v>1360729.5799999998</v>
      </c>
      <c r="Q42" s="240">
        <v>1457</v>
      </c>
      <c r="R42" s="240">
        <v>2094</v>
      </c>
      <c r="S42" s="240">
        <v>3053</v>
      </c>
      <c r="T42" s="241">
        <v>1119</v>
      </c>
      <c r="U42" s="236">
        <v>4074</v>
      </c>
      <c r="V42" s="236">
        <v>2286</v>
      </c>
      <c r="W42" s="182">
        <f t="shared" si="11"/>
        <v>0.76038543897216271</v>
      </c>
      <c r="X42" s="182">
        <f t="shared" si="12"/>
        <v>0.16643232095988</v>
      </c>
      <c r="Y42" s="241">
        <v>2191</v>
      </c>
      <c r="Z42" s="190">
        <f t="shared" si="13"/>
        <v>0.10269028871391075</v>
      </c>
      <c r="AA42" s="240">
        <v>1229</v>
      </c>
      <c r="AB42" s="190">
        <f t="shared" si="14"/>
        <v>5.7602174728158984E-2</v>
      </c>
    </row>
    <row r="43" spans="1:28" x14ac:dyDescent="0.2">
      <c r="A43" s="15" t="s">
        <v>74</v>
      </c>
      <c r="B43" s="341" t="s">
        <v>104</v>
      </c>
      <c r="C43" s="152">
        <f>'18'!C43</f>
        <v>8918</v>
      </c>
      <c r="D43" s="152">
        <f>'18'!D43</f>
        <v>7141</v>
      </c>
      <c r="E43" s="152">
        <f>'18'!E43</f>
        <v>16059</v>
      </c>
      <c r="F43" s="237">
        <v>34</v>
      </c>
      <c r="G43" s="237">
        <v>31</v>
      </c>
      <c r="H43" s="237">
        <v>10</v>
      </c>
      <c r="I43" s="237">
        <v>9</v>
      </c>
      <c r="J43" s="237">
        <v>47</v>
      </c>
      <c r="K43" s="188">
        <f t="shared" si="5"/>
        <v>84</v>
      </c>
      <c r="L43" s="188">
        <f t="shared" si="8"/>
        <v>19</v>
      </c>
      <c r="M43" s="188">
        <f t="shared" si="9"/>
        <v>131</v>
      </c>
      <c r="N43" s="182">
        <f t="shared" si="10"/>
        <v>0.64122137404580148</v>
      </c>
      <c r="O43" s="238">
        <v>0.51851851851851849</v>
      </c>
      <c r="P43" s="189">
        <v>630108.00000000012</v>
      </c>
      <c r="Q43" s="240">
        <v>977</v>
      </c>
      <c r="R43" s="240">
        <v>1461</v>
      </c>
      <c r="S43" s="240">
        <v>1408</v>
      </c>
      <c r="T43" s="241">
        <v>1008</v>
      </c>
      <c r="U43" s="236">
        <v>2566</v>
      </c>
      <c r="V43" s="236">
        <v>1007</v>
      </c>
      <c r="W43" s="182">
        <f t="shared" si="11"/>
        <v>0.70748694138131163</v>
      </c>
      <c r="X43" s="182">
        <f t="shared" si="12"/>
        <v>0.15181518151815182</v>
      </c>
      <c r="Y43" s="241">
        <v>1626</v>
      </c>
      <c r="Z43" s="190">
        <f t="shared" si="13"/>
        <v>0.10125163459742201</v>
      </c>
      <c r="AA43" s="240">
        <v>638</v>
      </c>
      <c r="AB43" s="190">
        <f t="shared" si="14"/>
        <v>3.9728501152001994E-2</v>
      </c>
    </row>
    <row r="44" spans="1:28" x14ac:dyDescent="0.2">
      <c r="A44" s="15" t="s">
        <v>75</v>
      </c>
      <c r="B44" s="341" t="s">
        <v>108</v>
      </c>
      <c r="C44" s="152">
        <f>'18'!C44</f>
        <v>3910</v>
      </c>
      <c r="D44" s="152">
        <f>'18'!D44</f>
        <v>2611</v>
      </c>
      <c r="E44" s="152">
        <f>'18'!E44</f>
        <v>6521</v>
      </c>
      <c r="F44" s="237">
        <v>9</v>
      </c>
      <c r="G44" s="237">
        <v>20</v>
      </c>
      <c r="H44" s="237">
        <v>16</v>
      </c>
      <c r="I44" s="237">
        <v>2</v>
      </c>
      <c r="J44" s="237">
        <v>18</v>
      </c>
      <c r="K44" s="188">
        <f t="shared" si="5"/>
        <v>47</v>
      </c>
      <c r="L44" s="188">
        <f t="shared" si="8"/>
        <v>18</v>
      </c>
      <c r="M44" s="188">
        <f t="shared" si="9"/>
        <v>65</v>
      </c>
      <c r="N44" s="182">
        <f t="shared" si="10"/>
        <v>0.72307692307692306</v>
      </c>
      <c r="O44" s="238">
        <v>0.4935064935064935</v>
      </c>
      <c r="P44" s="189">
        <v>312288</v>
      </c>
      <c r="Q44" s="240">
        <v>513</v>
      </c>
      <c r="R44" s="240">
        <v>779</v>
      </c>
      <c r="S44" s="240">
        <v>773</v>
      </c>
      <c r="T44" s="241">
        <v>285</v>
      </c>
      <c r="U44" s="236">
        <v>1726</v>
      </c>
      <c r="V44" s="236">
        <v>858</v>
      </c>
      <c r="W44" s="182">
        <f t="shared" si="11"/>
        <v>0.81927710843373491</v>
      </c>
      <c r="X44" s="182">
        <f t="shared" si="12"/>
        <v>0.19812912130041405</v>
      </c>
      <c r="Y44" s="241">
        <v>1080</v>
      </c>
      <c r="Z44" s="190">
        <f t="shared" si="13"/>
        <v>0.1656187701272811</v>
      </c>
      <c r="AA44" s="240">
        <v>537</v>
      </c>
      <c r="AB44" s="190">
        <f t="shared" si="14"/>
        <v>8.2349332924398097E-2</v>
      </c>
    </row>
    <row r="45" spans="1:28" x14ac:dyDescent="0.2">
      <c r="A45" s="15" t="s">
        <v>76</v>
      </c>
      <c r="B45" s="341" t="s">
        <v>108</v>
      </c>
      <c r="C45" s="152">
        <f>'18'!C45</f>
        <v>1266</v>
      </c>
      <c r="D45" s="152">
        <f>'18'!D45</f>
        <v>866</v>
      </c>
      <c r="E45" s="152">
        <f>'18'!E45</f>
        <v>2132</v>
      </c>
      <c r="F45" s="237">
        <v>4</v>
      </c>
      <c r="G45" s="237">
        <v>8</v>
      </c>
      <c r="H45" s="237">
        <v>2</v>
      </c>
      <c r="I45" s="237">
        <v>0</v>
      </c>
      <c r="J45" s="237">
        <v>2</v>
      </c>
      <c r="K45" s="188">
        <f t="shared" si="5"/>
        <v>14</v>
      </c>
      <c r="L45" s="188">
        <f t="shared" si="8"/>
        <v>2</v>
      </c>
      <c r="M45" s="188">
        <f t="shared" si="9"/>
        <v>16</v>
      </c>
      <c r="N45" s="182">
        <f t="shared" si="10"/>
        <v>0.875</v>
      </c>
      <c r="O45" s="238">
        <v>0.5714285714285714</v>
      </c>
      <c r="P45" s="189">
        <v>74961</v>
      </c>
      <c r="Q45" s="240">
        <v>145</v>
      </c>
      <c r="R45" s="240">
        <v>164</v>
      </c>
      <c r="S45" s="240">
        <v>170</v>
      </c>
      <c r="T45" s="241">
        <v>6</v>
      </c>
      <c r="U45" s="236">
        <v>362</v>
      </c>
      <c r="V45" s="236">
        <v>106</v>
      </c>
      <c r="W45" s="182">
        <f t="shared" si="11"/>
        <v>0.98095238095238091</v>
      </c>
      <c r="X45" s="182">
        <f t="shared" si="12"/>
        <v>0.14493433395872421</v>
      </c>
      <c r="Y45" s="241">
        <v>233</v>
      </c>
      <c r="Z45" s="190">
        <f t="shared" si="13"/>
        <v>0.10928705440900563</v>
      </c>
      <c r="AA45" s="240">
        <v>68</v>
      </c>
      <c r="AB45" s="190">
        <f t="shared" si="14"/>
        <v>3.1894934333958722E-2</v>
      </c>
    </row>
    <row r="46" spans="1:28" x14ac:dyDescent="0.2">
      <c r="A46" s="15" t="s">
        <v>77</v>
      </c>
      <c r="B46" s="341" t="s">
        <v>108</v>
      </c>
      <c r="C46" s="152">
        <f>'18'!C46</f>
        <v>3247</v>
      </c>
      <c r="D46" s="152">
        <f>'18'!D46</f>
        <v>2388</v>
      </c>
      <c r="E46" s="152">
        <f>'18'!E46</f>
        <v>5635</v>
      </c>
      <c r="F46" s="237">
        <v>6</v>
      </c>
      <c r="G46" s="237">
        <v>5</v>
      </c>
      <c r="H46" s="237">
        <v>12</v>
      </c>
      <c r="I46" s="237">
        <v>4</v>
      </c>
      <c r="J46" s="237">
        <v>23</v>
      </c>
      <c r="K46" s="188">
        <f t="shared" si="5"/>
        <v>27</v>
      </c>
      <c r="L46" s="188">
        <f t="shared" si="8"/>
        <v>16</v>
      </c>
      <c r="M46" s="188">
        <f t="shared" si="9"/>
        <v>50</v>
      </c>
      <c r="N46" s="182">
        <f t="shared" si="10"/>
        <v>0.54</v>
      </c>
      <c r="O46" s="238">
        <v>0.5</v>
      </c>
      <c r="P46" s="189">
        <v>304874.48</v>
      </c>
      <c r="Q46" s="240">
        <v>294</v>
      </c>
      <c r="R46" s="240">
        <v>344</v>
      </c>
      <c r="S46" s="240">
        <v>307</v>
      </c>
      <c r="T46" s="241">
        <v>199</v>
      </c>
      <c r="U46" s="236">
        <v>855</v>
      </c>
      <c r="V46" s="236">
        <v>722</v>
      </c>
      <c r="W46" s="182">
        <f t="shared" si="11"/>
        <v>0.76224611708482681</v>
      </c>
      <c r="X46" s="182">
        <f t="shared" si="12"/>
        <v>0.1132209405501331</v>
      </c>
      <c r="Y46" s="241">
        <v>577</v>
      </c>
      <c r="Z46" s="190">
        <f t="shared" si="13"/>
        <v>0.10239574090505768</v>
      </c>
      <c r="AA46" s="240">
        <v>487</v>
      </c>
      <c r="AB46" s="190">
        <f t="shared" si="14"/>
        <v>8.6424134871339847E-2</v>
      </c>
    </row>
    <row r="47" spans="1:28" x14ac:dyDescent="0.2">
      <c r="A47" s="15" t="s">
        <v>78</v>
      </c>
      <c r="B47" s="341" t="s">
        <v>108</v>
      </c>
      <c r="C47" s="152">
        <f>'18'!C47</f>
        <v>1547</v>
      </c>
      <c r="D47" s="152">
        <f>'18'!D47</f>
        <v>1283</v>
      </c>
      <c r="E47" s="152">
        <f>'18'!E47</f>
        <v>2830</v>
      </c>
      <c r="F47" s="237">
        <v>2</v>
      </c>
      <c r="G47" s="237">
        <v>1</v>
      </c>
      <c r="H47" s="237">
        <v>5</v>
      </c>
      <c r="I47" s="237">
        <v>1</v>
      </c>
      <c r="J47" s="237">
        <v>5</v>
      </c>
      <c r="K47" s="188">
        <f t="shared" si="5"/>
        <v>9</v>
      </c>
      <c r="L47" s="188">
        <f t="shared" si="8"/>
        <v>6</v>
      </c>
      <c r="M47" s="188">
        <f t="shared" si="9"/>
        <v>14</v>
      </c>
      <c r="N47" s="182">
        <f t="shared" si="10"/>
        <v>0.6428571428571429</v>
      </c>
      <c r="O47" s="238">
        <v>0.77777777777777779</v>
      </c>
      <c r="P47" s="189">
        <v>82875</v>
      </c>
      <c r="Q47" s="240">
        <v>106</v>
      </c>
      <c r="R47" s="240">
        <v>123</v>
      </c>
      <c r="S47" s="240">
        <v>164</v>
      </c>
      <c r="T47" s="241">
        <v>15</v>
      </c>
      <c r="U47" s="236">
        <v>329</v>
      </c>
      <c r="V47" s="236">
        <v>318</v>
      </c>
      <c r="W47" s="182">
        <f t="shared" si="11"/>
        <v>0.93852459016393441</v>
      </c>
      <c r="X47" s="182">
        <f t="shared" si="12"/>
        <v>8.0918727915194347E-2</v>
      </c>
      <c r="Y47" s="241">
        <v>192</v>
      </c>
      <c r="Z47" s="190">
        <f t="shared" si="13"/>
        <v>6.7844522968197873E-2</v>
      </c>
      <c r="AA47" s="240">
        <v>186</v>
      </c>
      <c r="AB47" s="190">
        <f t="shared" si="14"/>
        <v>6.5724381625441697E-2</v>
      </c>
    </row>
    <row r="48" spans="1:28" x14ac:dyDescent="0.2">
      <c r="A48" s="15" t="s">
        <v>79</v>
      </c>
      <c r="B48" s="341" t="s">
        <v>108</v>
      </c>
      <c r="C48" s="152">
        <f>'18'!C48</f>
        <v>3858</v>
      </c>
      <c r="D48" s="152">
        <f>'18'!D48</f>
        <v>3729</v>
      </c>
      <c r="E48" s="152">
        <f>'18'!E48</f>
        <v>7587</v>
      </c>
      <c r="F48" s="237">
        <v>22</v>
      </c>
      <c r="G48" s="237">
        <v>4</v>
      </c>
      <c r="H48" s="237">
        <v>6</v>
      </c>
      <c r="I48" s="237">
        <v>11</v>
      </c>
      <c r="J48" s="237">
        <v>33</v>
      </c>
      <c r="K48" s="188">
        <f t="shared" si="5"/>
        <v>43</v>
      </c>
      <c r="L48" s="188">
        <f t="shared" si="8"/>
        <v>17</v>
      </c>
      <c r="M48" s="188">
        <f t="shared" si="9"/>
        <v>76</v>
      </c>
      <c r="N48" s="182">
        <f t="shared" si="10"/>
        <v>0.56578947368421051</v>
      </c>
      <c r="O48" s="238">
        <v>0.4329896907216495</v>
      </c>
      <c r="P48" s="189">
        <v>334490.25</v>
      </c>
      <c r="Q48" s="240">
        <v>514</v>
      </c>
      <c r="R48" s="240">
        <v>824</v>
      </c>
      <c r="S48" s="240">
        <v>893</v>
      </c>
      <c r="T48" s="241">
        <v>743</v>
      </c>
      <c r="U48" s="236">
        <v>1065</v>
      </c>
      <c r="V48" s="236">
        <v>853</v>
      </c>
      <c r="W48" s="182">
        <f t="shared" si="11"/>
        <v>0.64296011532916864</v>
      </c>
      <c r="X48" s="182">
        <f t="shared" si="12"/>
        <v>0.1763542902332938</v>
      </c>
      <c r="Y48" s="241">
        <v>639</v>
      </c>
      <c r="Z48" s="190">
        <f t="shared" si="13"/>
        <v>8.4223013048635831E-2</v>
      </c>
      <c r="AA48" s="240">
        <v>512</v>
      </c>
      <c r="AB48" s="190">
        <f t="shared" si="14"/>
        <v>6.748385396072229E-2</v>
      </c>
    </row>
    <row r="49" spans="1:28" x14ac:dyDescent="0.2">
      <c r="A49" s="15" t="s">
        <v>80</v>
      </c>
      <c r="B49" s="341" t="s">
        <v>104</v>
      </c>
      <c r="C49" s="152">
        <f>'18'!C49</f>
        <v>26885</v>
      </c>
      <c r="D49" s="152">
        <f>'18'!D49</f>
        <v>19115</v>
      </c>
      <c r="E49" s="152">
        <f>'18'!E49</f>
        <v>46000</v>
      </c>
      <c r="F49" s="237">
        <v>64</v>
      </c>
      <c r="G49" s="237">
        <v>62</v>
      </c>
      <c r="H49" s="237">
        <v>73</v>
      </c>
      <c r="I49" s="237">
        <v>63</v>
      </c>
      <c r="J49" s="237">
        <v>174</v>
      </c>
      <c r="K49" s="188">
        <f t="shared" si="5"/>
        <v>262</v>
      </c>
      <c r="L49" s="188">
        <f t="shared" si="8"/>
        <v>136</v>
      </c>
      <c r="M49" s="188">
        <f t="shared" si="9"/>
        <v>436</v>
      </c>
      <c r="N49" s="182">
        <f t="shared" si="10"/>
        <v>0.6009174311926605</v>
      </c>
      <c r="O49" s="238">
        <v>0.61707317073170731</v>
      </c>
      <c r="P49" s="189">
        <v>2444407.5499999998</v>
      </c>
      <c r="Q49" s="240">
        <v>3463</v>
      </c>
      <c r="R49" s="240">
        <v>4939</v>
      </c>
      <c r="S49" s="240">
        <v>5076</v>
      </c>
      <c r="T49" s="241">
        <v>4380</v>
      </c>
      <c r="U49" s="236">
        <v>10218</v>
      </c>
      <c r="V49" s="236">
        <v>7112</v>
      </c>
      <c r="W49" s="182">
        <f t="shared" si="11"/>
        <v>0.65733062118604291</v>
      </c>
      <c r="X49" s="182">
        <f t="shared" si="12"/>
        <v>0.18265217391304348</v>
      </c>
      <c r="Y49" s="241">
        <v>6370</v>
      </c>
      <c r="Z49" s="190">
        <f t="shared" si="13"/>
        <v>0.13847826086956522</v>
      </c>
      <c r="AA49" s="240">
        <v>4434</v>
      </c>
      <c r="AB49" s="190">
        <f t="shared" si="14"/>
        <v>9.6391304347826084E-2</v>
      </c>
    </row>
    <row r="50" spans="1:28" x14ac:dyDescent="0.2">
      <c r="A50" s="15" t="s">
        <v>81</v>
      </c>
      <c r="B50" s="341" t="s">
        <v>108</v>
      </c>
      <c r="C50" s="152">
        <f>'18'!C50</f>
        <v>658</v>
      </c>
      <c r="D50" s="152">
        <f>'18'!D50</f>
        <v>386</v>
      </c>
      <c r="E50" s="152">
        <f>'18'!E50</f>
        <v>1044</v>
      </c>
      <c r="F50" s="237">
        <v>1</v>
      </c>
      <c r="G50" s="237">
        <v>2</v>
      </c>
      <c r="H50" s="237">
        <v>4</v>
      </c>
      <c r="I50" s="237">
        <v>1</v>
      </c>
      <c r="J50" s="237">
        <v>2</v>
      </c>
      <c r="K50" s="188">
        <f t="shared" si="5"/>
        <v>8</v>
      </c>
      <c r="L50" s="188">
        <f t="shared" si="8"/>
        <v>5</v>
      </c>
      <c r="M50" s="188">
        <f t="shared" si="9"/>
        <v>10</v>
      </c>
      <c r="N50" s="182">
        <f t="shared" si="10"/>
        <v>0.8</v>
      </c>
      <c r="O50" s="238">
        <v>0.625</v>
      </c>
      <c r="P50" s="189">
        <v>146493</v>
      </c>
      <c r="Q50" s="240">
        <v>74</v>
      </c>
      <c r="R50" s="240">
        <v>72</v>
      </c>
      <c r="S50" s="240">
        <v>134</v>
      </c>
      <c r="T50" s="241">
        <v>30</v>
      </c>
      <c r="U50" s="236">
        <v>275</v>
      </c>
      <c r="V50" s="236">
        <v>217</v>
      </c>
      <c r="W50" s="182">
        <f t="shared" si="11"/>
        <v>0.82954545454545459</v>
      </c>
      <c r="X50" s="182">
        <f t="shared" si="12"/>
        <v>0.13984674329501914</v>
      </c>
      <c r="Y50" s="241">
        <v>144</v>
      </c>
      <c r="Z50" s="190">
        <f t="shared" si="13"/>
        <v>0.13793103448275862</v>
      </c>
      <c r="AA50" s="240">
        <v>113</v>
      </c>
      <c r="AB50" s="190">
        <f t="shared" si="14"/>
        <v>0.1082375478927203</v>
      </c>
    </row>
    <row r="51" spans="1:28" x14ac:dyDescent="0.2">
      <c r="A51" s="15" t="s">
        <v>82</v>
      </c>
      <c r="B51" s="341" t="s">
        <v>104</v>
      </c>
      <c r="C51" s="152">
        <f>'18'!C51</f>
        <v>9061</v>
      </c>
      <c r="D51" s="152">
        <f>'18'!D51</f>
        <v>6087</v>
      </c>
      <c r="E51" s="152">
        <f>'18'!E51</f>
        <v>15148</v>
      </c>
      <c r="F51" s="237">
        <v>21</v>
      </c>
      <c r="G51" s="237">
        <v>26</v>
      </c>
      <c r="H51" s="237">
        <v>20</v>
      </c>
      <c r="I51" s="237">
        <v>16</v>
      </c>
      <c r="J51" s="237">
        <v>48</v>
      </c>
      <c r="K51" s="188">
        <f t="shared" si="5"/>
        <v>83</v>
      </c>
      <c r="L51" s="188">
        <f t="shared" si="8"/>
        <v>36</v>
      </c>
      <c r="M51" s="188">
        <f t="shared" si="9"/>
        <v>131</v>
      </c>
      <c r="N51" s="182">
        <f t="shared" si="10"/>
        <v>0.63358778625954193</v>
      </c>
      <c r="O51" s="238">
        <v>0.6386554621848739</v>
      </c>
      <c r="P51" s="189">
        <v>888747.58</v>
      </c>
      <c r="Q51" s="240">
        <v>877</v>
      </c>
      <c r="R51" s="240">
        <v>1328</v>
      </c>
      <c r="S51" s="240">
        <v>1882</v>
      </c>
      <c r="T51" s="241">
        <v>1030</v>
      </c>
      <c r="U51" s="236">
        <v>3070</v>
      </c>
      <c r="V51" s="236">
        <v>1818</v>
      </c>
      <c r="W51" s="182">
        <f t="shared" si="11"/>
        <v>0.68160741885625964</v>
      </c>
      <c r="X51" s="182">
        <f t="shared" si="12"/>
        <v>0.14556377079482441</v>
      </c>
      <c r="Y51" s="241">
        <v>1657</v>
      </c>
      <c r="Z51" s="190">
        <f t="shared" si="13"/>
        <v>0.10938737787166623</v>
      </c>
      <c r="AA51" s="240">
        <v>981</v>
      </c>
      <c r="AB51" s="190">
        <f t="shared" si="14"/>
        <v>6.4761024557697389E-2</v>
      </c>
    </row>
    <row r="52" spans="1:28" x14ac:dyDescent="0.2">
      <c r="A52" s="15" t="s">
        <v>83</v>
      </c>
      <c r="B52" s="341" t="s">
        <v>108</v>
      </c>
      <c r="C52" s="152">
        <f>'18'!C52</f>
        <v>2684</v>
      </c>
      <c r="D52" s="152">
        <f>'18'!D52</f>
        <v>2248</v>
      </c>
      <c r="E52" s="152">
        <f>'18'!E52</f>
        <v>4932</v>
      </c>
      <c r="F52" s="237">
        <v>12</v>
      </c>
      <c r="G52" s="237">
        <v>8</v>
      </c>
      <c r="H52" s="237">
        <v>1</v>
      </c>
      <c r="I52" s="237">
        <v>0</v>
      </c>
      <c r="J52" s="237">
        <v>28</v>
      </c>
      <c r="K52" s="188">
        <f t="shared" si="5"/>
        <v>21</v>
      </c>
      <c r="L52" s="188">
        <f t="shared" si="8"/>
        <v>1</v>
      </c>
      <c r="M52" s="188">
        <f t="shared" si="9"/>
        <v>49</v>
      </c>
      <c r="N52" s="182">
        <f t="shared" si="10"/>
        <v>0.42857142857142855</v>
      </c>
      <c r="O52" s="238">
        <v>0.41935483870967744</v>
      </c>
      <c r="P52" s="189">
        <v>70111</v>
      </c>
      <c r="Q52" s="240">
        <v>220</v>
      </c>
      <c r="R52" s="240">
        <v>254</v>
      </c>
      <c r="S52" s="240">
        <v>291</v>
      </c>
      <c r="T52" s="241">
        <v>362</v>
      </c>
      <c r="U52" s="236">
        <v>345</v>
      </c>
      <c r="V52" s="236">
        <v>11</v>
      </c>
      <c r="W52" s="182">
        <f t="shared" si="11"/>
        <v>0.56698564593301437</v>
      </c>
      <c r="X52" s="182">
        <f t="shared" si="12"/>
        <v>9.6107055961070553E-2</v>
      </c>
      <c r="Y52" s="241">
        <v>214</v>
      </c>
      <c r="Z52" s="190">
        <f t="shared" si="13"/>
        <v>4.3390105433901052E-2</v>
      </c>
      <c r="AA52" s="240">
        <v>7</v>
      </c>
      <c r="AB52" s="190">
        <f t="shared" si="14"/>
        <v>1.4193025141930251E-3</v>
      </c>
    </row>
    <row r="53" spans="1:28" x14ac:dyDescent="0.2">
      <c r="A53" s="15" t="s">
        <v>84</v>
      </c>
      <c r="B53" s="341" t="s">
        <v>108</v>
      </c>
      <c r="C53" s="152">
        <f>'18'!C53</f>
        <v>1460</v>
      </c>
      <c r="D53" s="152">
        <f>'18'!D53</f>
        <v>1183</v>
      </c>
      <c r="E53" s="152">
        <f>'18'!E53</f>
        <v>2643</v>
      </c>
      <c r="F53" s="237">
        <v>3</v>
      </c>
      <c r="G53" s="237">
        <v>5</v>
      </c>
      <c r="H53" s="237">
        <v>1</v>
      </c>
      <c r="I53" s="237">
        <v>0</v>
      </c>
      <c r="J53" s="237">
        <v>11</v>
      </c>
      <c r="K53" s="188">
        <f t="shared" si="5"/>
        <v>9</v>
      </c>
      <c r="L53" s="188">
        <f t="shared" si="8"/>
        <v>1</v>
      </c>
      <c r="M53" s="188">
        <f t="shared" si="9"/>
        <v>20</v>
      </c>
      <c r="N53" s="182">
        <f t="shared" si="10"/>
        <v>0.45</v>
      </c>
      <c r="O53" s="238">
        <v>0.6</v>
      </c>
      <c r="P53" s="189">
        <v>44679</v>
      </c>
      <c r="Q53" s="240">
        <v>127</v>
      </c>
      <c r="R53" s="240">
        <v>204</v>
      </c>
      <c r="S53" s="240">
        <v>146</v>
      </c>
      <c r="T53" s="241">
        <v>146</v>
      </c>
      <c r="U53" s="236">
        <v>318</v>
      </c>
      <c r="V53" s="236">
        <v>53</v>
      </c>
      <c r="W53" s="182">
        <f t="shared" si="11"/>
        <v>0.69392033542976939</v>
      </c>
      <c r="X53" s="182">
        <f t="shared" si="12"/>
        <v>0.12523647370412411</v>
      </c>
      <c r="Y53" s="241">
        <v>220</v>
      </c>
      <c r="Z53" s="190">
        <f t="shared" si="13"/>
        <v>8.3238743851683686E-2</v>
      </c>
      <c r="AA53" s="240">
        <v>37</v>
      </c>
      <c r="AB53" s="190">
        <f t="shared" si="14"/>
        <v>1.3999243284146803E-2</v>
      </c>
    </row>
    <row r="54" spans="1:28" x14ac:dyDescent="0.2">
      <c r="A54" s="15" t="s">
        <v>85</v>
      </c>
      <c r="B54" s="341" t="s">
        <v>104</v>
      </c>
      <c r="C54" s="152">
        <f>'18'!C54</f>
        <v>64267</v>
      </c>
      <c r="D54" s="152">
        <f>'18'!D54</f>
        <v>43607</v>
      </c>
      <c r="E54" s="152">
        <f>'18'!E54</f>
        <v>107874</v>
      </c>
      <c r="F54" s="237">
        <v>311</v>
      </c>
      <c r="G54" s="237">
        <v>204</v>
      </c>
      <c r="H54" s="237">
        <v>146</v>
      </c>
      <c r="I54" s="237">
        <v>106</v>
      </c>
      <c r="J54" s="237">
        <v>1001</v>
      </c>
      <c r="K54" s="188">
        <f t="shared" si="5"/>
        <v>767</v>
      </c>
      <c r="L54" s="188">
        <f t="shared" si="8"/>
        <v>252</v>
      </c>
      <c r="M54" s="188">
        <f t="shared" si="9"/>
        <v>1768</v>
      </c>
      <c r="N54" s="182">
        <f t="shared" si="10"/>
        <v>0.43382352941176472</v>
      </c>
      <c r="O54" s="238">
        <v>0.46628289473684209</v>
      </c>
      <c r="P54" s="189">
        <v>3652479.78</v>
      </c>
      <c r="Q54" s="240">
        <v>7875</v>
      </c>
      <c r="R54" s="240">
        <v>11654</v>
      </c>
      <c r="S54" s="240">
        <v>11792</v>
      </c>
      <c r="T54" s="241">
        <v>18414</v>
      </c>
      <c r="U54" s="236">
        <v>17844</v>
      </c>
      <c r="V54" s="236">
        <v>10362</v>
      </c>
      <c r="W54" s="182">
        <f t="shared" si="11"/>
        <v>0.51469309226998394</v>
      </c>
      <c r="X54" s="182">
        <f t="shared" si="12"/>
        <v>0.18103528190296087</v>
      </c>
      <c r="Y54" s="241">
        <v>11126</v>
      </c>
      <c r="Z54" s="190">
        <f t="shared" si="13"/>
        <v>0.10313884717355433</v>
      </c>
      <c r="AA54" s="240">
        <v>6461</v>
      </c>
      <c r="AB54" s="190">
        <f t="shared" si="14"/>
        <v>5.9893950349481806E-2</v>
      </c>
    </row>
    <row r="55" spans="1:28" x14ac:dyDescent="0.2">
      <c r="A55" s="15" t="s">
        <v>86</v>
      </c>
      <c r="B55" s="341" t="s">
        <v>108</v>
      </c>
      <c r="C55" s="152">
        <f>'18'!C55</f>
        <v>1298</v>
      </c>
      <c r="D55" s="152">
        <f>'18'!D55</f>
        <v>774</v>
      </c>
      <c r="E55" s="152">
        <f>'18'!E55</f>
        <v>2072</v>
      </c>
      <c r="F55" s="237">
        <v>2</v>
      </c>
      <c r="G55" s="237">
        <v>1</v>
      </c>
      <c r="H55" s="237">
        <v>3</v>
      </c>
      <c r="I55" s="237">
        <v>2</v>
      </c>
      <c r="J55" s="237">
        <v>8</v>
      </c>
      <c r="K55" s="188">
        <f t="shared" si="5"/>
        <v>8</v>
      </c>
      <c r="L55" s="188">
        <f t="shared" si="8"/>
        <v>5</v>
      </c>
      <c r="M55" s="188">
        <f t="shared" si="9"/>
        <v>16</v>
      </c>
      <c r="N55" s="182">
        <f t="shared" si="10"/>
        <v>0.5</v>
      </c>
      <c r="O55" s="238">
        <v>0.44444444444444442</v>
      </c>
      <c r="P55" s="189">
        <v>95020</v>
      </c>
      <c r="Q55" s="240">
        <v>67</v>
      </c>
      <c r="R55" s="240">
        <v>158</v>
      </c>
      <c r="S55" s="240">
        <v>200</v>
      </c>
      <c r="T55" s="241">
        <v>126</v>
      </c>
      <c r="U55" s="236">
        <v>318</v>
      </c>
      <c r="V55" s="236">
        <v>265</v>
      </c>
      <c r="W55" s="182">
        <f t="shared" si="11"/>
        <v>0.64102564102564108</v>
      </c>
      <c r="X55" s="182">
        <f t="shared" si="12"/>
        <v>0.1085907335907336</v>
      </c>
      <c r="Y55" s="241">
        <v>168</v>
      </c>
      <c r="Z55" s="190">
        <f t="shared" si="13"/>
        <v>8.1081081081081086E-2</v>
      </c>
      <c r="AA55" s="240">
        <v>140</v>
      </c>
      <c r="AB55" s="190">
        <f t="shared" si="14"/>
        <v>6.7567567567567571E-2</v>
      </c>
    </row>
    <row r="56" spans="1:28" x14ac:dyDescent="0.2">
      <c r="A56" s="15" t="s">
        <v>87</v>
      </c>
      <c r="B56" s="341" t="s">
        <v>108</v>
      </c>
      <c r="C56" s="152">
        <f>'18'!C56</f>
        <v>555</v>
      </c>
      <c r="D56" s="152">
        <f>'18'!D56</f>
        <v>352</v>
      </c>
      <c r="E56" s="152">
        <f>'18'!E56</f>
        <v>907</v>
      </c>
      <c r="F56" s="237">
        <v>4</v>
      </c>
      <c r="G56" s="237">
        <v>0</v>
      </c>
      <c r="H56" s="237">
        <v>0</v>
      </c>
      <c r="I56" s="237">
        <v>0</v>
      </c>
      <c r="J56" s="237">
        <v>4</v>
      </c>
      <c r="K56" s="188">
        <f t="shared" si="5"/>
        <v>4</v>
      </c>
      <c r="L56" s="188">
        <f t="shared" si="8"/>
        <v>0</v>
      </c>
      <c r="M56" s="188">
        <f t="shared" si="9"/>
        <v>8</v>
      </c>
      <c r="N56" s="182">
        <f t="shared" si="10"/>
        <v>0.5</v>
      </c>
      <c r="O56" s="238">
        <v>0.5</v>
      </c>
      <c r="P56" s="189">
        <v>637.64</v>
      </c>
      <c r="Q56" s="240">
        <v>33</v>
      </c>
      <c r="R56" s="240">
        <v>50</v>
      </c>
      <c r="S56" s="240">
        <v>33</v>
      </c>
      <c r="T56" s="241">
        <v>83</v>
      </c>
      <c r="U56" s="236">
        <v>0</v>
      </c>
      <c r="V56" s="236">
        <v>0</v>
      </c>
      <c r="W56" s="182">
        <f t="shared" si="11"/>
        <v>0.5</v>
      </c>
      <c r="X56" s="182">
        <f t="shared" si="12"/>
        <v>9.1510474090407939E-2</v>
      </c>
      <c r="Y56" s="241">
        <v>0</v>
      </c>
      <c r="Z56" s="190">
        <f t="shared" si="13"/>
        <v>0</v>
      </c>
      <c r="AA56" s="240">
        <v>0</v>
      </c>
      <c r="AB56" s="190">
        <f t="shared" si="14"/>
        <v>0</v>
      </c>
    </row>
    <row r="57" spans="1:28" x14ac:dyDescent="0.2">
      <c r="A57" s="15" t="s">
        <v>88</v>
      </c>
      <c r="B57" s="341" t="s">
        <v>108</v>
      </c>
      <c r="C57" s="152">
        <f>'18'!C57</f>
        <v>4100</v>
      </c>
      <c r="D57" s="152">
        <f>'18'!D57</f>
        <v>2947</v>
      </c>
      <c r="E57" s="152">
        <f>'18'!E57</f>
        <v>7047</v>
      </c>
      <c r="F57" s="237">
        <v>12</v>
      </c>
      <c r="G57" s="237">
        <v>4</v>
      </c>
      <c r="H57" s="237">
        <v>3</v>
      </c>
      <c r="I57" s="237">
        <v>5</v>
      </c>
      <c r="J57" s="237">
        <v>37</v>
      </c>
      <c r="K57" s="188">
        <f t="shared" si="5"/>
        <v>24</v>
      </c>
      <c r="L57" s="188">
        <f t="shared" si="8"/>
        <v>8</v>
      </c>
      <c r="M57" s="188">
        <f t="shared" si="9"/>
        <v>61</v>
      </c>
      <c r="N57" s="182">
        <f t="shared" si="10"/>
        <v>0.39344262295081966</v>
      </c>
      <c r="O57" s="238">
        <v>0.5714285714285714</v>
      </c>
      <c r="P57" s="189">
        <v>123794</v>
      </c>
      <c r="Q57" s="240">
        <v>288</v>
      </c>
      <c r="R57" s="240">
        <v>410</v>
      </c>
      <c r="S57" s="240">
        <v>394</v>
      </c>
      <c r="T57" s="241">
        <v>705</v>
      </c>
      <c r="U57" s="236">
        <v>588</v>
      </c>
      <c r="V57" s="236">
        <v>376</v>
      </c>
      <c r="W57" s="182">
        <f t="shared" si="11"/>
        <v>0.49750534568781185</v>
      </c>
      <c r="X57" s="182">
        <f t="shared" si="12"/>
        <v>9.9049240811692918E-2</v>
      </c>
      <c r="Y57" s="241">
        <v>376</v>
      </c>
      <c r="Z57" s="190">
        <f t="shared" si="13"/>
        <v>5.3356038030367529E-2</v>
      </c>
      <c r="AA57" s="240">
        <v>240</v>
      </c>
      <c r="AB57" s="190">
        <f t="shared" si="14"/>
        <v>3.4057045551298425E-2</v>
      </c>
    </row>
    <row r="58" spans="1:28" x14ac:dyDescent="0.2">
      <c r="A58" s="15" t="s">
        <v>89</v>
      </c>
      <c r="B58" s="341" t="s">
        <v>108</v>
      </c>
      <c r="C58" s="152">
        <f>'18'!C58</f>
        <v>1424</v>
      </c>
      <c r="D58" s="152">
        <f>'18'!D58</f>
        <v>820</v>
      </c>
      <c r="E58" s="152">
        <f>'18'!E58</f>
        <v>2244</v>
      </c>
      <c r="F58" s="237">
        <v>5</v>
      </c>
      <c r="G58" s="237">
        <v>1</v>
      </c>
      <c r="H58" s="237">
        <v>0</v>
      </c>
      <c r="I58" s="237">
        <v>3</v>
      </c>
      <c r="J58" s="237">
        <v>11</v>
      </c>
      <c r="K58" s="188">
        <f t="shared" si="5"/>
        <v>9</v>
      </c>
      <c r="L58" s="188">
        <f t="shared" si="8"/>
        <v>3</v>
      </c>
      <c r="M58" s="188">
        <f t="shared" si="9"/>
        <v>20</v>
      </c>
      <c r="N58" s="182">
        <f t="shared" si="10"/>
        <v>0.45</v>
      </c>
      <c r="O58" s="238">
        <v>0.53846153846153844</v>
      </c>
      <c r="P58" s="189">
        <v>40950</v>
      </c>
      <c r="Q58" s="240">
        <v>106</v>
      </c>
      <c r="R58" s="240">
        <v>128</v>
      </c>
      <c r="S58" s="240">
        <v>159</v>
      </c>
      <c r="T58" s="241">
        <v>119</v>
      </c>
      <c r="U58" s="236">
        <v>212</v>
      </c>
      <c r="V58" s="236">
        <v>159</v>
      </c>
      <c r="W58" s="182">
        <f t="shared" si="11"/>
        <v>0.66288951841359778</v>
      </c>
      <c r="X58" s="182">
        <f t="shared" si="12"/>
        <v>0.10427807486631016</v>
      </c>
      <c r="Y58" s="241">
        <v>126</v>
      </c>
      <c r="Z58" s="190">
        <f t="shared" si="13"/>
        <v>5.6149732620320858E-2</v>
      </c>
      <c r="AA58" s="240">
        <v>95</v>
      </c>
      <c r="AB58" s="190">
        <f t="shared" si="14"/>
        <v>4.233511586452763E-2</v>
      </c>
    </row>
    <row r="59" spans="1:28" x14ac:dyDescent="0.2">
      <c r="A59" s="15" t="s">
        <v>90</v>
      </c>
      <c r="B59" s="341" t="s">
        <v>108</v>
      </c>
      <c r="C59" s="152">
        <f>'18'!C59</f>
        <v>2196</v>
      </c>
      <c r="D59" s="152">
        <f>'18'!D59</f>
        <v>1289</v>
      </c>
      <c r="E59" s="152">
        <f>'18'!E59</f>
        <v>3485</v>
      </c>
      <c r="F59" s="237">
        <v>14</v>
      </c>
      <c r="G59" s="237">
        <v>4</v>
      </c>
      <c r="H59" s="237">
        <v>0</v>
      </c>
      <c r="I59" s="237">
        <v>0</v>
      </c>
      <c r="J59" s="237">
        <v>13</v>
      </c>
      <c r="K59" s="188">
        <f t="shared" si="5"/>
        <v>18</v>
      </c>
      <c r="L59" s="188">
        <f t="shared" si="8"/>
        <v>0</v>
      </c>
      <c r="M59" s="188">
        <f t="shared" si="9"/>
        <v>31</v>
      </c>
      <c r="N59" s="182">
        <f t="shared" si="10"/>
        <v>0.58064516129032262</v>
      </c>
      <c r="O59" s="239">
        <v>0.22580645161290322</v>
      </c>
      <c r="P59" s="189">
        <v>43038</v>
      </c>
      <c r="Q59" s="240">
        <v>140</v>
      </c>
      <c r="R59" s="240">
        <v>92</v>
      </c>
      <c r="S59" s="240">
        <v>236</v>
      </c>
      <c r="T59" s="241">
        <v>276</v>
      </c>
      <c r="U59" s="236">
        <v>128</v>
      </c>
      <c r="V59" s="236">
        <v>0</v>
      </c>
      <c r="W59" s="182">
        <f t="shared" si="11"/>
        <v>0.45669291338582679</v>
      </c>
      <c r="X59" s="182">
        <f t="shared" si="12"/>
        <v>6.6571018651362987E-2</v>
      </c>
      <c r="Y59" s="241">
        <v>63</v>
      </c>
      <c r="Z59" s="190">
        <f t="shared" si="13"/>
        <v>1.8077474892395983E-2</v>
      </c>
      <c r="AA59" s="240">
        <v>0</v>
      </c>
      <c r="AB59" s="190">
        <f t="shared" si="14"/>
        <v>0</v>
      </c>
    </row>
    <row r="60" spans="1:28" x14ac:dyDescent="0.2">
      <c r="A60" s="15" t="s">
        <v>91</v>
      </c>
      <c r="B60" s="341" t="s">
        <v>108</v>
      </c>
      <c r="C60" s="152">
        <f>'18'!C60</f>
        <v>97</v>
      </c>
      <c r="D60" s="152">
        <f>'18'!D60</f>
        <v>107</v>
      </c>
      <c r="E60" s="152">
        <f>'18'!E60</f>
        <v>204</v>
      </c>
      <c r="F60" s="237">
        <v>2</v>
      </c>
      <c r="G60" s="237">
        <v>0</v>
      </c>
      <c r="H60" s="237">
        <v>0</v>
      </c>
      <c r="I60" s="237">
        <v>0</v>
      </c>
      <c r="J60" s="237">
        <v>0</v>
      </c>
      <c r="K60" s="188">
        <f t="shared" si="5"/>
        <v>2</v>
      </c>
      <c r="L60" s="188">
        <f t="shared" si="8"/>
        <v>0</v>
      </c>
      <c r="M60" s="188">
        <f t="shared" si="9"/>
        <v>2</v>
      </c>
      <c r="N60" s="182">
        <f t="shared" si="10"/>
        <v>1</v>
      </c>
      <c r="O60" s="239" t="s">
        <v>642</v>
      </c>
      <c r="P60" s="189">
        <v>2000</v>
      </c>
      <c r="Q60" s="240">
        <v>11</v>
      </c>
      <c r="R60" s="240">
        <v>5</v>
      </c>
      <c r="S60" s="240">
        <v>0</v>
      </c>
      <c r="T60" s="241">
        <v>0</v>
      </c>
      <c r="U60" s="236">
        <v>0</v>
      </c>
      <c r="V60" s="236">
        <v>0</v>
      </c>
      <c r="W60" s="182">
        <v>0</v>
      </c>
      <c r="X60" s="182">
        <f t="shared" si="12"/>
        <v>7.8431372549019607E-2</v>
      </c>
      <c r="Y60" s="241">
        <v>0</v>
      </c>
      <c r="Z60" s="190">
        <f t="shared" si="13"/>
        <v>0</v>
      </c>
      <c r="AA60" s="240">
        <v>0</v>
      </c>
      <c r="AB60" s="190">
        <f t="shared" si="14"/>
        <v>0</v>
      </c>
    </row>
    <row r="61" spans="1:28" x14ac:dyDescent="0.2">
      <c r="A61" s="15" t="s">
        <v>92</v>
      </c>
      <c r="B61" s="341" t="s">
        <v>108</v>
      </c>
      <c r="C61" s="152">
        <f>'18'!C61</f>
        <v>1164</v>
      </c>
      <c r="D61" s="152">
        <f>'18'!D61</f>
        <v>766</v>
      </c>
      <c r="E61" s="152">
        <f>'18'!E61</f>
        <v>1930</v>
      </c>
      <c r="F61" s="237">
        <v>4</v>
      </c>
      <c r="G61" s="237">
        <v>3</v>
      </c>
      <c r="H61" s="237">
        <v>1</v>
      </c>
      <c r="I61" s="237">
        <v>2</v>
      </c>
      <c r="J61" s="237">
        <v>8</v>
      </c>
      <c r="K61" s="188">
        <f t="shared" si="5"/>
        <v>10</v>
      </c>
      <c r="L61" s="188">
        <f t="shared" si="8"/>
        <v>3</v>
      </c>
      <c r="M61" s="188">
        <f t="shared" si="9"/>
        <v>18</v>
      </c>
      <c r="N61" s="182">
        <f t="shared" si="10"/>
        <v>0.55555555555555558</v>
      </c>
      <c r="O61" s="238">
        <v>0.53846153846153844</v>
      </c>
      <c r="P61" s="189">
        <v>60677.7</v>
      </c>
      <c r="Q61" s="240">
        <v>127</v>
      </c>
      <c r="R61" s="240">
        <v>182</v>
      </c>
      <c r="S61" s="240">
        <v>95</v>
      </c>
      <c r="T61" s="241">
        <v>187</v>
      </c>
      <c r="U61" s="236">
        <v>234</v>
      </c>
      <c r="V61" s="236">
        <v>159</v>
      </c>
      <c r="W61" s="182">
        <f t="shared" si="11"/>
        <v>0.62298387096774188</v>
      </c>
      <c r="X61" s="182">
        <f t="shared" si="12"/>
        <v>0.16010362694300517</v>
      </c>
      <c r="Y61" s="241">
        <v>179</v>
      </c>
      <c r="Z61" s="190">
        <f t="shared" si="13"/>
        <v>9.2746113989637308E-2</v>
      </c>
      <c r="AA61" s="240">
        <v>122</v>
      </c>
      <c r="AB61" s="190">
        <f t="shared" si="14"/>
        <v>6.3212435233160627E-2</v>
      </c>
    </row>
    <row r="62" spans="1:28" x14ac:dyDescent="0.2">
      <c r="A62" s="15" t="s">
        <v>93</v>
      </c>
      <c r="B62" s="341" t="s">
        <v>108</v>
      </c>
      <c r="C62" s="152">
        <f>'18'!C62</f>
        <v>1340</v>
      </c>
      <c r="D62" s="152">
        <f>'18'!D62</f>
        <v>927</v>
      </c>
      <c r="E62" s="152">
        <f>'18'!E62</f>
        <v>2267</v>
      </c>
      <c r="F62" s="237">
        <v>6</v>
      </c>
      <c r="G62" s="237">
        <v>10</v>
      </c>
      <c r="H62" s="237">
        <v>2</v>
      </c>
      <c r="I62" s="237">
        <v>8</v>
      </c>
      <c r="J62" s="237">
        <v>13</v>
      </c>
      <c r="K62" s="188">
        <f t="shared" si="5"/>
        <v>26</v>
      </c>
      <c r="L62" s="188">
        <f t="shared" si="8"/>
        <v>10</v>
      </c>
      <c r="M62" s="188">
        <f t="shared" si="9"/>
        <v>39</v>
      </c>
      <c r="N62" s="182">
        <f t="shared" si="10"/>
        <v>0.66666666666666663</v>
      </c>
      <c r="O62" s="238">
        <v>0.59090909090909094</v>
      </c>
      <c r="P62" s="189">
        <v>149732.77000000002</v>
      </c>
      <c r="Q62" s="240">
        <v>228</v>
      </c>
      <c r="R62" s="240">
        <v>290</v>
      </c>
      <c r="S62" s="240">
        <v>248</v>
      </c>
      <c r="T62" s="241">
        <v>214</v>
      </c>
      <c r="U62" s="236">
        <v>724</v>
      </c>
      <c r="V62" s="236">
        <v>386</v>
      </c>
      <c r="W62" s="182">
        <f t="shared" si="11"/>
        <v>0.70765027322404372</v>
      </c>
      <c r="X62" s="182">
        <f t="shared" si="12"/>
        <v>0.22849580943978826</v>
      </c>
      <c r="Y62" s="241">
        <v>489</v>
      </c>
      <c r="Z62" s="190">
        <f t="shared" si="13"/>
        <v>0.21570357300397</v>
      </c>
      <c r="AA62" s="240">
        <v>261</v>
      </c>
      <c r="AB62" s="190">
        <f t="shared" si="14"/>
        <v>0.11513012792236436</v>
      </c>
    </row>
    <row r="63" spans="1:28" x14ac:dyDescent="0.2">
      <c r="A63" s="15" t="s">
        <v>94</v>
      </c>
      <c r="B63" s="341" t="s">
        <v>108</v>
      </c>
      <c r="C63" s="152">
        <f>'18'!C63</f>
        <v>1162</v>
      </c>
      <c r="D63" s="152">
        <f>'18'!D63</f>
        <v>886</v>
      </c>
      <c r="E63" s="152">
        <f>'18'!E63</f>
        <v>2048</v>
      </c>
      <c r="F63" s="237">
        <v>4</v>
      </c>
      <c r="G63" s="237">
        <v>2</v>
      </c>
      <c r="H63" s="237">
        <v>3</v>
      </c>
      <c r="I63" s="237">
        <v>1</v>
      </c>
      <c r="J63" s="237">
        <v>5</v>
      </c>
      <c r="K63" s="188">
        <f t="shared" si="5"/>
        <v>10</v>
      </c>
      <c r="L63" s="188">
        <f t="shared" si="8"/>
        <v>4</v>
      </c>
      <c r="M63" s="188">
        <f t="shared" si="9"/>
        <v>15</v>
      </c>
      <c r="N63" s="182">
        <f t="shared" si="10"/>
        <v>0.66666666666666663</v>
      </c>
      <c r="O63" s="238">
        <v>0.66666666666666663</v>
      </c>
      <c r="P63" s="189">
        <v>76126</v>
      </c>
      <c r="Q63" s="240">
        <v>60</v>
      </c>
      <c r="R63" s="240">
        <v>115</v>
      </c>
      <c r="S63" s="240">
        <v>175</v>
      </c>
      <c r="T63" s="241">
        <v>61</v>
      </c>
      <c r="U63" s="236">
        <v>228</v>
      </c>
      <c r="V63" s="236">
        <v>212</v>
      </c>
      <c r="W63" s="182">
        <f t="shared" si="11"/>
        <v>0.74152542372881358</v>
      </c>
      <c r="X63" s="182">
        <f t="shared" si="12"/>
        <v>8.544921875E-2</v>
      </c>
      <c r="Y63" s="241">
        <v>114</v>
      </c>
      <c r="Z63" s="190">
        <f t="shared" si="13"/>
        <v>5.56640625E-2</v>
      </c>
      <c r="AA63" s="240">
        <v>106</v>
      </c>
      <c r="AB63" s="190">
        <f t="shared" si="14"/>
        <v>5.17578125E-2</v>
      </c>
    </row>
    <row r="64" spans="1:28" x14ac:dyDescent="0.2">
      <c r="A64" s="15" t="s">
        <v>110</v>
      </c>
      <c r="B64" s="341" t="s">
        <v>108</v>
      </c>
      <c r="C64" s="152">
        <f>'18'!C64</f>
        <v>1601</v>
      </c>
      <c r="D64" s="152">
        <f>'18'!D64</f>
        <v>1229</v>
      </c>
      <c r="E64" s="152">
        <f>'18'!E64</f>
        <v>2830</v>
      </c>
      <c r="F64" s="237">
        <v>2</v>
      </c>
      <c r="G64" s="237">
        <v>2</v>
      </c>
      <c r="H64" s="237">
        <v>2</v>
      </c>
      <c r="I64" s="237">
        <v>7</v>
      </c>
      <c r="J64" s="237">
        <v>11</v>
      </c>
      <c r="K64" s="188">
        <f t="shared" si="5"/>
        <v>13</v>
      </c>
      <c r="L64" s="188">
        <f t="shared" si="8"/>
        <v>9</v>
      </c>
      <c r="M64" s="188">
        <f t="shared" si="9"/>
        <v>24</v>
      </c>
      <c r="N64" s="182">
        <f t="shared" si="10"/>
        <v>0.54166666666666663</v>
      </c>
      <c r="O64" s="238">
        <v>0.5</v>
      </c>
      <c r="P64" s="189">
        <v>156696.46000000002</v>
      </c>
      <c r="Q64" s="240">
        <v>129</v>
      </c>
      <c r="R64" s="240">
        <v>141</v>
      </c>
      <c r="S64" s="240">
        <v>191</v>
      </c>
      <c r="T64" s="241">
        <v>64</v>
      </c>
      <c r="U64" s="236">
        <v>445</v>
      </c>
      <c r="V64" s="236">
        <v>429</v>
      </c>
      <c r="W64" s="182">
        <f t="shared" si="11"/>
        <v>0.80838323353293418</v>
      </c>
      <c r="X64" s="182">
        <f t="shared" si="12"/>
        <v>9.5406360424028266E-2</v>
      </c>
      <c r="Y64" s="241">
        <v>261</v>
      </c>
      <c r="Z64" s="190">
        <f t="shared" si="13"/>
        <v>9.2226148409893988E-2</v>
      </c>
      <c r="AA64" s="240">
        <v>251</v>
      </c>
      <c r="AB64" s="190">
        <f t="shared" si="14"/>
        <v>8.8692579505300351E-2</v>
      </c>
    </row>
    <row r="65" spans="1:28" x14ac:dyDescent="0.2">
      <c r="A65" s="15" t="s">
        <v>95</v>
      </c>
      <c r="B65" s="341" t="s">
        <v>108</v>
      </c>
      <c r="C65" s="152">
        <f>'18'!C65</f>
        <v>1085</v>
      </c>
      <c r="D65" s="152">
        <f>'18'!D65</f>
        <v>919</v>
      </c>
      <c r="E65" s="152">
        <f>'18'!E65</f>
        <v>2004</v>
      </c>
      <c r="F65" s="237">
        <v>2</v>
      </c>
      <c r="G65" s="237">
        <v>7</v>
      </c>
      <c r="H65" s="237">
        <v>1</v>
      </c>
      <c r="I65" s="237">
        <v>2</v>
      </c>
      <c r="J65" s="237">
        <v>6</v>
      </c>
      <c r="K65" s="188">
        <f t="shared" si="5"/>
        <v>12</v>
      </c>
      <c r="L65" s="188">
        <f t="shared" si="8"/>
        <v>3</v>
      </c>
      <c r="M65" s="188">
        <f t="shared" si="9"/>
        <v>18</v>
      </c>
      <c r="N65" s="182">
        <f t="shared" si="10"/>
        <v>0.66666666666666663</v>
      </c>
      <c r="O65" s="238">
        <v>0.36363636363636365</v>
      </c>
      <c r="P65" s="189">
        <v>91894</v>
      </c>
      <c r="Q65" s="240">
        <v>50</v>
      </c>
      <c r="R65" s="240">
        <v>93</v>
      </c>
      <c r="S65" s="240">
        <v>115</v>
      </c>
      <c r="T65" s="241">
        <v>123</v>
      </c>
      <c r="U65" s="236">
        <v>200</v>
      </c>
      <c r="V65" s="236">
        <v>159</v>
      </c>
      <c r="W65" s="182">
        <f t="shared" si="11"/>
        <v>0.53759398496240607</v>
      </c>
      <c r="X65" s="182">
        <f t="shared" si="12"/>
        <v>7.1357285429141715E-2</v>
      </c>
      <c r="Y65" s="241">
        <v>111</v>
      </c>
      <c r="Z65" s="190">
        <f t="shared" si="13"/>
        <v>5.5389221556886227E-2</v>
      </c>
      <c r="AA65" s="240">
        <v>88</v>
      </c>
      <c r="AB65" s="190">
        <f t="shared" si="14"/>
        <v>4.3912175648702596E-2</v>
      </c>
    </row>
    <row r="66" spans="1:28" x14ac:dyDescent="0.2">
      <c r="A66" s="15" t="s">
        <v>96</v>
      </c>
      <c r="B66" s="341" t="s">
        <v>108</v>
      </c>
      <c r="C66" s="152">
        <f>'18'!C66</f>
        <v>5813</v>
      </c>
      <c r="D66" s="152">
        <f>'18'!D66</f>
        <v>4686</v>
      </c>
      <c r="E66" s="152">
        <f>'18'!E66</f>
        <v>10499</v>
      </c>
      <c r="F66" s="237">
        <v>9</v>
      </c>
      <c r="G66" s="237">
        <v>4</v>
      </c>
      <c r="H66" s="237">
        <v>10</v>
      </c>
      <c r="I66" s="237">
        <v>10</v>
      </c>
      <c r="J66" s="237">
        <v>40</v>
      </c>
      <c r="K66" s="188">
        <f t="shared" si="5"/>
        <v>33</v>
      </c>
      <c r="L66" s="188">
        <f t="shared" si="8"/>
        <v>20</v>
      </c>
      <c r="M66" s="188">
        <f t="shared" si="9"/>
        <v>73</v>
      </c>
      <c r="N66" s="182">
        <f t="shared" si="10"/>
        <v>0.45205479452054792</v>
      </c>
      <c r="O66" s="238">
        <v>0.46153846153846156</v>
      </c>
      <c r="P66" s="189">
        <v>441336.6</v>
      </c>
      <c r="Q66" s="240">
        <v>414</v>
      </c>
      <c r="R66" s="240">
        <v>565</v>
      </c>
      <c r="S66" s="240">
        <v>632</v>
      </c>
      <c r="T66" s="241">
        <v>923</v>
      </c>
      <c r="U66" s="236">
        <v>1176</v>
      </c>
      <c r="V66" s="236">
        <v>1060</v>
      </c>
      <c r="W66" s="182">
        <f t="shared" si="11"/>
        <v>0.51472134595162988</v>
      </c>
      <c r="X66" s="182">
        <f t="shared" si="12"/>
        <v>9.3246975902466903E-2</v>
      </c>
      <c r="Y66" s="241">
        <v>714</v>
      </c>
      <c r="Z66" s="190">
        <f t="shared" si="13"/>
        <v>6.8006476807314989E-2</v>
      </c>
      <c r="AA66" s="240">
        <v>644</v>
      </c>
      <c r="AB66" s="190">
        <f t="shared" si="14"/>
        <v>6.1339175159539003E-2</v>
      </c>
    </row>
    <row r="67" spans="1:28" x14ac:dyDescent="0.2">
      <c r="A67" s="15" t="s">
        <v>97</v>
      </c>
      <c r="B67" s="341" t="s">
        <v>108</v>
      </c>
      <c r="C67" s="152">
        <f>'18'!C67</f>
        <v>1084</v>
      </c>
      <c r="D67" s="152">
        <f>'18'!D67</f>
        <v>1025</v>
      </c>
      <c r="E67" s="152">
        <f>'18'!E67</f>
        <v>2109</v>
      </c>
      <c r="F67" s="237">
        <v>1</v>
      </c>
      <c r="G67" s="237">
        <v>8</v>
      </c>
      <c r="H67" s="237">
        <v>3</v>
      </c>
      <c r="I67" s="237">
        <v>3</v>
      </c>
      <c r="J67" s="237">
        <v>13</v>
      </c>
      <c r="K67" s="188">
        <f t="shared" si="5"/>
        <v>15</v>
      </c>
      <c r="L67" s="188">
        <f t="shared" si="8"/>
        <v>6</v>
      </c>
      <c r="M67" s="188">
        <f t="shared" si="9"/>
        <v>28</v>
      </c>
      <c r="N67" s="182">
        <f t="shared" si="10"/>
        <v>0.5357142857142857</v>
      </c>
      <c r="O67" s="238">
        <v>0.44</v>
      </c>
      <c r="P67" s="189">
        <v>108181.92</v>
      </c>
      <c r="Q67" s="240">
        <v>171</v>
      </c>
      <c r="R67" s="240">
        <v>235</v>
      </c>
      <c r="S67" s="240">
        <v>221</v>
      </c>
      <c r="T67" s="241">
        <v>174</v>
      </c>
      <c r="U67" s="236">
        <v>574</v>
      </c>
      <c r="V67" s="236">
        <v>318</v>
      </c>
      <c r="W67" s="182">
        <f t="shared" si="11"/>
        <v>0.7</v>
      </c>
      <c r="X67" s="182">
        <f t="shared" si="12"/>
        <v>0.19250829777145567</v>
      </c>
      <c r="Y67" s="241">
        <v>371</v>
      </c>
      <c r="Z67" s="190">
        <f t="shared" si="13"/>
        <v>0.17591275486012328</v>
      </c>
      <c r="AA67" s="240">
        <v>206</v>
      </c>
      <c r="AB67" s="190">
        <f t="shared" si="14"/>
        <v>9.7676623992413461E-2</v>
      </c>
    </row>
    <row r="68" spans="1:28" x14ac:dyDescent="0.2">
      <c r="A68" s="15" t="s">
        <v>98</v>
      </c>
      <c r="B68" s="341" t="s">
        <v>104</v>
      </c>
      <c r="C68" s="152">
        <f>'18'!C68</f>
        <v>9793</v>
      </c>
      <c r="D68" s="152">
        <f>'18'!D68</f>
        <v>6817</v>
      </c>
      <c r="E68" s="152">
        <f>'18'!E68</f>
        <v>16610</v>
      </c>
      <c r="F68" s="237">
        <v>22</v>
      </c>
      <c r="G68" s="237">
        <v>21</v>
      </c>
      <c r="H68" s="237">
        <v>9</v>
      </c>
      <c r="I68" s="237">
        <v>20</v>
      </c>
      <c r="J68" s="237">
        <v>73</v>
      </c>
      <c r="K68" s="188">
        <f t="shared" si="5"/>
        <v>72</v>
      </c>
      <c r="L68" s="188">
        <f t="shared" si="8"/>
        <v>29</v>
      </c>
      <c r="M68" s="188">
        <f t="shared" si="9"/>
        <v>145</v>
      </c>
      <c r="N68" s="182">
        <f>K68/M68</f>
        <v>0.49655172413793103</v>
      </c>
      <c r="O68" s="238">
        <v>0.57391304347826089</v>
      </c>
      <c r="P68" s="189">
        <v>789159.7899999998</v>
      </c>
      <c r="Q68" s="240">
        <v>956</v>
      </c>
      <c r="R68" s="240">
        <v>1223</v>
      </c>
      <c r="S68" s="240">
        <v>1367</v>
      </c>
      <c r="T68" s="241">
        <v>1581</v>
      </c>
      <c r="U68" s="236">
        <v>2470</v>
      </c>
      <c r="V68" s="236">
        <v>1441</v>
      </c>
      <c r="W68" s="182">
        <f t="shared" si="11"/>
        <v>0.57952127659574471</v>
      </c>
      <c r="X68" s="182">
        <f t="shared" si="12"/>
        <v>0.13118603251053582</v>
      </c>
      <c r="Y68" s="241">
        <v>1518</v>
      </c>
      <c r="Z68" s="190">
        <f t="shared" ref="Z68:Z71" si="15">Y68/E68</f>
        <v>9.1390728476821198E-2</v>
      </c>
      <c r="AA68" s="240">
        <v>886</v>
      </c>
      <c r="AB68" s="190">
        <f t="shared" ref="AB68:AB71" si="16">AA68/E68</f>
        <v>5.3341360626128841E-2</v>
      </c>
    </row>
    <row r="69" spans="1:28" x14ac:dyDescent="0.2">
      <c r="A69" s="15" t="s">
        <v>99</v>
      </c>
      <c r="B69" s="341" t="s">
        <v>108</v>
      </c>
      <c r="C69" s="152">
        <f>'18'!C69</f>
        <v>858</v>
      </c>
      <c r="D69" s="152">
        <f>'18'!D69</f>
        <v>551</v>
      </c>
      <c r="E69" s="152">
        <f>'18'!E69</f>
        <v>1409</v>
      </c>
      <c r="F69" s="237">
        <v>3</v>
      </c>
      <c r="G69" s="237">
        <v>0</v>
      </c>
      <c r="H69" s="237">
        <v>0</v>
      </c>
      <c r="I69" s="237">
        <v>1</v>
      </c>
      <c r="J69" s="237">
        <v>0</v>
      </c>
      <c r="K69" s="188">
        <f t="shared" ref="K69:K71" si="17">F69+G69+H69+I69</f>
        <v>4</v>
      </c>
      <c r="L69" s="188">
        <f t="shared" si="8"/>
        <v>1</v>
      </c>
      <c r="M69" s="188">
        <f t="shared" si="9"/>
        <v>4</v>
      </c>
      <c r="N69" s="182">
        <f>K69/M69</f>
        <v>1</v>
      </c>
      <c r="O69" s="238">
        <v>0.66666666666666663</v>
      </c>
      <c r="P69" s="189">
        <v>22290.2</v>
      </c>
      <c r="Q69" s="240">
        <v>23</v>
      </c>
      <c r="R69" s="240">
        <v>45</v>
      </c>
      <c r="S69" s="240">
        <v>48</v>
      </c>
      <c r="T69" s="241">
        <v>0</v>
      </c>
      <c r="U69" s="236">
        <v>53</v>
      </c>
      <c r="V69" s="236">
        <v>53</v>
      </c>
      <c r="W69" s="182">
        <f t="shared" si="11"/>
        <v>1</v>
      </c>
      <c r="X69" s="182">
        <f t="shared" si="12"/>
        <v>4.8261178140525197E-2</v>
      </c>
      <c r="Y69" s="241">
        <v>31</v>
      </c>
      <c r="Z69" s="190">
        <f t="shared" si="15"/>
        <v>2.2001419446415899E-2</v>
      </c>
      <c r="AA69" s="240">
        <v>31</v>
      </c>
      <c r="AB69" s="190">
        <f t="shared" si="16"/>
        <v>2.2001419446415899E-2</v>
      </c>
    </row>
    <row r="70" spans="1:28" x14ac:dyDescent="0.2">
      <c r="A70" s="15" t="s">
        <v>100</v>
      </c>
      <c r="B70" s="341" t="s">
        <v>104</v>
      </c>
      <c r="C70" s="152">
        <f>'18'!C70</f>
        <v>15100</v>
      </c>
      <c r="D70" s="152">
        <f>'18'!D70</f>
        <v>10223</v>
      </c>
      <c r="E70" s="152">
        <f>'18'!E70</f>
        <v>25323</v>
      </c>
      <c r="F70" s="237">
        <v>15</v>
      </c>
      <c r="G70" s="237">
        <v>60</v>
      </c>
      <c r="H70" s="237">
        <v>22</v>
      </c>
      <c r="I70" s="237">
        <v>13</v>
      </c>
      <c r="J70" s="237">
        <v>131</v>
      </c>
      <c r="K70" s="188">
        <f t="shared" si="17"/>
        <v>110</v>
      </c>
      <c r="L70" s="188">
        <f t="shared" si="8"/>
        <v>35</v>
      </c>
      <c r="M70" s="188">
        <f t="shared" si="9"/>
        <v>241</v>
      </c>
      <c r="N70" s="182">
        <f>K70/M70</f>
        <v>0.45643153526970953</v>
      </c>
      <c r="O70" s="238">
        <v>0.52873563218390807</v>
      </c>
      <c r="P70" s="189">
        <v>941203.77</v>
      </c>
      <c r="Q70" s="240">
        <v>1154</v>
      </c>
      <c r="R70" s="240">
        <v>1761</v>
      </c>
      <c r="S70" s="240">
        <v>2069</v>
      </c>
      <c r="T70" s="191">
        <v>1674</v>
      </c>
      <c r="U70" s="236">
        <v>4561</v>
      </c>
      <c r="V70" s="236">
        <v>1663</v>
      </c>
      <c r="W70" s="182">
        <f t="shared" si="11"/>
        <v>0.63521464371322733</v>
      </c>
      <c r="X70" s="182">
        <f t="shared" si="12"/>
        <v>0.11511274335584251</v>
      </c>
      <c r="Y70" s="241">
        <v>2667</v>
      </c>
      <c r="Z70" s="190">
        <f t="shared" si="15"/>
        <v>0.10531927496742093</v>
      </c>
      <c r="AA70" s="240">
        <v>973</v>
      </c>
      <c r="AB70" s="190">
        <f t="shared" si="16"/>
        <v>3.8423567507799232E-2</v>
      </c>
    </row>
    <row r="71" spans="1:28" x14ac:dyDescent="0.2">
      <c r="A71" s="542" t="str">
        <f>'1'!A70</f>
        <v>Statewide Total</v>
      </c>
      <c r="B71" s="569"/>
      <c r="C71" s="12">
        <f>'18'!C71</f>
        <v>419263</v>
      </c>
      <c r="D71" s="12">
        <f>'18'!D71</f>
        <v>295074</v>
      </c>
      <c r="E71" s="12">
        <f>'18'!E71</f>
        <v>714337</v>
      </c>
      <c r="F71" s="12">
        <f t="shared" ref="F71:J71" si="18">SUM(F4:F70)</f>
        <v>1282</v>
      </c>
      <c r="G71" s="12">
        <f t="shared" si="18"/>
        <v>1076</v>
      </c>
      <c r="H71" s="12">
        <f t="shared" si="18"/>
        <v>734</v>
      </c>
      <c r="I71" s="12">
        <f t="shared" si="18"/>
        <v>773</v>
      </c>
      <c r="J71" s="12">
        <f t="shared" si="18"/>
        <v>3641</v>
      </c>
      <c r="K71" s="12">
        <f t="shared" si="17"/>
        <v>3865</v>
      </c>
      <c r="L71" s="12">
        <f t="shared" si="8"/>
        <v>1507</v>
      </c>
      <c r="M71" s="12">
        <f t="shared" si="9"/>
        <v>7506</v>
      </c>
      <c r="N71" s="83">
        <f>K71/M71</f>
        <v>0.51492139621636024</v>
      </c>
      <c r="O71" s="83">
        <v>0.52182741116751274</v>
      </c>
      <c r="P71" s="392">
        <f>SUM(P4:P70)</f>
        <v>31257882.080000006</v>
      </c>
      <c r="Q71" s="192">
        <f t="shared" ref="Q71:V71" si="19">SUM(Q4:Q70)</f>
        <v>42893</v>
      </c>
      <c r="R71" s="192">
        <f t="shared" si="19"/>
        <v>60120</v>
      </c>
      <c r="S71" s="192">
        <f t="shared" si="19"/>
        <v>65934</v>
      </c>
      <c r="T71" s="192">
        <f t="shared" si="19"/>
        <v>64223</v>
      </c>
      <c r="U71" s="12">
        <f t="shared" si="19"/>
        <v>116193</v>
      </c>
      <c r="V71" s="12">
        <f t="shared" si="19"/>
        <v>71903</v>
      </c>
      <c r="W71" s="83">
        <f t="shared" si="11"/>
        <v>0.61597383338515632</v>
      </c>
      <c r="X71" s="83">
        <f t="shared" si="12"/>
        <v>0.14420784587666605</v>
      </c>
      <c r="Y71" s="12">
        <f>SUM(Y4:Y70)</f>
        <v>70787</v>
      </c>
      <c r="Z71" s="83">
        <f t="shared" si="15"/>
        <v>9.9094685001616889E-2</v>
      </c>
      <c r="AA71" s="16">
        <f>SUM(AA4:AA70)</f>
        <v>43806</v>
      </c>
      <c r="AB71" s="83">
        <f t="shared" si="16"/>
        <v>6.1323996937019919E-2</v>
      </c>
    </row>
    <row r="72" spans="1:28" s="418" customFormat="1" x14ac:dyDescent="0.2">
      <c r="A72" s="518" t="str">
        <f>'18'!A72:AE72</f>
        <v>* 2012-2016 American Community Survey</v>
      </c>
      <c r="B72" s="432"/>
      <c r="C72" s="432"/>
      <c r="D72" s="432"/>
      <c r="E72" s="432"/>
      <c r="F72" s="432"/>
      <c r="G72" s="432"/>
      <c r="H72" s="432"/>
      <c r="I72" s="432"/>
      <c r="J72" s="432"/>
      <c r="K72" s="432"/>
      <c r="L72" s="432"/>
      <c r="M72" s="432"/>
      <c r="N72" s="432"/>
      <c r="O72" s="432"/>
      <c r="P72" s="432"/>
      <c r="Q72" s="432"/>
      <c r="R72" s="432"/>
      <c r="S72" s="432"/>
      <c r="T72" s="432"/>
      <c r="U72" s="432"/>
      <c r="V72" s="432"/>
      <c r="W72" s="432"/>
      <c r="X72" s="432"/>
      <c r="Y72" s="432"/>
      <c r="Z72" s="432"/>
      <c r="AA72" s="432"/>
      <c r="AB72" s="432"/>
    </row>
    <row r="73" spans="1:28" s="459" customFormat="1" x14ac:dyDescent="0.2">
      <c r="A73" s="474" t="s">
        <v>643</v>
      </c>
      <c r="B73" s="474"/>
      <c r="C73" s="474"/>
      <c r="D73" s="474"/>
      <c r="E73" s="474"/>
      <c r="F73" s="474"/>
      <c r="G73" s="474"/>
      <c r="H73" s="474"/>
      <c r="I73" s="474"/>
      <c r="J73" s="474"/>
      <c r="K73" s="474"/>
      <c r="L73" s="474"/>
      <c r="M73" s="474"/>
      <c r="N73" s="474"/>
      <c r="O73" s="474"/>
      <c r="P73" s="474"/>
      <c r="Q73" s="474"/>
      <c r="R73" s="474"/>
      <c r="S73" s="474"/>
      <c r="T73" s="474"/>
      <c r="U73" s="474"/>
      <c r="V73" s="474"/>
      <c r="W73" s="474"/>
      <c r="X73" s="474"/>
      <c r="Y73" s="474"/>
      <c r="Z73" s="474"/>
      <c r="AA73" s="474"/>
      <c r="AB73" s="474"/>
    </row>
    <row r="74" spans="1:28" s="459" customFormat="1" x14ac:dyDescent="0.2">
      <c r="A74" s="459" t="s">
        <v>644</v>
      </c>
      <c r="B74" s="454"/>
      <c r="C74" s="470"/>
      <c r="D74" s="470"/>
      <c r="E74" s="470"/>
      <c r="F74" s="470"/>
      <c r="G74" s="470"/>
      <c r="H74" s="470"/>
      <c r="I74" s="470"/>
      <c r="J74" s="470"/>
      <c r="K74" s="470"/>
      <c r="L74" s="470"/>
      <c r="M74" s="470"/>
      <c r="N74" s="484"/>
      <c r="O74" s="470"/>
      <c r="P74" s="485"/>
      <c r="Q74" s="485"/>
      <c r="R74" s="484"/>
      <c r="S74" s="485"/>
      <c r="T74" s="485"/>
      <c r="U74" s="485"/>
      <c r="V74" s="485"/>
      <c r="W74" s="471"/>
      <c r="X74" s="471"/>
      <c r="Y74" s="485"/>
      <c r="Z74" s="484"/>
      <c r="AA74" s="485"/>
      <c r="AB74" s="486"/>
    </row>
    <row r="75" spans="1:28" s="459" customFormat="1" x14ac:dyDescent="0.2">
      <c r="A75" s="607" t="s">
        <v>275</v>
      </c>
      <c r="B75" s="607"/>
      <c r="C75" s="607"/>
      <c r="D75" s="607"/>
      <c r="E75" s="607"/>
      <c r="F75" s="607"/>
      <c r="G75" s="607"/>
      <c r="H75" s="607"/>
      <c r="I75" s="607"/>
      <c r="J75" s="607"/>
      <c r="K75" s="607"/>
      <c r="L75" s="607"/>
      <c r="M75" s="607"/>
      <c r="N75" s="607"/>
      <c r="O75" s="607"/>
      <c r="P75" s="607"/>
      <c r="Q75" s="607"/>
      <c r="R75" s="607"/>
      <c r="S75" s="607"/>
      <c r="T75" s="607"/>
      <c r="U75" s="607"/>
      <c r="V75" s="607"/>
      <c r="W75" s="607"/>
      <c r="X75" s="607"/>
      <c r="Y75" s="607"/>
      <c r="Z75" s="607"/>
      <c r="AA75" s="607"/>
      <c r="AB75" s="607"/>
    </row>
    <row r="76" spans="1:28" x14ac:dyDescent="0.2">
      <c r="A76" s="1"/>
      <c r="B76" s="206"/>
      <c r="C76" s="60"/>
      <c r="D76" s="60"/>
      <c r="E76" s="60"/>
      <c r="F76" s="60"/>
      <c r="G76" s="60"/>
      <c r="H76" s="60"/>
      <c r="I76" s="60"/>
      <c r="J76" s="60"/>
      <c r="Q76" s="197"/>
      <c r="Z76" s="196"/>
      <c r="AA76" s="199"/>
      <c r="AB76" s="60"/>
    </row>
    <row r="77" spans="1:28" x14ac:dyDescent="0.2">
      <c r="R77" s="197"/>
      <c r="AB77" s="199"/>
    </row>
    <row r="78" spans="1:28" x14ac:dyDescent="0.2">
      <c r="AB78" s="197"/>
    </row>
    <row r="79" spans="1:28" x14ac:dyDescent="0.2">
      <c r="AB79" s="197"/>
    </row>
  </sheetData>
  <mergeCells count="5">
    <mergeCell ref="A1:AB1"/>
    <mergeCell ref="A75:AB75"/>
    <mergeCell ref="A2:E2"/>
    <mergeCell ref="F2:AB2"/>
    <mergeCell ref="A71:B71"/>
  </mergeCells>
  <phoneticPr fontId="4" type="noConversion"/>
  <printOptions horizontalCentered="1"/>
  <pageMargins left="0.3" right="0.3" top="0.5" bottom="0.5" header="0.25" footer="0.25"/>
  <pageSetup fitToHeight="2" orientation="landscape" verticalDpi="1200" r:id="rId1"/>
  <headerFooter alignWithMargins="0">
    <oddFooter>&amp;L&amp;8Prepared by:  Office of Child Development and Early Learning&amp;C&amp;8&amp;P&amp;R&amp;8Updated: 11/1/2011</oddFooter>
  </headerFooter>
  <colBreaks count="1" manualBreakCount="1">
    <brk id="22" max="1048575" man="1"/>
  </colBreaks>
  <ignoredErrors>
    <ignoredError sqref="Z71"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indexed="13"/>
  </sheetPr>
  <dimension ref="A1:Z78"/>
  <sheetViews>
    <sheetView zoomScaleNormal="100" workbookViewId="0">
      <pane xSplit="1" ySplit="3" topLeftCell="B4" activePane="bottomRight" state="frozen"/>
      <selection pane="topRight" activeCell="B1" sqref="B1"/>
      <selection pane="bottomLeft" activeCell="A4" sqref="A4"/>
      <selection pane="bottomRight" activeCell="A4" sqref="A4"/>
    </sheetView>
  </sheetViews>
  <sheetFormatPr defaultRowHeight="11.25" x14ac:dyDescent="0.2"/>
  <cols>
    <col min="1" max="1" width="14.42578125" style="13" customWidth="1"/>
    <col min="2" max="2" width="12.28515625" style="357" customWidth="1"/>
    <col min="3" max="4" width="9.28515625" style="14" customWidth="1"/>
    <col min="5" max="5" width="9.28515625" style="62" customWidth="1"/>
    <col min="6" max="6" width="30.85546875" style="62" bestFit="1" customWidth="1"/>
    <col min="7" max="7" width="8.42578125" style="62" bestFit="1" customWidth="1"/>
    <col min="8" max="8" width="11.85546875" style="62" bestFit="1" customWidth="1"/>
    <col min="9" max="9" width="13.7109375" style="62" bestFit="1" customWidth="1"/>
    <col min="10" max="10" width="10.42578125" style="62" bestFit="1" customWidth="1"/>
    <col min="11" max="12" width="7.85546875" style="62" bestFit="1" customWidth="1"/>
    <col min="13" max="14" width="7.7109375" style="62" bestFit="1" customWidth="1"/>
    <col min="15" max="15" width="7.7109375" style="13" bestFit="1" customWidth="1"/>
    <col min="16" max="16" width="8.7109375" style="13" customWidth="1"/>
    <col min="17" max="17" width="11.42578125" style="13" bestFit="1" customWidth="1"/>
    <col min="18" max="18" width="11.85546875" style="13" customWidth="1"/>
    <col min="19" max="19" width="11.42578125" style="14" bestFit="1" customWidth="1"/>
    <col min="20" max="20" width="11.85546875" style="62" customWidth="1"/>
    <col min="21" max="21" width="11.85546875" style="60" customWidth="1"/>
    <col min="22" max="22" width="9.28515625" style="1" customWidth="1"/>
    <col min="23" max="23" width="11.28515625" style="1" customWidth="1"/>
    <col min="24" max="24" width="14" style="1" customWidth="1"/>
    <col min="25" max="26" width="9.140625" style="11"/>
    <col min="27" max="16384" width="9.140625" style="1"/>
  </cols>
  <sheetData>
    <row r="1" spans="1:26" s="17" customFormat="1" ht="12" x14ac:dyDescent="0.2">
      <c r="A1" s="629" t="str">
        <f>'Table of Contents'!B21&amp;":  "&amp;'Table of Contents'!C21</f>
        <v>Tab 15:  Subsidized Child Care Program/Child Care Works Reach Data</v>
      </c>
      <c r="B1" s="629"/>
      <c r="C1" s="629"/>
      <c r="D1" s="629"/>
      <c r="E1" s="629"/>
      <c r="F1" s="630"/>
      <c r="G1" s="630"/>
      <c r="H1" s="630"/>
      <c r="I1" s="630"/>
      <c r="J1" s="630"/>
      <c r="K1" s="630"/>
      <c r="L1" s="630"/>
      <c r="M1" s="630"/>
      <c r="N1" s="630"/>
      <c r="O1" s="630"/>
      <c r="P1" s="630"/>
      <c r="Q1" s="630"/>
      <c r="R1" s="630"/>
      <c r="S1" s="630"/>
      <c r="T1" s="200"/>
      <c r="U1" s="200"/>
      <c r="V1" s="45"/>
      <c r="W1" s="45"/>
      <c r="X1" s="45"/>
      <c r="Y1" s="43"/>
      <c r="Z1" s="43"/>
    </row>
    <row r="2" spans="1:26" ht="12" x14ac:dyDescent="0.2">
      <c r="A2" s="631" t="s">
        <v>616</v>
      </c>
      <c r="B2" s="632"/>
      <c r="C2" s="632"/>
      <c r="D2" s="632"/>
      <c r="E2" s="633"/>
      <c r="F2" s="634" t="s">
        <v>188</v>
      </c>
      <c r="G2" s="634"/>
      <c r="H2" s="634"/>
      <c r="I2" s="634"/>
      <c r="J2" s="634"/>
      <c r="K2" s="634"/>
      <c r="L2" s="634"/>
      <c r="M2" s="634"/>
      <c r="N2" s="634"/>
      <c r="O2" s="634"/>
      <c r="P2" s="634"/>
      <c r="Q2" s="634"/>
      <c r="R2" s="634"/>
      <c r="S2" s="634"/>
      <c r="T2" s="634"/>
      <c r="U2" s="634"/>
      <c r="V2" s="4"/>
      <c r="W2" s="4"/>
      <c r="X2" s="4"/>
    </row>
    <row r="3" spans="1:26" s="4" customFormat="1" ht="60" x14ac:dyDescent="0.2">
      <c r="A3" s="173" t="str">
        <f>'1'!A2</f>
        <v>County</v>
      </c>
      <c r="B3" s="161" t="str">
        <f>'1'!C2</f>
        <v>County Classification</v>
      </c>
      <c r="C3" s="174" t="str">
        <f>'18'!C2</f>
        <v># of Children Ages 0-2*</v>
      </c>
      <c r="D3" s="174" t="str">
        <f>'18'!D2</f>
        <v># of Children Ages 3-4*</v>
      </c>
      <c r="E3" s="174" t="str">
        <f>'18'!E2</f>
        <v># of Children Under 5*</v>
      </c>
      <c r="F3" s="174" t="s">
        <v>186</v>
      </c>
      <c r="G3" s="174" t="s">
        <v>150</v>
      </c>
      <c r="H3" s="175" t="s">
        <v>284</v>
      </c>
      <c r="I3" s="174" t="s">
        <v>285</v>
      </c>
      <c r="J3" s="174" t="s">
        <v>27</v>
      </c>
      <c r="K3" s="174" t="s">
        <v>286</v>
      </c>
      <c r="L3" s="174" t="s">
        <v>287</v>
      </c>
      <c r="M3" s="174" t="s">
        <v>288</v>
      </c>
      <c r="N3" s="174" t="s">
        <v>194</v>
      </c>
      <c r="O3" s="174" t="s">
        <v>166</v>
      </c>
      <c r="P3" s="208" t="s">
        <v>289</v>
      </c>
      <c r="Q3" s="176" t="s">
        <v>2</v>
      </c>
      <c r="R3" s="176" t="s">
        <v>3</v>
      </c>
      <c r="S3" s="176" t="s">
        <v>187</v>
      </c>
      <c r="T3" s="177" t="s">
        <v>290</v>
      </c>
      <c r="U3" s="177" t="s">
        <v>240</v>
      </c>
      <c r="Y3" s="178"/>
      <c r="Z3" s="178"/>
    </row>
    <row r="4" spans="1:26" x14ac:dyDescent="0.2">
      <c r="A4" s="15" t="s">
        <v>36</v>
      </c>
      <c r="B4" s="341" t="s">
        <v>108</v>
      </c>
      <c r="C4" s="152">
        <f>'18'!C4</f>
        <v>2953</v>
      </c>
      <c r="D4" s="152">
        <f>'18'!D4</f>
        <v>2190</v>
      </c>
      <c r="E4" s="152">
        <f>'18'!E4</f>
        <v>5143</v>
      </c>
      <c r="F4" s="244" t="s">
        <v>479</v>
      </c>
      <c r="G4" s="244">
        <v>1</v>
      </c>
      <c r="H4" s="245">
        <v>2145829</v>
      </c>
      <c r="I4" s="245">
        <v>180662</v>
      </c>
      <c r="J4" s="245">
        <f>SUM(H4:I4)</f>
        <v>2326491</v>
      </c>
      <c r="K4" s="246">
        <v>123</v>
      </c>
      <c r="L4" s="246">
        <v>193</v>
      </c>
      <c r="M4" s="246">
        <v>180</v>
      </c>
      <c r="N4" s="244">
        <f>SUM(K4:L4)</f>
        <v>316</v>
      </c>
      <c r="O4" s="247">
        <f>SUM(K4:M4)</f>
        <v>496</v>
      </c>
      <c r="P4" s="244">
        <v>0</v>
      </c>
      <c r="Q4" s="248">
        <f>K4/C4</f>
        <v>4.1652556721977652E-2</v>
      </c>
      <c r="R4" s="249">
        <f>L4/D4</f>
        <v>8.8127853881278542E-2</v>
      </c>
      <c r="S4" s="249">
        <f>N4/E4</f>
        <v>6.1442737701730504E-2</v>
      </c>
      <c r="T4" s="250">
        <v>0.97580645161290325</v>
      </c>
      <c r="U4" s="248">
        <v>2.4193548387096753E-2</v>
      </c>
    </row>
    <row r="5" spans="1:26" ht="22.5" x14ac:dyDescent="0.2">
      <c r="A5" s="15" t="s">
        <v>37</v>
      </c>
      <c r="B5" s="341" t="s">
        <v>104</v>
      </c>
      <c r="C5" s="152">
        <f>'18'!C5</f>
        <v>39041</v>
      </c>
      <c r="D5" s="152">
        <f>'18'!D5</f>
        <v>25765</v>
      </c>
      <c r="E5" s="152">
        <f>'18'!E5</f>
        <v>64806</v>
      </c>
      <c r="F5" s="244" t="s">
        <v>480</v>
      </c>
      <c r="G5" s="244">
        <v>2</v>
      </c>
      <c r="H5" s="245">
        <v>55312467</v>
      </c>
      <c r="I5" s="245">
        <v>5769607</v>
      </c>
      <c r="J5" s="245">
        <f t="shared" ref="J5:J68" si="0">SUM(H5:I5)</f>
        <v>61082074</v>
      </c>
      <c r="K5" s="246">
        <v>3161</v>
      </c>
      <c r="L5" s="246">
        <v>3648</v>
      </c>
      <c r="M5" s="246">
        <v>4918</v>
      </c>
      <c r="N5" s="244">
        <f t="shared" ref="N5:N68" si="1">SUM(K5:L5)</f>
        <v>6809</v>
      </c>
      <c r="O5" s="247">
        <f t="shared" ref="O5:O70" si="2">SUM(K5:M5)</f>
        <v>11727</v>
      </c>
      <c r="P5" s="244">
        <v>565</v>
      </c>
      <c r="Q5" s="248">
        <f t="shared" ref="Q5:Q68" si="3">K5/C5</f>
        <v>8.0966163776542616E-2</v>
      </c>
      <c r="R5" s="249">
        <f t="shared" ref="R5:R68" si="4">L5/D5</f>
        <v>0.14158742480108674</v>
      </c>
      <c r="S5" s="249">
        <f t="shared" ref="S5:S68" si="5">N5/E5</f>
        <v>0.10506743202789866</v>
      </c>
      <c r="T5" s="250">
        <v>0.86543873113328218</v>
      </c>
      <c r="U5" s="248">
        <v>0.13456126886671782</v>
      </c>
    </row>
    <row r="6" spans="1:26" x14ac:dyDescent="0.2">
      <c r="A6" s="15" t="s">
        <v>38</v>
      </c>
      <c r="B6" s="341" t="s">
        <v>108</v>
      </c>
      <c r="C6" s="152">
        <f>'18'!C6</f>
        <v>1943</v>
      </c>
      <c r="D6" s="152">
        <f>'18'!D6</f>
        <v>1486</v>
      </c>
      <c r="E6" s="152">
        <f>'18'!E6</f>
        <v>3429</v>
      </c>
      <c r="F6" s="244" t="s">
        <v>481</v>
      </c>
      <c r="G6" s="244">
        <v>1</v>
      </c>
      <c r="H6" s="245">
        <v>1346535</v>
      </c>
      <c r="I6" s="245">
        <v>239011.655</v>
      </c>
      <c r="J6" s="245">
        <f t="shared" si="0"/>
        <v>1585546.655</v>
      </c>
      <c r="K6" s="246">
        <v>74</v>
      </c>
      <c r="L6" s="246">
        <v>109</v>
      </c>
      <c r="M6" s="246">
        <v>169</v>
      </c>
      <c r="N6" s="244">
        <f t="shared" si="1"/>
        <v>183</v>
      </c>
      <c r="O6" s="247">
        <f t="shared" si="2"/>
        <v>352</v>
      </c>
      <c r="P6" s="244">
        <v>1</v>
      </c>
      <c r="Q6" s="248">
        <f t="shared" si="3"/>
        <v>3.808543489449305E-2</v>
      </c>
      <c r="R6" s="249">
        <f t="shared" si="4"/>
        <v>7.3351278600269174E-2</v>
      </c>
      <c r="S6" s="249">
        <f t="shared" si="5"/>
        <v>5.3368328958880142E-2</v>
      </c>
      <c r="T6" s="250">
        <v>0.93181818181818177</v>
      </c>
      <c r="U6" s="248">
        <v>6.8181818181818232E-2</v>
      </c>
    </row>
    <row r="7" spans="1:26" x14ac:dyDescent="0.2">
      <c r="A7" s="15" t="s">
        <v>39</v>
      </c>
      <c r="B7" s="341" t="s">
        <v>104</v>
      </c>
      <c r="C7" s="152">
        <f>'18'!C7</f>
        <v>5050</v>
      </c>
      <c r="D7" s="152">
        <f>'18'!D7</f>
        <v>3761</v>
      </c>
      <c r="E7" s="152">
        <f>'18'!E7</f>
        <v>8811</v>
      </c>
      <c r="F7" s="244" t="s">
        <v>482</v>
      </c>
      <c r="G7" s="244">
        <v>1</v>
      </c>
      <c r="H7" s="245">
        <v>5621891</v>
      </c>
      <c r="I7" s="245">
        <v>655359.5</v>
      </c>
      <c r="J7" s="245">
        <f t="shared" si="0"/>
        <v>6277250.5</v>
      </c>
      <c r="K7" s="246">
        <v>289</v>
      </c>
      <c r="L7" s="246">
        <v>419</v>
      </c>
      <c r="M7" s="246">
        <v>537</v>
      </c>
      <c r="N7" s="244">
        <f t="shared" si="1"/>
        <v>708</v>
      </c>
      <c r="O7" s="247">
        <f t="shared" si="2"/>
        <v>1245</v>
      </c>
      <c r="P7" s="244">
        <v>0</v>
      </c>
      <c r="Q7" s="248">
        <f t="shared" si="3"/>
        <v>5.722772277227723E-2</v>
      </c>
      <c r="R7" s="249">
        <f t="shared" si="4"/>
        <v>0.1114065408136134</v>
      </c>
      <c r="S7" s="249">
        <f t="shared" si="5"/>
        <v>8.0354102826012935E-2</v>
      </c>
      <c r="T7" s="250">
        <v>0.88433734939759034</v>
      </c>
      <c r="U7" s="248">
        <v>0.11566265060240966</v>
      </c>
    </row>
    <row r="8" spans="1:26" x14ac:dyDescent="0.2">
      <c r="A8" s="15" t="s">
        <v>40</v>
      </c>
      <c r="B8" s="341" t="s">
        <v>108</v>
      </c>
      <c r="C8" s="152">
        <f>'18'!C8</f>
        <v>1393</v>
      </c>
      <c r="D8" s="152">
        <f>'18'!D8</f>
        <v>1067</v>
      </c>
      <c r="E8" s="152">
        <f>'18'!E8</f>
        <v>2460</v>
      </c>
      <c r="F8" s="244" t="s">
        <v>483</v>
      </c>
      <c r="G8" s="244">
        <v>1</v>
      </c>
      <c r="H8" s="245">
        <v>184708.5</v>
      </c>
      <c r="I8" s="245">
        <v>176691</v>
      </c>
      <c r="J8" s="245">
        <f t="shared" si="0"/>
        <v>361399.5</v>
      </c>
      <c r="K8" s="246">
        <v>16</v>
      </c>
      <c r="L8" s="246">
        <v>19</v>
      </c>
      <c r="M8" s="246">
        <v>22</v>
      </c>
      <c r="N8" s="244">
        <f t="shared" si="1"/>
        <v>35</v>
      </c>
      <c r="O8" s="247">
        <f t="shared" si="2"/>
        <v>57</v>
      </c>
      <c r="P8" s="244">
        <v>0</v>
      </c>
      <c r="Q8" s="248">
        <f t="shared" si="3"/>
        <v>1.148600143575018E-2</v>
      </c>
      <c r="R8" s="249">
        <f t="shared" si="4"/>
        <v>1.780693533270853E-2</v>
      </c>
      <c r="S8" s="249">
        <f t="shared" si="5"/>
        <v>1.4227642276422764E-2</v>
      </c>
      <c r="T8" s="250">
        <v>0.8771929824561403</v>
      </c>
      <c r="U8" s="248">
        <v>0.1228070175438597</v>
      </c>
    </row>
    <row r="9" spans="1:26" x14ac:dyDescent="0.2">
      <c r="A9" s="15" t="s">
        <v>41</v>
      </c>
      <c r="B9" s="341" t="s">
        <v>104</v>
      </c>
      <c r="C9" s="152">
        <f>'18'!C9</f>
        <v>14341</v>
      </c>
      <c r="D9" s="152">
        <f>'18'!D9</f>
        <v>10194</v>
      </c>
      <c r="E9" s="152">
        <f>'18'!E9</f>
        <v>24535</v>
      </c>
      <c r="F9" s="244" t="s">
        <v>484</v>
      </c>
      <c r="G9" s="244">
        <v>1</v>
      </c>
      <c r="H9" s="245">
        <v>15664942</v>
      </c>
      <c r="I9" s="245">
        <v>1591176</v>
      </c>
      <c r="J9" s="245">
        <f t="shared" si="0"/>
        <v>17256118</v>
      </c>
      <c r="K9" s="246">
        <v>704</v>
      </c>
      <c r="L9" s="246">
        <v>1034</v>
      </c>
      <c r="M9" s="246">
        <v>1474</v>
      </c>
      <c r="N9" s="244">
        <f t="shared" si="1"/>
        <v>1738</v>
      </c>
      <c r="O9" s="247">
        <f t="shared" si="2"/>
        <v>3212</v>
      </c>
      <c r="P9" s="244">
        <v>376</v>
      </c>
      <c r="Q9" s="248">
        <f t="shared" si="3"/>
        <v>4.9090021616344744E-2</v>
      </c>
      <c r="R9" s="249">
        <f t="shared" si="4"/>
        <v>0.10143221502844811</v>
      </c>
      <c r="S9" s="249">
        <f t="shared" si="5"/>
        <v>7.083757896882005E-2</v>
      </c>
      <c r="T9" s="250">
        <v>0.9582814445828145</v>
      </c>
      <c r="U9" s="248">
        <v>4.1718555417185499E-2</v>
      </c>
    </row>
    <row r="10" spans="1:26" x14ac:dyDescent="0.2">
      <c r="A10" s="15" t="s">
        <v>42</v>
      </c>
      <c r="B10" s="341" t="s">
        <v>108</v>
      </c>
      <c r="C10" s="152">
        <f>'18'!C10</f>
        <v>3933</v>
      </c>
      <c r="D10" s="152">
        <f>'18'!D10</f>
        <v>2890</v>
      </c>
      <c r="E10" s="152">
        <f>'18'!E10</f>
        <v>6823</v>
      </c>
      <c r="F10" s="244" t="s">
        <v>485</v>
      </c>
      <c r="G10" s="244">
        <v>1</v>
      </c>
      <c r="H10" s="245">
        <v>2810585</v>
      </c>
      <c r="I10" s="245">
        <v>216613.5</v>
      </c>
      <c r="J10" s="245">
        <f t="shared" si="0"/>
        <v>3027198.5</v>
      </c>
      <c r="K10" s="246">
        <v>192</v>
      </c>
      <c r="L10" s="246">
        <v>242</v>
      </c>
      <c r="M10" s="246">
        <v>425</v>
      </c>
      <c r="N10" s="244">
        <f t="shared" si="1"/>
        <v>434</v>
      </c>
      <c r="O10" s="247">
        <f t="shared" si="2"/>
        <v>859</v>
      </c>
      <c r="P10" s="244">
        <v>59</v>
      </c>
      <c r="Q10" s="248">
        <f t="shared" si="3"/>
        <v>4.8817696414950422E-2</v>
      </c>
      <c r="R10" s="249">
        <f t="shared" si="4"/>
        <v>8.3737024221453293E-2</v>
      </c>
      <c r="S10" s="249">
        <f t="shared" si="5"/>
        <v>6.3608383409057598E-2</v>
      </c>
      <c r="T10" s="250">
        <v>0.98486612339930146</v>
      </c>
      <c r="U10" s="248">
        <v>1.5133876600698537E-2</v>
      </c>
    </row>
    <row r="11" spans="1:26" x14ac:dyDescent="0.2">
      <c r="A11" s="15" t="s">
        <v>43</v>
      </c>
      <c r="B11" s="341" t="s">
        <v>108</v>
      </c>
      <c r="C11" s="152">
        <f>'18'!C11</f>
        <v>2170</v>
      </c>
      <c r="D11" s="152">
        <f>'18'!D11</f>
        <v>1470</v>
      </c>
      <c r="E11" s="152">
        <f>'18'!E11</f>
        <v>3640</v>
      </c>
      <c r="F11" s="244" t="s">
        <v>486</v>
      </c>
      <c r="G11" s="244">
        <v>1</v>
      </c>
      <c r="H11" s="245">
        <v>945339</v>
      </c>
      <c r="I11" s="245">
        <v>141353.66666666666</v>
      </c>
      <c r="J11" s="245">
        <f t="shared" si="0"/>
        <v>1086692.6666666667</v>
      </c>
      <c r="K11" s="246">
        <v>72</v>
      </c>
      <c r="L11" s="246">
        <v>111</v>
      </c>
      <c r="M11" s="246">
        <v>82</v>
      </c>
      <c r="N11" s="244">
        <f t="shared" si="1"/>
        <v>183</v>
      </c>
      <c r="O11" s="247">
        <f t="shared" si="2"/>
        <v>265</v>
      </c>
      <c r="P11" s="244">
        <v>0</v>
      </c>
      <c r="Q11" s="248">
        <f t="shared" si="3"/>
        <v>3.3179723502304151E-2</v>
      </c>
      <c r="R11" s="249">
        <f t="shared" si="4"/>
        <v>7.5510204081632656E-2</v>
      </c>
      <c r="S11" s="249">
        <f t="shared" si="5"/>
        <v>5.0274725274725277E-2</v>
      </c>
      <c r="T11" s="250">
        <v>0.97735849056603774</v>
      </c>
      <c r="U11" s="248">
        <v>2.2641509433962259E-2</v>
      </c>
    </row>
    <row r="12" spans="1:26" x14ac:dyDescent="0.2">
      <c r="A12" s="15" t="s">
        <v>220</v>
      </c>
      <c r="B12" s="341" t="s">
        <v>104</v>
      </c>
      <c r="C12" s="152">
        <f>'18'!C12</f>
        <v>17884</v>
      </c>
      <c r="D12" s="152">
        <f>'18'!D12</f>
        <v>13101</v>
      </c>
      <c r="E12" s="152">
        <f>'18'!E12</f>
        <v>30985</v>
      </c>
      <c r="F12" s="244" t="s">
        <v>487</v>
      </c>
      <c r="G12" s="244">
        <v>1</v>
      </c>
      <c r="H12" s="245">
        <v>18568320</v>
      </c>
      <c r="I12" s="245">
        <v>1350360</v>
      </c>
      <c r="J12" s="245">
        <f t="shared" si="0"/>
        <v>19918680</v>
      </c>
      <c r="K12" s="246">
        <v>613</v>
      </c>
      <c r="L12" s="246">
        <v>1023</v>
      </c>
      <c r="M12" s="246">
        <v>1539</v>
      </c>
      <c r="N12" s="244">
        <f t="shared" si="1"/>
        <v>1636</v>
      </c>
      <c r="O12" s="247">
        <f t="shared" si="2"/>
        <v>3175</v>
      </c>
      <c r="P12" s="244">
        <v>653</v>
      </c>
      <c r="Q12" s="248">
        <f t="shared" si="3"/>
        <v>3.4276448221874298E-2</v>
      </c>
      <c r="R12" s="249">
        <f t="shared" si="4"/>
        <v>7.8085642317380355E-2</v>
      </c>
      <c r="S12" s="249">
        <f t="shared" si="5"/>
        <v>5.2799741810553497E-2</v>
      </c>
      <c r="T12" s="250">
        <v>0.9785826771653543</v>
      </c>
      <c r="U12" s="248">
        <v>2.1417322834645702E-2</v>
      </c>
    </row>
    <row r="13" spans="1:26" x14ac:dyDescent="0.2">
      <c r="A13" s="15" t="s">
        <v>44</v>
      </c>
      <c r="B13" s="341" t="s">
        <v>108</v>
      </c>
      <c r="C13" s="152">
        <f>'18'!C13</f>
        <v>5608</v>
      </c>
      <c r="D13" s="152">
        <f>'18'!D13</f>
        <v>3886</v>
      </c>
      <c r="E13" s="152">
        <f>'18'!E13</f>
        <v>9494</v>
      </c>
      <c r="F13" s="244" t="s">
        <v>488</v>
      </c>
      <c r="G13" s="244">
        <v>1</v>
      </c>
      <c r="H13" s="245">
        <v>2516096</v>
      </c>
      <c r="I13" s="245">
        <v>382003</v>
      </c>
      <c r="J13" s="245">
        <f t="shared" si="0"/>
        <v>2898099</v>
      </c>
      <c r="K13" s="246">
        <v>150</v>
      </c>
      <c r="L13" s="246">
        <v>200</v>
      </c>
      <c r="M13" s="246">
        <v>231</v>
      </c>
      <c r="N13" s="244">
        <f t="shared" si="1"/>
        <v>350</v>
      </c>
      <c r="O13" s="247">
        <f t="shared" si="2"/>
        <v>581</v>
      </c>
      <c r="P13" s="244">
        <v>62</v>
      </c>
      <c r="Q13" s="248">
        <f t="shared" si="3"/>
        <v>2.6747503566333809E-2</v>
      </c>
      <c r="R13" s="249">
        <f t="shared" si="4"/>
        <v>5.1466803911477101E-2</v>
      </c>
      <c r="S13" s="249">
        <f t="shared" si="5"/>
        <v>3.6865388666526229E-2</v>
      </c>
      <c r="T13" s="250">
        <v>0.91049913941480209</v>
      </c>
      <c r="U13" s="248">
        <v>8.9500860585197906E-2</v>
      </c>
    </row>
    <row r="14" spans="1:26" x14ac:dyDescent="0.2">
      <c r="A14" s="15" t="s">
        <v>45</v>
      </c>
      <c r="B14" s="341" t="s">
        <v>108</v>
      </c>
      <c r="C14" s="152">
        <f>'18'!C14</f>
        <v>3934</v>
      </c>
      <c r="D14" s="152">
        <f>'18'!D14</f>
        <v>2797</v>
      </c>
      <c r="E14" s="152">
        <f>'18'!E14</f>
        <v>6731</v>
      </c>
      <c r="F14" s="244" t="s">
        <v>489</v>
      </c>
      <c r="G14" s="244">
        <v>1</v>
      </c>
      <c r="H14" s="245">
        <v>2897062</v>
      </c>
      <c r="I14" s="245">
        <v>612681</v>
      </c>
      <c r="J14" s="245">
        <f t="shared" si="0"/>
        <v>3509743</v>
      </c>
      <c r="K14" s="246">
        <v>246</v>
      </c>
      <c r="L14" s="246">
        <v>263</v>
      </c>
      <c r="M14" s="246">
        <v>360</v>
      </c>
      <c r="N14" s="244">
        <f t="shared" si="1"/>
        <v>509</v>
      </c>
      <c r="O14" s="247">
        <f t="shared" si="2"/>
        <v>869</v>
      </c>
      <c r="P14" s="244">
        <v>0</v>
      </c>
      <c r="Q14" s="248">
        <f t="shared" si="3"/>
        <v>6.2531774275546514E-2</v>
      </c>
      <c r="R14" s="249">
        <f t="shared" si="4"/>
        <v>9.4029317125491604E-2</v>
      </c>
      <c r="S14" s="249">
        <f t="shared" si="5"/>
        <v>7.5620264448076069E-2</v>
      </c>
      <c r="T14" s="250">
        <v>0.97123130034522442</v>
      </c>
      <c r="U14" s="248">
        <v>2.8768699654775576E-2</v>
      </c>
    </row>
    <row r="15" spans="1:26" x14ac:dyDescent="0.2">
      <c r="A15" s="15" t="s">
        <v>46</v>
      </c>
      <c r="B15" s="341" t="s">
        <v>108</v>
      </c>
      <c r="C15" s="152">
        <f>'18'!C15</f>
        <v>103</v>
      </c>
      <c r="D15" s="152">
        <f>'18'!D15</f>
        <v>119</v>
      </c>
      <c r="E15" s="152">
        <f>'18'!E15</f>
        <v>222</v>
      </c>
      <c r="F15" s="244" t="s">
        <v>490</v>
      </c>
      <c r="G15" s="244">
        <v>1</v>
      </c>
      <c r="H15" s="245">
        <v>44580</v>
      </c>
      <c r="I15" s="245">
        <v>67585.75</v>
      </c>
      <c r="J15" s="245">
        <f t="shared" si="0"/>
        <v>112165.75</v>
      </c>
      <c r="K15" s="246">
        <v>7</v>
      </c>
      <c r="L15" s="246">
        <v>3</v>
      </c>
      <c r="M15" s="246">
        <v>3</v>
      </c>
      <c r="N15" s="244">
        <f t="shared" si="1"/>
        <v>10</v>
      </c>
      <c r="O15" s="247">
        <f t="shared" si="2"/>
        <v>13</v>
      </c>
      <c r="P15" s="244">
        <v>0</v>
      </c>
      <c r="Q15" s="248">
        <f t="shared" si="3"/>
        <v>6.7961165048543687E-2</v>
      </c>
      <c r="R15" s="249">
        <f t="shared" si="4"/>
        <v>2.5210084033613446E-2</v>
      </c>
      <c r="S15" s="249">
        <f t="shared" si="5"/>
        <v>4.5045045045045043E-2</v>
      </c>
      <c r="T15" s="250">
        <v>0.84615384615384615</v>
      </c>
      <c r="U15" s="248">
        <v>0.15384615384615385</v>
      </c>
    </row>
    <row r="16" spans="1:26" x14ac:dyDescent="0.2">
      <c r="A16" s="15" t="s">
        <v>47</v>
      </c>
      <c r="B16" s="341" t="s">
        <v>108</v>
      </c>
      <c r="C16" s="152">
        <f>'18'!C16</f>
        <v>1659</v>
      </c>
      <c r="D16" s="152">
        <f>'18'!D16</f>
        <v>1339</v>
      </c>
      <c r="E16" s="152">
        <f>'18'!E16</f>
        <v>2998</v>
      </c>
      <c r="F16" s="244" t="s">
        <v>491</v>
      </c>
      <c r="G16" s="244">
        <v>1</v>
      </c>
      <c r="H16" s="245">
        <v>850880</v>
      </c>
      <c r="I16" s="245">
        <v>274606.5</v>
      </c>
      <c r="J16" s="245">
        <f t="shared" si="0"/>
        <v>1125486.5</v>
      </c>
      <c r="K16" s="246">
        <v>66</v>
      </c>
      <c r="L16" s="246">
        <v>86</v>
      </c>
      <c r="M16" s="246">
        <v>112</v>
      </c>
      <c r="N16" s="244">
        <f t="shared" si="1"/>
        <v>152</v>
      </c>
      <c r="O16" s="247">
        <f t="shared" si="2"/>
        <v>264</v>
      </c>
      <c r="P16" s="244">
        <v>5</v>
      </c>
      <c r="Q16" s="248">
        <f t="shared" si="3"/>
        <v>3.9783001808318265E-2</v>
      </c>
      <c r="R16" s="249">
        <f t="shared" si="4"/>
        <v>6.4227035100821506E-2</v>
      </c>
      <c r="S16" s="249">
        <f t="shared" si="5"/>
        <v>5.0700466977985324E-2</v>
      </c>
      <c r="T16" s="250">
        <v>0.98106060606060608</v>
      </c>
      <c r="U16" s="248">
        <v>1.8939393939393923E-2</v>
      </c>
    </row>
    <row r="17" spans="1:21" x14ac:dyDescent="0.2">
      <c r="A17" s="15" t="s">
        <v>48</v>
      </c>
      <c r="B17" s="341" t="s">
        <v>108</v>
      </c>
      <c r="C17" s="152">
        <f>'18'!C17</f>
        <v>4217</v>
      </c>
      <c r="D17" s="152">
        <f>'18'!D17</f>
        <v>2349</v>
      </c>
      <c r="E17" s="152">
        <f>'18'!E17</f>
        <v>6566</v>
      </c>
      <c r="F17" s="244" t="s">
        <v>492</v>
      </c>
      <c r="G17" s="244">
        <v>1</v>
      </c>
      <c r="H17" s="245">
        <v>2664288</v>
      </c>
      <c r="I17" s="245">
        <v>239963.5</v>
      </c>
      <c r="J17" s="245">
        <f t="shared" si="0"/>
        <v>2904251.5</v>
      </c>
      <c r="K17" s="246">
        <v>117</v>
      </c>
      <c r="L17" s="246">
        <v>187</v>
      </c>
      <c r="M17" s="246">
        <v>245</v>
      </c>
      <c r="N17" s="244">
        <f t="shared" si="1"/>
        <v>304</v>
      </c>
      <c r="O17" s="247">
        <f t="shared" si="2"/>
        <v>549</v>
      </c>
      <c r="P17" s="244">
        <v>0</v>
      </c>
      <c r="Q17" s="248">
        <f t="shared" si="3"/>
        <v>2.7744842304956129E-2</v>
      </c>
      <c r="R17" s="249">
        <f t="shared" si="4"/>
        <v>7.9608343976160068E-2</v>
      </c>
      <c r="S17" s="249">
        <f t="shared" si="5"/>
        <v>4.6299116661590006E-2</v>
      </c>
      <c r="T17" s="250">
        <v>0.98724954462659376</v>
      </c>
      <c r="U17" s="248">
        <v>1.2750455373406244E-2</v>
      </c>
    </row>
    <row r="18" spans="1:21" x14ac:dyDescent="0.2">
      <c r="A18" s="15" t="s">
        <v>49</v>
      </c>
      <c r="B18" s="341" t="s">
        <v>104</v>
      </c>
      <c r="C18" s="152">
        <f>'18'!C18</f>
        <v>16760</v>
      </c>
      <c r="D18" s="152">
        <f>'18'!D18</f>
        <v>12483</v>
      </c>
      <c r="E18" s="152">
        <f>'18'!E18</f>
        <v>29243</v>
      </c>
      <c r="F18" s="244" t="s">
        <v>493</v>
      </c>
      <c r="G18" s="244">
        <v>1</v>
      </c>
      <c r="H18" s="245">
        <v>14427028</v>
      </c>
      <c r="I18" s="245">
        <v>1097339</v>
      </c>
      <c r="J18" s="245">
        <f t="shared" si="0"/>
        <v>15524367</v>
      </c>
      <c r="K18" s="246">
        <v>513</v>
      </c>
      <c r="L18" s="246">
        <v>767</v>
      </c>
      <c r="M18" s="246">
        <v>1080</v>
      </c>
      <c r="N18" s="244">
        <f t="shared" si="1"/>
        <v>1280</v>
      </c>
      <c r="O18" s="247">
        <f t="shared" si="2"/>
        <v>2360</v>
      </c>
      <c r="P18" s="244">
        <v>355</v>
      </c>
      <c r="Q18" s="248">
        <f t="shared" si="3"/>
        <v>3.0608591885441527E-2</v>
      </c>
      <c r="R18" s="249">
        <f t="shared" si="4"/>
        <v>6.1443563246014576E-2</v>
      </c>
      <c r="S18" s="249">
        <f t="shared" si="5"/>
        <v>4.3771158909824574E-2</v>
      </c>
      <c r="T18" s="250">
        <v>0.98432203389830508</v>
      </c>
      <c r="U18" s="248">
        <v>1.5677966101694918E-2</v>
      </c>
    </row>
    <row r="19" spans="1:21" x14ac:dyDescent="0.2">
      <c r="A19" s="15" t="s">
        <v>50</v>
      </c>
      <c r="B19" s="341" t="s">
        <v>108</v>
      </c>
      <c r="C19" s="152">
        <f>'18'!C19</f>
        <v>1179</v>
      </c>
      <c r="D19" s="152">
        <f>'18'!D19</f>
        <v>760</v>
      </c>
      <c r="E19" s="152">
        <f>'18'!E19</f>
        <v>1939</v>
      </c>
      <c r="F19" s="244" t="s">
        <v>494</v>
      </c>
      <c r="G19" s="244">
        <v>1</v>
      </c>
      <c r="H19" s="245">
        <v>525318</v>
      </c>
      <c r="I19" s="245">
        <v>111409.66666666667</v>
      </c>
      <c r="J19" s="245">
        <f t="shared" si="0"/>
        <v>636727.66666666663</v>
      </c>
      <c r="K19" s="246">
        <v>32</v>
      </c>
      <c r="L19" s="246">
        <v>53</v>
      </c>
      <c r="M19" s="246">
        <v>48</v>
      </c>
      <c r="N19" s="244">
        <f t="shared" si="1"/>
        <v>85</v>
      </c>
      <c r="O19" s="247">
        <f t="shared" si="2"/>
        <v>133</v>
      </c>
      <c r="P19" s="244">
        <v>4</v>
      </c>
      <c r="Q19" s="248">
        <f t="shared" si="3"/>
        <v>2.7141645462256149E-2</v>
      </c>
      <c r="R19" s="249">
        <f t="shared" si="4"/>
        <v>6.9736842105263153E-2</v>
      </c>
      <c r="S19" s="249">
        <f t="shared" si="5"/>
        <v>4.3837029396596186E-2</v>
      </c>
      <c r="T19" s="250">
        <v>0.93984962406015038</v>
      </c>
      <c r="U19" s="248">
        <v>6.0150375939849621E-2</v>
      </c>
    </row>
    <row r="20" spans="1:21" x14ac:dyDescent="0.2">
      <c r="A20" s="15" t="s">
        <v>51</v>
      </c>
      <c r="B20" s="341" t="s">
        <v>108</v>
      </c>
      <c r="C20" s="152">
        <f>'18'!C20</f>
        <v>2116</v>
      </c>
      <c r="D20" s="152">
        <f>'18'!D20</f>
        <v>1642</v>
      </c>
      <c r="E20" s="152">
        <f>'18'!E20</f>
        <v>3758</v>
      </c>
      <c r="F20" s="244" t="s">
        <v>494</v>
      </c>
      <c r="G20" s="244">
        <v>1</v>
      </c>
      <c r="H20" s="245">
        <v>1132924</v>
      </c>
      <c r="I20" s="245">
        <v>111409.66666666667</v>
      </c>
      <c r="J20" s="245">
        <f t="shared" si="0"/>
        <v>1244333.6666666667</v>
      </c>
      <c r="K20" s="246">
        <v>85</v>
      </c>
      <c r="L20" s="246">
        <v>115</v>
      </c>
      <c r="M20" s="246">
        <v>130</v>
      </c>
      <c r="N20" s="244">
        <f t="shared" si="1"/>
        <v>200</v>
      </c>
      <c r="O20" s="247">
        <f t="shared" si="2"/>
        <v>330</v>
      </c>
      <c r="P20" s="244">
        <v>27</v>
      </c>
      <c r="Q20" s="248">
        <f t="shared" si="3"/>
        <v>4.0170132325141779E-2</v>
      </c>
      <c r="R20" s="249">
        <f t="shared" si="4"/>
        <v>7.0036540803897679E-2</v>
      </c>
      <c r="S20" s="249">
        <f t="shared" si="5"/>
        <v>5.3219797764768491E-2</v>
      </c>
      <c r="T20" s="250">
        <v>0.98181818181818181</v>
      </c>
      <c r="U20" s="248">
        <v>1.8181818181818188E-2</v>
      </c>
    </row>
    <row r="21" spans="1:21" x14ac:dyDescent="0.2">
      <c r="A21" s="15" t="s">
        <v>52</v>
      </c>
      <c r="B21" s="341" t="s">
        <v>108</v>
      </c>
      <c r="C21" s="152">
        <f>'18'!C21</f>
        <v>1298</v>
      </c>
      <c r="D21" s="152">
        <f>'18'!D21</f>
        <v>795</v>
      </c>
      <c r="E21" s="152">
        <f>'18'!E21</f>
        <v>2093</v>
      </c>
      <c r="F21" s="244" t="s">
        <v>492</v>
      </c>
      <c r="G21" s="244">
        <v>1</v>
      </c>
      <c r="H21" s="245">
        <v>457090</v>
      </c>
      <c r="I21" s="245">
        <v>239963.5</v>
      </c>
      <c r="J21" s="245">
        <f t="shared" si="0"/>
        <v>697053.5</v>
      </c>
      <c r="K21" s="246">
        <v>28</v>
      </c>
      <c r="L21" s="246">
        <v>40</v>
      </c>
      <c r="M21" s="246">
        <v>62</v>
      </c>
      <c r="N21" s="244">
        <f t="shared" si="1"/>
        <v>68</v>
      </c>
      <c r="O21" s="247">
        <f t="shared" si="2"/>
        <v>130</v>
      </c>
      <c r="P21" s="244">
        <v>1</v>
      </c>
      <c r="Q21" s="248">
        <f t="shared" si="3"/>
        <v>2.1571648690292759E-2</v>
      </c>
      <c r="R21" s="249">
        <f t="shared" si="4"/>
        <v>5.0314465408805034E-2</v>
      </c>
      <c r="S21" s="249">
        <f t="shared" si="5"/>
        <v>3.2489249880554232E-2</v>
      </c>
      <c r="T21" s="250">
        <v>1</v>
      </c>
      <c r="U21" s="248">
        <v>0</v>
      </c>
    </row>
    <row r="22" spans="1:21" x14ac:dyDescent="0.2">
      <c r="A22" s="15" t="s">
        <v>53</v>
      </c>
      <c r="B22" s="341" t="s">
        <v>108</v>
      </c>
      <c r="C22" s="152">
        <f>'18'!C22</f>
        <v>1722</v>
      </c>
      <c r="D22" s="152">
        <f>'18'!D22</f>
        <v>1353</v>
      </c>
      <c r="E22" s="152">
        <f>'18'!E22</f>
        <v>3075</v>
      </c>
      <c r="F22" s="244" t="s">
        <v>495</v>
      </c>
      <c r="G22" s="244">
        <v>1</v>
      </c>
      <c r="H22" s="245">
        <v>1130811</v>
      </c>
      <c r="I22" s="245">
        <v>104643.66666666667</v>
      </c>
      <c r="J22" s="245">
        <f t="shared" si="0"/>
        <v>1235454.6666666667</v>
      </c>
      <c r="K22" s="246">
        <v>78</v>
      </c>
      <c r="L22" s="246">
        <v>100</v>
      </c>
      <c r="M22" s="246">
        <v>175</v>
      </c>
      <c r="N22" s="244">
        <f t="shared" si="1"/>
        <v>178</v>
      </c>
      <c r="O22" s="247">
        <f t="shared" si="2"/>
        <v>353</v>
      </c>
      <c r="P22" s="244">
        <v>21</v>
      </c>
      <c r="Q22" s="248">
        <f t="shared" si="3"/>
        <v>4.5296167247386762E-2</v>
      </c>
      <c r="R22" s="249">
        <f t="shared" si="4"/>
        <v>7.3909830007390986E-2</v>
      </c>
      <c r="S22" s="249">
        <f t="shared" si="5"/>
        <v>5.7886178861788616E-2</v>
      </c>
      <c r="T22" s="250">
        <v>0.97733711048158645</v>
      </c>
      <c r="U22" s="248">
        <v>2.2662889518413554E-2</v>
      </c>
    </row>
    <row r="23" spans="1:21" x14ac:dyDescent="0.2">
      <c r="A23" s="15" t="s">
        <v>54</v>
      </c>
      <c r="B23" s="341" t="s">
        <v>108</v>
      </c>
      <c r="C23" s="152">
        <f>'18'!C23</f>
        <v>2783</v>
      </c>
      <c r="D23" s="152">
        <f>'18'!D23</f>
        <v>1991</v>
      </c>
      <c r="E23" s="152">
        <f>'18'!E23</f>
        <v>4774</v>
      </c>
      <c r="F23" s="244" t="s">
        <v>496</v>
      </c>
      <c r="G23" s="244">
        <v>1</v>
      </c>
      <c r="H23" s="245">
        <v>1597612</v>
      </c>
      <c r="I23" s="245">
        <v>254125</v>
      </c>
      <c r="J23" s="245">
        <f t="shared" si="0"/>
        <v>1851737</v>
      </c>
      <c r="K23" s="246">
        <v>110</v>
      </c>
      <c r="L23" s="246">
        <v>130</v>
      </c>
      <c r="M23" s="246">
        <v>121</v>
      </c>
      <c r="N23" s="244">
        <f t="shared" si="1"/>
        <v>240</v>
      </c>
      <c r="O23" s="247">
        <f t="shared" si="2"/>
        <v>361</v>
      </c>
      <c r="P23" s="244">
        <v>36</v>
      </c>
      <c r="Q23" s="248">
        <f t="shared" si="3"/>
        <v>3.9525691699604744E-2</v>
      </c>
      <c r="R23" s="249">
        <f t="shared" si="4"/>
        <v>6.5293822199899543E-2</v>
      </c>
      <c r="S23" s="249">
        <f t="shared" si="5"/>
        <v>5.0272308336824466E-2</v>
      </c>
      <c r="T23" s="250">
        <v>0.95567867036011078</v>
      </c>
      <c r="U23" s="248">
        <v>4.4321329639889218E-2</v>
      </c>
    </row>
    <row r="24" spans="1:21" x14ac:dyDescent="0.2">
      <c r="A24" s="15" t="s">
        <v>55</v>
      </c>
      <c r="B24" s="341" t="s">
        <v>104</v>
      </c>
      <c r="C24" s="152">
        <f>'18'!C24</f>
        <v>7599</v>
      </c>
      <c r="D24" s="152">
        <f>'18'!D24</f>
        <v>5523</v>
      </c>
      <c r="E24" s="152">
        <f>'18'!E24</f>
        <v>13122</v>
      </c>
      <c r="F24" s="244" t="s">
        <v>497</v>
      </c>
      <c r="G24" s="244">
        <v>1</v>
      </c>
      <c r="H24" s="245">
        <v>5638493</v>
      </c>
      <c r="I24" s="245">
        <v>733178.66666666663</v>
      </c>
      <c r="J24" s="245">
        <f t="shared" si="0"/>
        <v>6371671.666666667</v>
      </c>
      <c r="K24" s="246">
        <v>268</v>
      </c>
      <c r="L24" s="246">
        <v>375</v>
      </c>
      <c r="M24" s="246">
        <v>562</v>
      </c>
      <c r="N24" s="244">
        <f t="shared" si="1"/>
        <v>643</v>
      </c>
      <c r="O24" s="247">
        <f t="shared" si="2"/>
        <v>1205</v>
      </c>
      <c r="P24" s="244">
        <v>149</v>
      </c>
      <c r="Q24" s="248">
        <f t="shared" si="3"/>
        <v>3.5267798394525596E-2</v>
      </c>
      <c r="R24" s="249">
        <f t="shared" si="4"/>
        <v>6.7897881586094513E-2</v>
      </c>
      <c r="S24" s="249">
        <f t="shared" si="5"/>
        <v>4.9001676573693032E-2</v>
      </c>
      <c r="T24" s="250">
        <v>0.99336099585062243</v>
      </c>
      <c r="U24" s="248">
        <v>6.6390041493775698E-3</v>
      </c>
    </row>
    <row r="25" spans="1:21" x14ac:dyDescent="0.2">
      <c r="A25" s="15" t="s">
        <v>56</v>
      </c>
      <c r="B25" s="341" t="s">
        <v>104</v>
      </c>
      <c r="C25" s="152">
        <f>'18'!C25</f>
        <v>10029</v>
      </c>
      <c r="D25" s="152">
        <f>'18'!D25</f>
        <v>7034</v>
      </c>
      <c r="E25" s="152">
        <f>'18'!E25</f>
        <v>17063</v>
      </c>
      <c r="F25" s="244" t="s">
        <v>497</v>
      </c>
      <c r="G25" s="244">
        <v>1</v>
      </c>
      <c r="H25" s="245">
        <v>18900680</v>
      </c>
      <c r="I25" s="245">
        <v>733178.66666666663</v>
      </c>
      <c r="J25" s="245">
        <f t="shared" si="0"/>
        <v>19633858.666666668</v>
      </c>
      <c r="K25" s="246">
        <v>956</v>
      </c>
      <c r="L25" s="246">
        <v>1373</v>
      </c>
      <c r="M25" s="246">
        <v>1757</v>
      </c>
      <c r="N25" s="244">
        <f t="shared" si="1"/>
        <v>2329</v>
      </c>
      <c r="O25" s="247">
        <f t="shared" si="2"/>
        <v>4086</v>
      </c>
      <c r="P25" s="244">
        <v>453</v>
      </c>
      <c r="Q25" s="248">
        <f t="shared" si="3"/>
        <v>9.5323561671153648E-2</v>
      </c>
      <c r="R25" s="249">
        <f t="shared" si="4"/>
        <v>0.19519476826841059</v>
      </c>
      <c r="S25" s="249">
        <f t="shared" si="5"/>
        <v>0.13649416866904998</v>
      </c>
      <c r="T25" s="250">
        <v>0.96377875673029856</v>
      </c>
      <c r="U25" s="248">
        <v>3.6221243269701442E-2</v>
      </c>
    </row>
    <row r="26" spans="1:21" x14ac:dyDescent="0.2">
      <c r="A26" s="15" t="s">
        <v>57</v>
      </c>
      <c r="B26" s="341" t="s">
        <v>104</v>
      </c>
      <c r="C26" s="152">
        <f>'18'!C26</f>
        <v>20237</v>
      </c>
      <c r="D26" s="152">
        <f>'18'!D26</f>
        <v>13552</v>
      </c>
      <c r="E26" s="152">
        <f>'18'!E26</f>
        <v>33789</v>
      </c>
      <c r="F26" s="244" t="s">
        <v>498</v>
      </c>
      <c r="G26" s="244">
        <v>1</v>
      </c>
      <c r="H26" s="245">
        <v>39512798</v>
      </c>
      <c r="I26" s="245">
        <v>2890266</v>
      </c>
      <c r="J26" s="245">
        <f t="shared" si="0"/>
        <v>42403064</v>
      </c>
      <c r="K26" s="246">
        <v>1482</v>
      </c>
      <c r="L26" s="246">
        <v>2156</v>
      </c>
      <c r="M26" s="246">
        <v>3159</v>
      </c>
      <c r="N26" s="244">
        <f t="shared" si="1"/>
        <v>3638</v>
      </c>
      <c r="O26" s="247">
        <f t="shared" si="2"/>
        <v>6797</v>
      </c>
      <c r="P26" s="244">
        <v>790</v>
      </c>
      <c r="Q26" s="248">
        <f t="shared" si="3"/>
        <v>7.3232198448386618E-2</v>
      </c>
      <c r="R26" s="249">
        <f t="shared" si="4"/>
        <v>0.15909090909090909</v>
      </c>
      <c r="S26" s="249">
        <f t="shared" si="5"/>
        <v>0.1076681760336204</v>
      </c>
      <c r="T26" s="250">
        <v>0.92261291746358687</v>
      </c>
      <c r="U26" s="248">
        <v>7.7387082536413132E-2</v>
      </c>
    </row>
    <row r="27" spans="1:21" x14ac:dyDescent="0.2">
      <c r="A27" s="15" t="s">
        <v>58</v>
      </c>
      <c r="B27" s="341" t="s">
        <v>108</v>
      </c>
      <c r="C27" s="152">
        <f>'18'!C27</f>
        <v>771</v>
      </c>
      <c r="D27" s="152">
        <f>'18'!D27</f>
        <v>755</v>
      </c>
      <c r="E27" s="152">
        <f>'18'!E27</f>
        <v>1526</v>
      </c>
      <c r="F27" s="244" t="s">
        <v>499</v>
      </c>
      <c r="G27" s="244">
        <v>1</v>
      </c>
      <c r="H27" s="245">
        <v>256930.5</v>
      </c>
      <c r="I27" s="245">
        <v>67585.75</v>
      </c>
      <c r="J27" s="245">
        <f t="shared" si="0"/>
        <v>324516.25</v>
      </c>
      <c r="K27" s="246">
        <v>26</v>
      </c>
      <c r="L27" s="246">
        <v>31</v>
      </c>
      <c r="M27" s="246">
        <v>11</v>
      </c>
      <c r="N27" s="244">
        <f t="shared" si="1"/>
        <v>57</v>
      </c>
      <c r="O27" s="247">
        <f t="shared" si="2"/>
        <v>68</v>
      </c>
      <c r="P27" s="244">
        <v>7</v>
      </c>
      <c r="Q27" s="248">
        <f t="shared" si="3"/>
        <v>3.372243839169909E-2</v>
      </c>
      <c r="R27" s="249">
        <f t="shared" si="4"/>
        <v>4.105960264900662E-2</v>
      </c>
      <c r="S27" s="249">
        <f t="shared" si="5"/>
        <v>3.7352555701179554E-2</v>
      </c>
      <c r="T27" s="250">
        <v>0.94117647058823528</v>
      </c>
      <c r="U27" s="248">
        <v>5.8823529411764719E-2</v>
      </c>
    </row>
    <row r="28" spans="1:21" x14ac:dyDescent="0.2">
      <c r="A28" s="15" t="s">
        <v>59</v>
      </c>
      <c r="B28" s="341" t="s">
        <v>104</v>
      </c>
      <c r="C28" s="152">
        <f>'18'!C28</f>
        <v>9506</v>
      </c>
      <c r="D28" s="152">
        <f>'18'!D28</f>
        <v>6470</v>
      </c>
      <c r="E28" s="152">
        <f>'18'!E28</f>
        <v>15976</v>
      </c>
      <c r="F28" s="244" t="s">
        <v>500</v>
      </c>
      <c r="G28" s="244">
        <v>1</v>
      </c>
      <c r="H28" s="245">
        <v>17650411</v>
      </c>
      <c r="I28" s="245">
        <v>1837425</v>
      </c>
      <c r="J28" s="245">
        <f t="shared" si="0"/>
        <v>19487836</v>
      </c>
      <c r="K28" s="246">
        <v>994</v>
      </c>
      <c r="L28" s="246">
        <v>1202</v>
      </c>
      <c r="M28" s="246">
        <v>1786</v>
      </c>
      <c r="N28" s="244">
        <f t="shared" si="1"/>
        <v>2196</v>
      </c>
      <c r="O28" s="247">
        <f t="shared" si="2"/>
        <v>3982</v>
      </c>
      <c r="P28" s="244">
        <v>0</v>
      </c>
      <c r="Q28" s="248">
        <f t="shared" si="3"/>
        <v>0.10456553755522828</v>
      </c>
      <c r="R28" s="249">
        <f t="shared" si="4"/>
        <v>0.18578052550231838</v>
      </c>
      <c r="S28" s="249">
        <f t="shared" si="5"/>
        <v>0.13745618427641462</v>
      </c>
      <c r="T28" s="250">
        <v>0.8204419889502762</v>
      </c>
      <c r="U28" s="248">
        <v>0.1795580110497238</v>
      </c>
    </row>
    <row r="29" spans="1:21" x14ac:dyDescent="0.2">
      <c r="A29" s="15" t="s">
        <v>60</v>
      </c>
      <c r="B29" s="341" t="s">
        <v>108</v>
      </c>
      <c r="C29" s="152">
        <f>'18'!C29</f>
        <v>4078</v>
      </c>
      <c r="D29" s="152">
        <f>'18'!D29</f>
        <v>2578</v>
      </c>
      <c r="E29" s="152">
        <f>'18'!E29</f>
        <v>6656</v>
      </c>
      <c r="F29" s="244" t="s">
        <v>501</v>
      </c>
      <c r="G29" s="244">
        <v>1</v>
      </c>
      <c r="H29" s="245">
        <v>2761707</v>
      </c>
      <c r="I29" s="245">
        <v>290844</v>
      </c>
      <c r="J29" s="245">
        <f t="shared" si="0"/>
        <v>3052551</v>
      </c>
      <c r="K29" s="246">
        <v>195</v>
      </c>
      <c r="L29" s="246">
        <v>252</v>
      </c>
      <c r="M29" s="246">
        <v>316</v>
      </c>
      <c r="N29" s="244">
        <f t="shared" si="1"/>
        <v>447</v>
      </c>
      <c r="O29" s="247">
        <f t="shared" si="2"/>
        <v>763</v>
      </c>
      <c r="P29" s="244">
        <v>0</v>
      </c>
      <c r="Q29" s="248">
        <f t="shared" si="3"/>
        <v>4.7817557626287394E-2</v>
      </c>
      <c r="R29" s="249">
        <f t="shared" si="4"/>
        <v>9.7750193948797512E-2</v>
      </c>
      <c r="S29" s="249">
        <f t="shared" si="5"/>
        <v>6.7157451923076927E-2</v>
      </c>
      <c r="T29" s="250">
        <v>0.88728702490170375</v>
      </c>
      <c r="U29" s="248">
        <v>0.11271297509829625</v>
      </c>
    </row>
    <row r="30" spans="1:21" x14ac:dyDescent="0.2">
      <c r="A30" s="15" t="s">
        <v>61</v>
      </c>
      <c r="B30" s="341" t="s">
        <v>108</v>
      </c>
      <c r="C30" s="152">
        <f>'18'!C30</f>
        <v>22</v>
      </c>
      <c r="D30" s="152">
        <f>'18'!D30</f>
        <v>16</v>
      </c>
      <c r="E30" s="152">
        <f>'18'!E30</f>
        <v>38</v>
      </c>
      <c r="F30" s="244" t="s">
        <v>502</v>
      </c>
      <c r="G30" s="244">
        <v>1</v>
      </c>
      <c r="H30" s="245">
        <v>16029</v>
      </c>
      <c r="I30" s="245">
        <v>106323</v>
      </c>
      <c r="J30" s="245">
        <f t="shared" si="0"/>
        <v>122352</v>
      </c>
      <c r="K30" s="246">
        <v>1</v>
      </c>
      <c r="L30" s="246">
        <v>0</v>
      </c>
      <c r="M30" s="246">
        <v>1</v>
      </c>
      <c r="N30" s="244">
        <f t="shared" si="1"/>
        <v>1</v>
      </c>
      <c r="O30" s="247">
        <f t="shared" si="2"/>
        <v>2</v>
      </c>
      <c r="P30" s="244">
        <v>0</v>
      </c>
      <c r="Q30" s="248">
        <f t="shared" si="3"/>
        <v>4.5454545454545456E-2</v>
      </c>
      <c r="R30" s="249">
        <f t="shared" si="4"/>
        <v>0</v>
      </c>
      <c r="S30" s="249">
        <f t="shared" si="5"/>
        <v>2.6315789473684209E-2</v>
      </c>
      <c r="T30" s="250">
        <v>1</v>
      </c>
      <c r="U30" s="248">
        <v>0</v>
      </c>
    </row>
    <row r="31" spans="1:21" x14ac:dyDescent="0.2">
      <c r="A31" s="15" t="s">
        <v>62</v>
      </c>
      <c r="B31" s="341" t="s">
        <v>108</v>
      </c>
      <c r="C31" s="152">
        <f>'18'!C31</f>
        <v>5294</v>
      </c>
      <c r="D31" s="152">
        <f>'18'!D31</f>
        <v>3859</v>
      </c>
      <c r="E31" s="152">
        <f>'18'!E31</f>
        <v>9153</v>
      </c>
      <c r="F31" s="244" t="s">
        <v>503</v>
      </c>
      <c r="G31" s="244">
        <v>1</v>
      </c>
      <c r="H31" s="245">
        <v>2542442</v>
      </c>
      <c r="I31" s="245">
        <v>180662</v>
      </c>
      <c r="J31" s="245">
        <f t="shared" si="0"/>
        <v>2723104</v>
      </c>
      <c r="K31" s="246">
        <v>188</v>
      </c>
      <c r="L31" s="246">
        <v>241</v>
      </c>
      <c r="M31" s="246">
        <v>329</v>
      </c>
      <c r="N31" s="244">
        <f t="shared" si="1"/>
        <v>429</v>
      </c>
      <c r="O31" s="247">
        <f t="shared" si="2"/>
        <v>758</v>
      </c>
      <c r="P31" s="244">
        <v>0</v>
      </c>
      <c r="Q31" s="248">
        <f t="shared" si="3"/>
        <v>3.5511900264450322E-2</v>
      </c>
      <c r="R31" s="249">
        <f t="shared" si="4"/>
        <v>6.2451412282974864E-2</v>
      </c>
      <c r="S31" s="249">
        <f t="shared" si="5"/>
        <v>4.686987872828581E-2</v>
      </c>
      <c r="T31" s="250">
        <v>0.9683377308707124</v>
      </c>
      <c r="U31" s="248">
        <v>3.1662269129287601E-2</v>
      </c>
    </row>
    <row r="32" spans="1:21" x14ac:dyDescent="0.2">
      <c r="A32" s="15" t="s">
        <v>63</v>
      </c>
      <c r="B32" s="341" t="s">
        <v>108</v>
      </c>
      <c r="C32" s="152">
        <f>'18'!C32</f>
        <v>392</v>
      </c>
      <c r="D32" s="152">
        <f>'18'!D32</f>
        <v>392</v>
      </c>
      <c r="E32" s="152">
        <f>'18'!E32</f>
        <v>784</v>
      </c>
      <c r="F32" s="244" t="s">
        <v>503</v>
      </c>
      <c r="G32" s="244">
        <v>1</v>
      </c>
      <c r="H32" s="245">
        <v>68331</v>
      </c>
      <c r="I32" s="245">
        <v>180662</v>
      </c>
      <c r="J32" s="245">
        <f t="shared" si="0"/>
        <v>248993</v>
      </c>
      <c r="K32" s="246">
        <v>3</v>
      </c>
      <c r="L32" s="246">
        <v>9</v>
      </c>
      <c r="M32" s="246">
        <v>14</v>
      </c>
      <c r="N32" s="244">
        <f t="shared" si="1"/>
        <v>12</v>
      </c>
      <c r="O32" s="247">
        <f t="shared" si="2"/>
        <v>26</v>
      </c>
      <c r="P32" s="244">
        <v>0</v>
      </c>
      <c r="Q32" s="248">
        <f t="shared" si="3"/>
        <v>7.6530612244897957E-3</v>
      </c>
      <c r="R32" s="249">
        <f t="shared" si="4"/>
        <v>2.2959183673469389E-2</v>
      </c>
      <c r="S32" s="249">
        <f t="shared" si="5"/>
        <v>1.5306122448979591E-2</v>
      </c>
      <c r="T32" s="250">
        <v>0.92307692307692313</v>
      </c>
      <c r="U32" s="248">
        <v>7.6923076923076872E-2</v>
      </c>
    </row>
    <row r="33" spans="1:21" x14ac:dyDescent="0.2">
      <c r="A33" s="15" t="s">
        <v>64</v>
      </c>
      <c r="B33" s="341" t="s">
        <v>108</v>
      </c>
      <c r="C33" s="152">
        <f>'18'!C33</f>
        <v>941</v>
      </c>
      <c r="D33" s="152">
        <f>'18'!D33</f>
        <v>935</v>
      </c>
      <c r="E33" s="152">
        <f>'18'!E33</f>
        <v>1876</v>
      </c>
      <c r="F33" s="244" t="s">
        <v>501</v>
      </c>
      <c r="G33" s="244">
        <v>1</v>
      </c>
      <c r="H33" s="245">
        <v>607883</v>
      </c>
      <c r="I33" s="245">
        <v>290844</v>
      </c>
      <c r="J33" s="245">
        <f t="shared" si="0"/>
        <v>898727</v>
      </c>
      <c r="K33" s="246">
        <v>42</v>
      </c>
      <c r="L33" s="246">
        <v>47</v>
      </c>
      <c r="M33" s="246">
        <v>52</v>
      </c>
      <c r="N33" s="244">
        <f t="shared" si="1"/>
        <v>89</v>
      </c>
      <c r="O33" s="247">
        <f t="shared" si="2"/>
        <v>141</v>
      </c>
      <c r="P33" s="244">
        <v>0</v>
      </c>
      <c r="Q33" s="248">
        <f t="shared" si="3"/>
        <v>4.4633368756641874E-2</v>
      </c>
      <c r="R33" s="249">
        <f t="shared" si="4"/>
        <v>5.0267379679144387E-2</v>
      </c>
      <c r="S33" s="249">
        <f t="shared" si="5"/>
        <v>4.7441364605543712E-2</v>
      </c>
      <c r="T33" s="250">
        <v>0.93617021276595747</v>
      </c>
      <c r="U33" s="248">
        <v>6.3829787234042534E-2</v>
      </c>
    </row>
    <row r="34" spans="1:21" x14ac:dyDescent="0.2">
      <c r="A34" s="15" t="s">
        <v>65</v>
      </c>
      <c r="B34" s="341" t="s">
        <v>108</v>
      </c>
      <c r="C34" s="152">
        <f>'18'!C34</f>
        <v>1309</v>
      </c>
      <c r="D34" s="152">
        <f>'18'!D34</f>
        <v>917</v>
      </c>
      <c r="E34" s="152">
        <f>'18'!E34</f>
        <v>2226</v>
      </c>
      <c r="F34" s="244" t="s">
        <v>504</v>
      </c>
      <c r="G34" s="244">
        <v>1</v>
      </c>
      <c r="H34" s="245">
        <v>674623</v>
      </c>
      <c r="I34" s="245">
        <v>216613.5</v>
      </c>
      <c r="J34" s="245">
        <f t="shared" si="0"/>
        <v>891236.5</v>
      </c>
      <c r="K34" s="246">
        <v>33</v>
      </c>
      <c r="L34" s="246">
        <v>60</v>
      </c>
      <c r="M34" s="246">
        <v>62</v>
      </c>
      <c r="N34" s="244">
        <f t="shared" si="1"/>
        <v>93</v>
      </c>
      <c r="O34" s="247">
        <f t="shared" si="2"/>
        <v>155</v>
      </c>
      <c r="P34" s="244">
        <v>29</v>
      </c>
      <c r="Q34" s="248">
        <f t="shared" si="3"/>
        <v>2.5210084033613446E-2</v>
      </c>
      <c r="R34" s="249">
        <f t="shared" si="4"/>
        <v>6.5430752453653221E-2</v>
      </c>
      <c r="S34" s="249">
        <f t="shared" si="5"/>
        <v>4.1778975741239892E-2</v>
      </c>
      <c r="T34" s="250">
        <v>0.97419354838709682</v>
      </c>
      <c r="U34" s="248">
        <v>2.5806451612903181E-2</v>
      </c>
    </row>
    <row r="35" spans="1:21" x14ac:dyDescent="0.2">
      <c r="A35" s="15" t="s">
        <v>66</v>
      </c>
      <c r="B35" s="341" t="s">
        <v>108</v>
      </c>
      <c r="C35" s="152">
        <f>'18'!C35</f>
        <v>2337</v>
      </c>
      <c r="D35" s="152">
        <f>'18'!D35</f>
        <v>1862</v>
      </c>
      <c r="E35" s="152">
        <f>'18'!E35</f>
        <v>4199</v>
      </c>
      <c r="F35" s="244" t="s">
        <v>505</v>
      </c>
      <c r="G35" s="244">
        <v>1</v>
      </c>
      <c r="H35" s="245">
        <v>1402469.69</v>
      </c>
      <c r="I35" s="245">
        <v>239011.655</v>
      </c>
      <c r="J35" s="245">
        <f t="shared" si="0"/>
        <v>1641481.345</v>
      </c>
      <c r="K35" s="246">
        <v>85</v>
      </c>
      <c r="L35" s="246">
        <v>115</v>
      </c>
      <c r="M35" s="246">
        <v>157</v>
      </c>
      <c r="N35" s="244">
        <f t="shared" si="1"/>
        <v>200</v>
      </c>
      <c r="O35" s="247">
        <f t="shared" si="2"/>
        <v>357</v>
      </c>
      <c r="P35" s="244">
        <v>0</v>
      </c>
      <c r="Q35" s="248">
        <f t="shared" si="3"/>
        <v>3.6371416345742404E-2</v>
      </c>
      <c r="R35" s="249">
        <f t="shared" si="4"/>
        <v>6.1761546723952739E-2</v>
      </c>
      <c r="S35" s="249">
        <f t="shared" si="5"/>
        <v>4.7630388187663728E-2</v>
      </c>
      <c r="T35" s="250">
        <v>0.91876750700280108</v>
      </c>
      <c r="U35" s="248">
        <v>8.1232492997198924E-2</v>
      </c>
    </row>
    <row r="36" spans="1:21" x14ac:dyDescent="0.2">
      <c r="A36" s="15" t="s">
        <v>67</v>
      </c>
      <c r="B36" s="341" t="s">
        <v>108</v>
      </c>
      <c r="C36" s="152">
        <f>'18'!C36</f>
        <v>1429</v>
      </c>
      <c r="D36" s="152">
        <f>'18'!D36</f>
        <v>1070</v>
      </c>
      <c r="E36" s="152">
        <f>'18'!E36</f>
        <v>2499</v>
      </c>
      <c r="F36" s="244" t="s">
        <v>506</v>
      </c>
      <c r="G36" s="244">
        <v>1</v>
      </c>
      <c r="H36" s="245">
        <v>786998</v>
      </c>
      <c r="I36" s="245">
        <v>111409.66666666667</v>
      </c>
      <c r="J36" s="245">
        <f t="shared" si="0"/>
        <v>898407.66666666663</v>
      </c>
      <c r="K36" s="246">
        <v>47</v>
      </c>
      <c r="L36" s="246">
        <v>89</v>
      </c>
      <c r="M36" s="246">
        <v>93</v>
      </c>
      <c r="N36" s="244">
        <f t="shared" si="1"/>
        <v>136</v>
      </c>
      <c r="O36" s="247">
        <f t="shared" si="2"/>
        <v>229</v>
      </c>
      <c r="P36" s="244">
        <v>0</v>
      </c>
      <c r="Q36" s="248">
        <f t="shared" si="3"/>
        <v>3.2890132960111965E-2</v>
      </c>
      <c r="R36" s="249">
        <f t="shared" si="4"/>
        <v>8.3177570093457942E-2</v>
      </c>
      <c r="S36" s="249">
        <f t="shared" si="5"/>
        <v>5.4421768707482991E-2</v>
      </c>
      <c r="T36" s="251">
        <v>0.9126637554585153</v>
      </c>
      <c r="U36" s="248">
        <v>8.7336244541484698E-2</v>
      </c>
    </row>
    <row r="37" spans="1:21" x14ac:dyDescent="0.2">
      <c r="A37" s="15" t="s">
        <v>68</v>
      </c>
      <c r="B37" s="341" t="s">
        <v>108</v>
      </c>
      <c r="C37" s="152">
        <f>'18'!C37</f>
        <v>822</v>
      </c>
      <c r="D37" s="152">
        <f>'18'!D37</f>
        <v>556</v>
      </c>
      <c r="E37" s="152">
        <f>'18'!E37</f>
        <v>1378</v>
      </c>
      <c r="F37" s="244" t="s">
        <v>507</v>
      </c>
      <c r="G37" s="244">
        <v>1</v>
      </c>
      <c r="H37" s="245">
        <v>102704</v>
      </c>
      <c r="I37" s="245">
        <v>89377</v>
      </c>
      <c r="J37" s="245">
        <f t="shared" si="0"/>
        <v>192081</v>
      </c>
      <c r="K37" s="246">
        <v>6</v>
      </c>
      <c r="L37" s="246">
        <v>7</v>
      </c>
      <c r="M37" s="246">
        <v>5</v>
      </c>
      <c r="N37" s="244">
        <f t="shared" si="1"/>
        <v>13</v>
      </c>
      <c r="O37" s="247">
        <f t="shared" si="2"/>
        <v>18</v>
      </c>
      <c r="P37" s="244">
        <v>6</v>
      </c>
      <c r="Q37" s="248">
        <f t="shared" si="3"/>
        <v>7.2992700729927005E-3</v>
      </c>
      <c r="R37" s="249">
        <f t="shared" si="4"/>
        <v>1.2589928057553957E-2</v>
      </c>
      <c r="S37" s="249">
        <f t="shared" si="5"/>
        <v>9.433962264150943E-3</v>
      </c>
      <c r="T37" s="251">
        <v>1</v>
      </c>
      <c r="U37" s="248">
        <v>0</v>
      </c>
    </row>
    <row r="38" spans="1:21" x14ac:dyDescent="0.2">
      <c r="A38" s="15" t="s">
        <v>69</v>
      </c>
      <c r="B38" s="341" t="s">
        <v>104</v>
      </c>
      <c r="C38" s="152">
        <f>'18'!C38</f>
        <v>6526</v>
      </c>
      <c r="D38" s="152">
        <f>'18'!D38</f>
        <v>4680</v>
      </c>
      <c r="E38" s="152">
        <f>'18'!E38</f>
        <v>11206</v>
      </c>
      <c r="F38" s="244" t="s">
        <v>508</v>
      </c>
      <c r="G38" s="244">
        <v>1</v>
      </c>
      <c r="H38" s="245">
        <v>10033741</v>
      </c>
      <c r="I38" s="245">
        <v>1004200</v>
      </c>
      <c r="J38" s="245">
        <f t="shared" si="0"/>
        <v>11037941</v>
      </c>
      <c r="K38" s="246">
        <v>440</v>
      </c>
      <c r="L38" s="246">
        <v>647</v>
      </c>
      <c r="M38" s="246">
        <v>886</v>
      </c>
      <c r="N38" s="244">
        <f t="shared" si="1"/>
        <v>1087</v>
      </c>
      <c r="O38" s="247">
        <f t="shared" si="2"/>
        <v>1973</v>
      </c>
      <c r="P38" s="244">
        <v>180</v>
      </c>
      <c r="Q38" s="248">
        <f t="shared" si="3"/>
        <v>6.7422617223414041E-2</v>
      </c>
      <c r="R38" s="249">
        <f t="shared" si="4"/>
        <v>0.13824786324786326</v>
      </c>
      <c r="S38" s="249">
        <f t="shared" si="5"/>
        <v>9.7001606282348746E-2</v>
      </c>
      <c r="T38" s="251">
        <v>0.96654840344652815</v>
      </c>
      <c r="U38" s="248">
        <v>3.3451596553471852E-2</v>
      </c>
    </row>
    <row r="39" spans="1:21" x14ac:dyDescent="0.2">
      <c r="A39" s="15" t="s">
        <v>70</v>
      </c>
      <c r="B39" s="341" t="s">
        <v>104</v>
      </c>
      <c r="C39" s="152">
        <f>'18'!C39</f>
        <v>21597</v>
      </c>
      <c r="D39" s="152">
        <f>'18'!D39</f>
        <v>13921</v>
      </c>
      <c r="E39" s="152">
        <f>'18'!E39</f>
        <v>35518</v>
      </c>
      <c r="F39" s="244" t="s">
        <v>509</v>
      </c>
      <c r="G39" s="244">
        <v>1</v>
      </c>
      <c r="H39" s="245">
        <v>16583164.48</v>
      </c>
      <c r="I39" s="245">
        <v>1319435.52</v>
      </c>
      <c r="J39" s="245">
        <f t="shared" si="0"/>
        <v>17902600</v>
      </c>
      <c r="K39" s="246">
        <v>945</v>
      </c>
      <c r="L39" s="246">
        <v>1176</v>
      </c>
      <c r="M39" s="246">
        <v>1759</v>
      </c>
      <c r="N39" s="244">
        <f t="shared" si="1"/>
        <v>2121</v>
      </c>
      <c r="O39" s="247">
        <f t="shared" si="2"/>
        <v>3880</v>
      </c>
      <c r="P39" s="244">
        <v>167</v>
      </c>
      <c r="Q39" s="248">
        <f t="shared" si="3"/>
        <v>4.3756077232949019E-2</v>
      </c>
      <c r="R39" s="249">
        <f t="shared" si="4"/>
        <v>8.4476689892967458E-2</v>
      </c>
      <c r="S39" s="249">
        <f t="shared" si="5"/>
        <v>5.9716200236499803E-2</v>
      </c>
      <c r="T39" s="251">
        <v>0.97113402061855669</v>
      </c>
      <c r="U39" s="248">
        <v>2.8865979381443307E-2</v>
      </c>
    </row>
    <row r="40" spans="1:21" x14ac:dyDescent="0.2">
      <c r="A40" s="15" t="s">
        <v>71</v>
      </c>
      <c r="B40" s="341" t="s">
        <v>108</v>
      </c>
      <c r="C40" s="152">
        <f>'18'!C40</f>
        <v>2787</v>
      </c>
      <c r="D40" s="152">
        <f>'18'!D40</f>
        <v>1777</v>
      </c>
      <c r="E40" s="152">
        <f>'18'!E40</f>
        <v>4564</v>
      </c>
      <c r="F40" s="244" t="s">
        <v>510</v>
      </c>
      <c r="G40" s="244">
        <v>1</v>
      </c>
      <c r="H40" s="245">
        <v>3124048</v>
      </c>
      <c r="I40" s="245">
        <v>560049</v>
      </c>
      <c r="J40" s="245">
        <f t="shared" si="0"/>
        <v>3684097</v>
      </c>
      <c r="K40" s="246">
        <v>180</v>
      </c>
      <c r="L40" s="246">
        <v>214</v>
      </c>
      <c r="M40" s="246">
        <v>312</v>
      </c>
      <c r="N40" s="244">
        <f t="shared" si="1"/>
        <v>394</v>
      </c>
      <c r="O40" s="247">
        <f t="shared" si="2"/>
        <v>706</v>
      </c>
      <c r="P40" s="244">
        <v>61</v>
      </c>
      <c r="Q40" s="248">
        <f t="shared" si="3"/>
        <v>6.4585575888051666E-2</v>
      </c>
      <c r="R40" s="249">
        <f t="shared" si="4"/>
        <v>0.12042768711311198</v>
      </c>
      <c r="S40" s="249">
        <f t="shared" si="5"/>
        <v>8.6327782646801049E-2</v>
      </c>
      <c r="T40" s="251">
        <v>0.85552407932011332</v>
      </c>
      <c r="U40" s="248">
        <v>0.14447592067988668</v>
      </c>
    </row>
    <row r="41" spans="1:21" x14ac:dyDescent="0.2">
      <c r="A41" s="15" t="s">
        <v>72</v>
      </c>
      <c r="B41" s="341" t="s">
        <v>104</v>
      </c>
      <c r="C41" s="152">
        <f>'18'!C41</f>
        <v>4944</v>
      </c>
      <c r="D41" s="152">
        <f>'18'!D41</f>
        <v>3566</v>
      </c>
      <c r="E41" s="152">
        <f>'18'!E41</f>
        <v>8510</v>
      </c>
      <c r="F41" s="244" t="s">
        <v>511</v>
      </c>
      <c r="G41" s="244">
        <v>1</v>
      </c>
      <c r="H41" s="245">
        <v>2696232</v>
      </c>
      <c r="I41" s="245">
        <v>351960</v>
      </c>
      <c r="J41" s="245">
        <f t="shared" si="0"/>
        <v>3048192</v>
      </c>
      <c r="K41" s="246">
        <v>150</v>
      </c>
      <c r="L41" s="246">
        <v>211</v>
      </c>
      <c r="M41" s="246">
        <v>315</v>
      </c>
      <c r="N41" s="244">
        <f t="shared" si="1"/>
        <v>361</v>
      </c>
      <c r="O41" s="247">
        <f>SUM(K41:M41)</f>
        <v>676</v>
      </c>
      <c r="P41" s="244">
        <v>121</v>
      </c>
      <c r="Q41" s="248">
        <f t="shared" si="3"/>
        <v>3.0339805825242719E-2</v>
      </c>
      <c r="R41" s="249">
        <f t="shared" si="4"/>
        <v>5.916993830622546E-2</v>
      </c>
      <c r="S41" s="249">
        <f t="shared" si="5"/>
        <v>4.2420681551116335E-2</v>
      </c>
      <c r="T41" s="251">
        <v>0.96745562130177509</v>
      </c>
      <c r="U41" s="248">
        <v>3.2544378698224907E-2</v>
      </c>
    </row>
    <row r="42" spans="1:21" x14ac:dyDescent="0.2">
      <c r="A42" s="15" t="s">
        <v>73</v>
      </c>
      <c r="B42" s="341" t="s">
        <v>104</v>
      </c>
      <c r="C42" s="152">
        <f>'18'!C42</f>
        <v>12125</v>
      </c>
      <c r="D42" s="152">
        <f>'18'!D42</f>
        <v>9211</v>
      </c>
      <c r="E42" s="152">
        <f>'18'!E42</f>
        <v>21336</v>
      </c>
      <c r="F42" s="244" t="s">
        <v>512</v>
      </c>
      <c r="G42" s="244">
        <v>1</v>
      </c>
      <c r="H42" s="245">
        <v>22233640</v>
      </c>
      <c r="I42" s="245">
        <v>1462321</v>
      </c>
      <c r="J42" s="245">
        <f t="shared" si="0"/>
        <v>23695961</v>
      </c>
      <c r="K42" s="246">
        <v>1032</v>
      </c>
      <c r="L42" s="246">
        <v>1473</v>
      </c>
      <c r="M42" s="246">
        <v>2469</v>
      </c>
      <c r="N42" s="244">
        <f t="shared" si="1"/>
        <v>2505</v>
      </c>
      <c r="O42" s="247">
        <f t="shared" si="2"/>
        <v>4974</v>
      </c>
      <c r="P42" s="244">
        <v>781</v>
      </c>
      <c r="Q42" s="248">
        <f t="shared" si="3"/>
        <v>8.5113402061855664E-2</v>
      </c>
      <c r="R42" s="249">
        <f t="shared" si="4"/>
        <v>0.15991748995765931</v>
      </c>
      <c r="S42" s="249">
        <f t="shared" si="5"/>
        <v>0.11740719910011249</v>
      </c>
      <c r="T42" s="251">
        <v>0.96220345798150386</v>
      </c>
      <c r="U42" s="248">
        <v>3.7796542018496138E-2</v>
      </c>
    </row>
    <row r="43" spans="1:21" x14ac:dyDescent="0.2">
      <c r="A43" s="15" t="s">
        <v>74</v>
      </c>
      <c r="B43" s="341" t="s">
        <v>104</v>
      </c>
      <c r="C43" s="152">
        <f>'18'!C43</f>
        <v>8918</v>
      </c>
      <c r="D43" s="152">
        <f>'18'!D43</f>
        <v>7141</v>
      </c>
      <c r="E43" s="152">
        <f>'18'!E43</f>
        <v>16059</v>
      </c>
      <c r="F43" s="244" t="s">
        <v>513</v>
      </c>
      <c r="G43" s="244">
        <v>1</v>
      </c>
      <c r="H43" s="245">
        <v>8250320</v>
      </c>
      <c r="I43" s="245">
        <v>530124.5</v>
      </c>
      <c r="J43" s="245">
        <f>SUM(H43:I43)</f>
        <v>8780444.5</v>
      </c>
      <c r="K43" s="246">
        <v>535</v>
      </c>
      <c r="L43" s="246">
        <v>811</v>
      </c>
      <c r="M43" s="246">
        <v>881</v>
      </c>
      <c r="N43" s="244">
        <f t="shared" si="1"/>
        <v>1346</v>
      </c>
      <c r="O43" s="247">
        <f t="shared" si="2"/>
        <v>2227</v>
      </c>
      <c r="P43" s="244">
        <v>238</v>
      </c>
      <c r="Q43" s="248">
        <f t="shared" si="3"/>
        <v>5.9991029378784484E-2</v>
      </c>
      <c r="R43" s="249">
        <f t="shared" si="4"/>
        <v>0.1135695280773001</v>
      </c>
      <c r="S43" s="249">
        <f t="shared" si="5"/>
        <v>8.3815928762687592E-2</v>
      </c>
      <c r="T43" s="251">
        <v>0.97530309833857209</v>
      </c>
      <c r="U43" s="248">
        <v>2.4696901661427906E-2</v>
      </c>
    </row>
    <row r="44" spans="1:21" x14ac:dyDescent="0.2">
      <c r="A44" s="15" t="s">
        <v>75</v>
      </c>
      <c r="B44" s="341" t="s">
        <v>108</v>
      </c>
      <c r="C44" s="152">
        <f>'18'!C44</f>
        <v>3910</v>
      </c>
      <c r="D44" s="152">
        <f>'18'!D44</f>
        <v>2611</v>
      </c>
      <c r="E44" s="152">
        <f>'18'!E44</f>
        <v>6521</v>
      </c>
      <c r="F44" s="244" t="s">
        <v>514</v>
      </c>
      <c r="G44" s="244">
        <v>1</v>
      </c>
      <c r="H44" s="245">
        <v>3313321</v>
      </c>
      <c r="I44" s="245">
        <v>513125</v>
      </c>
      <c r="J44" s="245">
        <f t="shared" si="0"/>
        <v>3826446</v>
      </c>
      <c r="K44" s="246">
        <v>207</v>
      </c>
      <c r="L44" s="246">
        <v>316</v>
      </c>
      <c r="M44" s="246">
        <v>397</v>
      </c>
      <c r="N44" s="244">
        <f>SUM(K44:L44)</f>
        <v>523</v>
      </c>
      <c r="O44" s="247">
        <f t="shared" si="2"/>
        <v>920</v>
      </c>
      <c r="P44" s="244">
        <v>109</v>
      </c>
      <c r="Q44" s="248">
        <f t="shared" si="3"/>
        <v>5.2941176470588235E-2</v>
      </c>
      <c r="R44" s="249">
        <f t="shared" si="4"/>
        <v>0.12102642665645347</v>
      </c>
      <c r="S44" s="249">
        <f t="shared" si="5"/>
        <v>8.0202422941266671E-2</v>
      </c>
      <c r="T44" s="251">
        <v>0.96847826086956523</v>
      </c>
      <c r="U44" s="248">
        <v>3.1521739130434767E-2</v>
      </c>
    </row>
    <row r="45" spans="1:21" x14ac:dyDescent="0.2">
      <c r="A45" s="15" t="s">
        <v>76</v>
      </c>
      <c r="B45" s="341" t="s">
        <v>108</v>
      </c>
      <c r="C45" s="152">
        <f>'18'!C45</f>
        <v>1266</v>
      </c>
      <c r="D45" s="152">
        <f>'18'!D45</f>
        <v>866</v>
      </c>
      <c r="E45" s="152">
        <f>'18'!E45</f>
        <v>2132</v>
      </c>
      <c r="F45" s="244" t="s">
        <v>499</v>
      </c>
      <c r="G45" s="244">
        <v>1</v>
      </c>
      <c r="H45" s="245">
        <v>365468</v>
      </c>
      <c r="I45" s="245">
        <v>67585.75</v>
      </c>
      <c r="J45" s="245">
        <f t="shared" si="0"/>
        <v>433053.75</v>
      </c>
      <c r="K45" s="246">
        <v>30</v>
      </c>
      <c r="L45" s="246">
        <v>40</v>
      </c>
      <c r="M45" s="246">
        <v>44</v>
      </c>
      <c r="N45" s="244">
        <f t="shared" si="1"/>
        <v>70</v>
      </c>
      <c r="O45" s="247">
        <f t="shared" si="2"/>
        <v>114</v>
      </c>
      <c r="P45" s="244">
        <v>13</v>
      </c>
      <c r="Q45" s="248">
        <f t="shared" si="3"/>
        <v>2.3696682464454975E-2</v>
      </c>
      <c r="R45" s="249">
        <f t="shared" si="4"/>
        <v>4.6189376443418015E-2</v>
      </c>
      <c r="S45" s="249">
        <f t="shared" si="5"/>
        <v>3.283302063789869E-2</v>
      </c>
      <c r="T45" s="251">
        <v>0.95614035087719296</v>
      </c>
      <c r="U45" s="248">
        <v>4.3859649122807043E-2</v>
      </c>
    </row>
    <row r="46" spans="1:21" x14ac:dyDescent="0.2">
      <c r="A46" s="15" t="s">
        <v>77</v>
      </c>
      <c r="B46" s="341" t="s">
        <v>108</v>
      </c>
      <c r="C46" s="152">
        <f>'18'!C46</f>
        <v>3247</v>
      </c>
      <c r="D46" s="152">
        <f>'18'!D46</f>
        <v>2388</v>
      </c>
      <c r="E46" s="152">
        <f>'18'!E46</f>
        <v>5635</v>
      </c>
      <c r="F46" s="244" t="s">
        <v>496</v>
      </c>
      <c r="G46" s="244">
        <v>1</v>
      </c>
      <c r="H46" s="245">
        <v>2619778</v>
      </c>
      <c r="I46" s="245">
        <v>254125</v>
      </c>
      <c r="J46" s="245">
        <f t="shared" si="0"/>
        <v>2873903</v>
      </c>
      <c r="K46" s="246">
        <v>180</v>
      </c>
      <c r="L46" s="246">
        <v>198</v>
      </c>
      <c r="M46" s="246">
        <v>221</v>
      </c>
      <c r="N46" s="244">
        <f t="shared" si="1"/>
        <v>378</v>
      </c>
      <c r="O46" s="247">
        <f t="shared" si="2"/>
        <v>599</v>
      </c>
      <c r="P46" s="244">
        <v>39</v>
      </c>
      <c r="Q46" s="248">
        <f t="shared" si="3"/>
        <v>5.5435786880197103E-2</v>
      </c>
      <c r="R46" s="249">
        <f t="shared" si="4"/>
        <v>8.2914572864321606E-2</v>
      </c>
      <c r="S46" s="249">
        <f t="shared" si="5"/>
        <v>6.70807453416149E-2</v>
      </c>
      <c r="T46" s="251">
        <v>0.87479131886477457</v>
      </c>
      <c r="U46" s="248">
        <v>0.12520868113522543</v>
      </c>
    </row>
    <row r="47" spans="1:21" x14ac:dyDescent="0.2">
      <c r="A47" s="15" t="s">
        <v>78</v>
      </c>
      <c r="B47" s="341" t="s">
        <v>108</v>
      </c>
      <c r="C47" s="152">
        <f>'18'!C47</f>
        <v>1547</v>
      </c>
      <c r="D47" s="152">
        <f>'18'!D47</f>
        <v>1283</v>
      </c>
      <c r="E47" s="152">
        <f>'18'!E47</f>
        <v>2830</v>
      </c>
      <c r="F47" s="244" t="s">
        <v>507</v>
      </c>
      <c r="G47" s="244">
        <v>1</v>
      </c>
      <c r="H47" s="245">
        <v>876551</v>
      </c>
      <c r="I47" s="245">
        <v>89377</v>
      </c>
      <c r="J47" s="245">
        <f t="shared" si="0"/>
        <v>965928</v>
      </c>
      <c r="K47" s="246">
        <v>68</v>
      </c>
      <c r="L47" s="246">
        <v>81</v>
      </c>
      <c r="M47" s="246">
        <v>106</v>
      </c>
      <c r="N47" s="244">
        <f t="shared" si="1"/>
        <v>149</v>
      </c>
      <c r="O47" s="247">
        <f t="shared" si="2"/>
        <v>255</v>
      </c>
      <c r="P47" s="244">
        <v>39</v>
      </c>
      <c r="Q47" s="248">
        <f t="shared" si="3"/>
        <v>4.3956043956043959E-2</v>
      </c>
      <c r="R47" s="249">
        <f t="shared" si="4"/>
        <v>6.313328137178488E-2</v>
      </c>
      <c r="S47" s="249">
        <f t="shared" si="5"/>
        <v>5.265017667844523E-2</v>
      </c>
      <c r="T47" s="251">
        <v>0.90588235294117647</v>
      </c>
      <c r="U47" s="248">
        <v>9.4117647058823528E-2</v>
      </c>
    </row>
    <row r="48" spans="1:21" x14ac:dyDescent="0.2">
      <c r="A48" s="15" t="s">
        <v>79</v>
      </c>
      <c r="B48" s="341" t="s">
        <v>108</v>
      </c>
      <c r="C48" s="152">
        <f>'18'!C48</f>
        <v>3858</v>
      </c>
      <c r="D48" s="152">
        <f>'18'!D48</f>
        <v>3729</v>
      </c>
      <c r="E48" s="152">
        <f>'18'!E48</f>
        <v>7587</v>
      </c>
      <c r="F48" s="244" t="s">
        <v>515</v>
      </c>
      <c r="G48" s="244">
        <v>1</v>
      </c>
      <c r="H48" s="245">
        <v>5451904</v>
      </c>
      <c r="I48" s="245">
        <v>274606.5</v>
      </c>
      <c r="J48" s="245">
        <f t="shared" si="0"/>
        <v>5726510.5</v>
      </c>
      <c r="K48" s="246">
        <v>314</v>
      </c>
      <c r="L48" s="246">
        <v>462</v>
      </c>
      <c r="M48" s="246">
        <v>568</v>
      </c>
      <c r="N48" s="244">
        <f t="shared" si="1"/>
        <v>776</v>
      </c>
      <c r="O48" s="247">
        <f t="shared" si="2"/>
        <v>1344</v>
      </c>
      <c r="P48" s="244">
        <v>60</v>
      </c>
      <c r="Q48" s="248">
        <f t="shared" si="3"/>
        <v>8.138932089165371E-2</v>
      </c>
      <c r="R48" s="249">
        <f t="shared" si="4"/>
        <v>0.12389380530973451</v>
      </c>
      <c r="S48" s="249">
        <f t="shared" si="5"/>
        <v>0.10228021615921971</v>
      </c>
      <c r="T48" s="251">
        <v>0.99404761904761907</v>
      </c>
      <c r="U48" s="248">
        <v>5.9523809523809312E-3</v>
      </c>
    </row>
    <row r="49" spans="1:21" x14ac:dyDescent="0.2">
      <c r="A49" s="15" t="s">
        <v>80</v>
      </c>
      <c r="B49" s="341" t="s">
        <v>104</v>
      </c>
      <c r="C49" s="152">
        <f>'18'!C49</f>
        <v>26885</v>
      </c>
      <c r="D49" s="152">
        <f>'18'!D49</f>
        <v>19115</v>
      </c>
      <c r="E49" s="152">
        <f>'18'!E49</f>
        <v>46000</v>
      </c>
      <c r="F49" s="244" t="s">
        <v>516</v>
      </c>
      <c r="G49" s="244">
        <v>1</v>
      </c>
      <c r="H49" s="245">
        <v>27862177</v>
      </c>
      <c r="I49" s="245">
        <v>2102037</v>
      </c>
      <c r="J49" s="245">
        <f t="shared" si="0"/>
        <v>29964214</v>
      </c>
      <c r="K49" s="246">
        <v>1090</v>
      </c>
      <c r="L49" s="246">
        <v>1465</v>
      </c>
      <c r="M49" s="246">
        <v>2236</v>
      </c>
      <c r="N49" s="244">
        <f t="shared" si="1"/>
        <v>2555</v>
      </c>
      <c r="O49" s="247">
        <f t="shared" si="2"/>
        <v>4791</v>
      </c>
      <c r="P49" s="244">
        <v>402</v>
      </c>
      <c r="Q49" s="248">
        <f t="shared" si="3"/>
        <v>4.0543053747442812E-2</v>
      </c>
      <c r="R49" s="249">
        <f t="shared" si="4"/>
        <v>7.6641381114308141E-2</v>
      </c>
      <c r="S49" s="249">
        <f t="shared" si="5"/>
        <v>5.5543478260869562E-2</v>
      </c>
      <c r="T49" s="251">
        <v>0.97432686286787729</v>
      </c>
      <c r="U49" s="248">
        <v>2.5673137132122714E-2</v>
      </c>
    </row>
    <row r="50" spans="1:21" x14ac:dyDescent="0.2">
      <c r="A50" s="15" t="s">
        <v>81</v>
      </c>
      <c r="B50" s="341" t="s">
        <v>108</v>
      </c>
      <c r="C50" s="152">
        <f>'18'!C50</f>
        <v>658</v>
      </c>
      <c r="D50" s="152">
        <f>'18'!D50</f>
        <v>386</v>
      </c>
      <c r="E50" s="152">
        <f>'18'!E50</f>
        <v>1044</v>
      </c>
      <c r="F50" s="244" t="s">
        <v>495</v>
      </c>
      <c r="G50" s="244">
        <v>1</v>
      </c>
      <c r="H50" s="245">
        <v>458071</v>
      </c>
      <c r="I50" s="245">
        <v>104643.66666666667</v>
      </c>
      <c r="J50" s="245">
        <f t="shared" si="0"/>
        <v>562714.66666666663</v>
      </c>
      <c r="K50" s="246">
        <v>31</v>
      </c>
      <c r="L50" s="246">
        <v>20</v>
      </c>
      <c r="M50" s="246">
        <v>55</v>
      </c>
      <c r="N50" s="244">
        <f t="shared" si="1"/>
        <v>51</v>
      </c>
      <c r="O50" s="247">
        <f t="shared" si="2"/>
        <v>106</v>
      </c>
      <c r="P50" s="244">
        <v>7</v>
      </c>
      <c r="Q50" s="248">
        <f t="shared" si="3"/>
        <v>4.7112462006079027E-2</v>
      </c>
      <c r="R50" s="249">
        <f t="shared" si="4"/>
        <v>5.181347150259067E-2</v>
      </c>
      <c r="S50" s="249">
        <f t="shared" si="5"/>
        <v>4.8850574712643681E-2</v>
      </c>
      <c r="T50" s="251">
        <v>1</v>
      </c>
      <c r="U50" s="248">
        <v>0</v>
      </c>
    </row>
    <row r="51" spans="1:21" x14ac:dyDescent="0.2">
      <c r="A51" s="15" t="s">
        <v>82</v>
      </c>
      <c r="B51" s="341" t="s">
        <v>104</v>
      </c>
      <c r="C51" s="152">
        <f>'18'!C51</f>
        <v>9061</v>
      </c>
      <c r="D51" s="152">
        <f>'18'!D51</f>
        <v>6087</v>
      </c>
      <c r="E51" s="152">
        <f>'18'!E51</f>
        <v>15148</v>
      </c>
      <c r="F51" s="244" t="s">
        <v>517</v>
      </c>
      <c r="G51" s="244">
        <v>1</v>
      </c>
      <c r="H51" s="245">
        <v>10986193</v>
      </c>
      <c r="I51" s="245">
        <v>1196643</v>
      </c>
      <c r="J51" s="245">
        <f t="shared" si="0"/>
        <v>12182836</v>
      </c>
      <c r="K51" s="246">
        <v>497</v>
      </c>
      <c r="L51" s="246">
        <v>804</v>
      </c>
      <c r="M51" s="246">
        <v>1251</v>
      </c>
      <c r="N51" s="244">
        <f t="shared" si="1"/>
        <v>1301</v>
      </c>
      <c r="O51" s="247">
        <f t="shared" si="2"/>
        <v>2552</v>
      </c>
      <c r="P51" s="244">
        <v>422</v>
      </c>
      <c r="Q51" s="248">
        <f t="shared" si="3"/>
        <v>5.485045800684251E-2</v>
      </c>
      <c r="R51" s="249">
        <f t="shared" si="4"/>
        <v>0.13208477082306555</v>
      </c>
      <c r="S51" s="249">
        <f t="shared" si="5"/>
        <v>8.5885925534724059E-2</v>
      </c>
      <c r="T51" s="251">
        <v>0.95963949843260188</v>
      </c>
      <c r="U51" s="248">
        <v>4.0360501567398122E-2</v>
      </c>
    </row>
    <row r="52" spans="1:21" x14ac:dyDescent="0.2">
      <c r="A52" s="15" t="s">
        <v>83</v>
      </c>
      <c r="B52" s="341" t="s">
        <v>108</v>
      </c>
      <c r="C52" s="152">
        <f>'18'!C52</f>
        <v>2684</v>
      </c>
      <c r="D52" s="152">
        <f>'18'!D52</f>
        <v>2248</v>
      </c>
      <c r="E52" s="152">
        <f>'18'!E52</f>
        <v>4932</v>
      </c>
      <c r="F52" s="244" t="s">
        <v>495</v>
      </c>
      <c r="G52" s="244">
        <v>1</v>
      </c>
      <c r="H52" s="245">
        <v>1330509</v>
      </c>
      <c r="I52" s="245">
        <v>104643.66666666667</v>
      </c>
      <c r="J52" s="245">
        <f t="shared" si="0"/>
        <v>1435152.6666666667</v>
      </c>
      <c r="K52" s="246">
        <v>111</v>
      </c>
      <c r="L52" s="246">
        <v>144</v>
      </c>
      <c r="M52" s="246">
        <v>204</v>
      </c>
      <c r="N52" s="244">
        <f t="shared" si="1"/>
        <v>255</v>
      </c>
      <c r="O52" s="247">
        <f t="shared" si="2"/>
        <v>459</v>
      </c>
      <c r="P52" s="244">
        <v>14</v>
      </c>
      <c r="Q52" s="248">
        <f t="shared" si="3"/>
        <v>4.1356184798807746E-2</v>
      </c>
      <c r="R52" s="249">
        <f t="shared" si="4"/>
        <v>6.4056939501779361E-2</v>
      </c>
      <c r="S52" s="249">
        <f t="shared" si="5"/>
        <v>5.1703163017031629E-2</v>
      </c>
      <c r="T52" s="251">
        <v>0.99564270152505452</v>
      </c>
      <c r="U52" s="248">
        <v>4.3572984749454813E-3</v>
      </c>
    </row>
    <row r="53" spans="1:21" x14ac:dyDescent="0.2">
      <c r="A53" s="15" t="s">
        <v>84</v>
      </c>
      <c r="B53" s="341" t="s">
        <v>108</v>
      </c>
      <c r="C53" s="152">
        <f>'18'!C53</f>
        <v>1460</v>
      </c>
      <c r="D53" s="152">
        <f>'18'!D53</f>
        <v>1183</v>
      </c>
      <c r="E53" s="152">
        <f>'18'!E53</f>
        <v>2643</v>
      </c>
      <c r="F53" s="244" t="s">
        <v>497</v>
      </c>
      <c r="G53" s="244">
        <v>1</v>
      </c>
      <c r="H53" s="245">
        <v>654892</v>
      </c>
      <c r="I53" s="245">
        <v>733178.66666666663</v>
      </c>
      <c r="J53" s="245">
        <f t="shared" si="0"/>
        <v>1388070.6666666665</v>
      </c>
      <c r="K53" s="246">
        <v>45</v>
      </c>
      <c r="L53" s="246">
        <v>74</v>
      </c>
      <c r="M53" s="246">
        <v>42</v>
      </c>
      <c r="N53" s="244">
        <f t="shared" si="1"/>
        <v>119</v>
      </c>
      <c r="O53" s="247">
        <f t="shared" si="2"/>
        <v>161</v>
      </c>
      <c r="P53" s="244">
        <v>0</v>
      </c>
      <c r="Q53" s="248">
        <f t="shared" si="3"/>
        <v>3.0821917808219176E-2</v>
      </c>
      <c r="R53" s="249">
        <f t="shared" si="4"/>
        <v>6.2552831783601021E-2</v>
      </c>
      <c r="S53" s="249">
        <f t="shared" si="5"/>
        <v>4.502459326522891E-2</v>
      </c>
      <c r="T53" s="251">
        <v>0.98757763975155277</v>
      </c>
      <c r="U53" s="248">
        <v>1.2422360248447228E-2</v>
      </c>
    </row>
    <row r="54" spans="1:21" ht="45" x14ac:dyDescent="0.2">
      <c r="A54" s="15" t="s">
        <v>85</v>
      </c>
      <c r="B54" s="341" t="s">
        <v>104</v>
      </c>
      <c r="C54" s="152">
        <f>'18'!C54</f>
        <v>64267</v>
      </c>
      <c r="D54" s="152">
        <f>'18'!D54</f>
        <v>43607</v>
      </c>
      <c r="E54" s="152">
        <f>'18'!E54</f>
        <v>107874</v>
      </c>
      <c r="F54" s="244" t="s">
        <v>518</v>
      </c>
      <c r="G54" s="244">
        <v>4</v>
      </c>
      <c r="H54" s="245">
        <v>250598087</v>
      </c>
      <c r="I54" s="245">
        <v>18182431</v>
      </c>
      <c r="J54" s="245">
        <f t="shared" si="0"/>
        <v>268780518</v>
      </c>
      <c r="K54" s="246">
        <v>10631</v>
      </c>
      <c r="L54" s="246">
        <v>14275</v>
      </c>
      <c r="M54" s="246">
        <v>18244</v>
      </c>
      <c r="N54" s="244">
        <f t="shared" si="1"/>
        <v>24906</v>
      </c>
      <c r="O54" s="247">
        <f t="shared" si="2"/>
        <v>43150</v>
      </c>
      <c r="P54" s="244">
        <v>4280</v>
      </c>
      <c r="Q54" s="248">
        <f t="shared" si="3"/>
        <v>0.1654192664975804</v>
      </c>
      <c r="R54" s="249">
        <f t="shared" si="4"/>
        <v>0.32735569977297224</v>
      </c>
      <c r="S54" s="249">
        <f t="shared" si="5"/>
        <v>0.23088047166138273</v>
      </c>
      <c r="T54" s="250">
        <v>0.9349246813441483</v>
      </c>
      <c r="U54" s="248">
        <v>6.5075318655851699E-2</v>
      </c>
    </row>
    <row r="55" spans="1:21" x14ac:dyDescent="0.2">
      <c r="A55" s="15" t="s">
        <v>86</v>
      </c>
      <c r="B55" s="341" t="s">
        <v>108</v>
      </c>
      <c r="C55" s="152">
        <f>'18'!C55</f>
        <v>1298</v>
      </c>
      <c r="D55" s="152">
        <f>'18'!D55</f>
        <v>774</v>
      </c>
      <c r="E55" s="152">
        <f>'18'!E55</f>
        <v>2072</v>
      </c>
      <c r="F55" s="244" t="s">
        <v>519</v>
      </c>
      <c r="G55" s="244">
        <v>1</v>
      </c>
      <c r="H55" s="245">
        <v>1046531</v>
      </c>
      <c r="I55" s="245">
        <v>127994.33333333333</v>
      </c>
      <c r="J55" s="245">
        <f t="shared" si="0"/>
        <v>1174525.3333333333</v>
      </c>
      <c r="K55" s="246">
        <v>45</v>
      </c>
      <c r="L55" s="246">
        <v>79</v>
      </c>
      <c r="M55" s="246">
        <v>82</v>
      </c>
      <c r="N55" s="244">
        <f t="shared" si="1"/>
        <v>124</v>
      </c>
      <c r="O55" s="247">
        <f t="shared" si="2"/>
        <v>206</v>
      </c>
      <c r="P55" s="244">
        <v>29</v>
      </c>
      <c r="Q55" s="248">
        <f t="shared" si="3"/>
        <v>3.4668721109399073E-2</v>
      </c>
      <c r="R55" s="249">
        <f t="shared" si="4"/>
        <v>0.1020671834625323</v>
      </c>
      <c r="S55" s="249">
        <f t="shared" si="5"/>
        <v>5.9845559845559844E-2</v>
      </c>
      <c r="T55" s="251">
        <v>1</v>
      </c>
      <c r="U55" s="248">
        <v>0</v>
      </c>
    </row>
    <row r="56" spans="1:21" x14ac:dyDescent="0.2">
      <c r="A56" s="15" t="s">
        <v>87</v>
      </c>
      <c r="B56" s="341" t="s">
        <v>108</v>
      </c>
      <c r="C56" s="152">
        <f>'18'!C56</f>
        <v>555</v>
      </c>
      <c r="D56" s="152">
        <f>'18'!D56</f>
        <v>352</v>
      </c>
      <c r="E56" s="152">
        <f>'18'!E56</f>
        <v>907</v>
      </c>
      <c r="F56" s="244" t="s">
        <v>499</v>
      </c>
      <c r="G56" s="244">
        <v>1</v>
      </c>
      <c r="H56" s="245">
        <v>173314</v>
      </c>
      <c r="I56" s="245">
        <v>67585.75</v>
      </c>
      <c r="J56" s="245">
        <f t="shared" si="0"/>
        <v>240899.75</v>
      </c>
      <c r="K56" s="246">
        <v>16</v>
      </c>
      <c r="L56" s="246">
        <v>18</v>
      </c>
      <c r="M56" s="246">
        <v>18</v>
      </c>
      <c r="N56" s="244">
        <f t="shared" si="1"/>
        <v>34</v>
      </c>
      <c r="O56" s="247">
        <f t="shared" si="2"/>
        <v>52</v>
      </c>
      <c r="P56" s="244">
        <v>0</v>
      </c>
      <c r="Q56" s="248">
        <f t="shared" si="3"/>
        <v>2.8828828828828829E-2</v>
      </c>
      <c r="R56" s="249">
        <f t="shared" si="4"/>
        <v>5.113636363636364E-2</v>
      </c>
      <c r="S56" s="249">
        <f t="shared" si="5"/>
        <v>3.7486218302094816E-2</v>
      </c>
      <c r="T56" s="251">
        <v>0.82692307692307687</v>
      </c>
      <c r="U56" s="248">
        <v>0.17307692307692313</v>
      </c>
    </row>
    <row r="57" spans="1:21" x14ac:dyDescent="0.2">
      <c r="A57" s="15" t="s">
        <v>88</v>
      </c>
      <c r="B57" s="341" t="s">
        <v>108</v>
      </c>
      <c r="C57" s="152">
        <f>'18'!C57</f>
        <v>4100</v>
      </c>
      <c r="D57" s="152">
        <f>'18'!D57</f>
        <v>2947</v>
      </c>
      <c r="E57" s="152">
        <f>'18'!E57</f>
        <v>7047</v>
      </c>
      <c r="F57" s="244" t="s">
        <v>520</v>
      </c>
      <c r="G57" s="244">
        <v>1</v>
      </c>
      <c r="H57" s="245">
        <v>2199358</v>
      </c>
      <c r="I57" s="245">
        <v>411534</v>
      </c>
      <c r="J57" s="245">
        <f t="shared" si="0"/>
        <v>2610892</v>
      </c>
      <c r="K57" s="246">
        <v>171</v>
      </c>
      <c r="L57" s="246">
        <v>262</v>
      </c>
      <c r="M57" s="246">
        <v>286</v>
      </c>
      <c r="N57" s="244">
        <f t="shared" si="1"/>
        <v>433</v>
      </c>
      <c r="O57" s="247">
        <f t="shared" si="2"/>
        <v>719</v>
      </c>
      <c r="P57" s="244">
        <v>0</v>
      </c>
      <c r="Q57" s="248">
        <f t="shared" si="3"/>
        <v>4.1707317073170734E-2</v>
      </c>
      <c r="R57" s="249">
        <f t="shared" si="4"/>
        <v>8.890397013912453E-2</v>
      </c>
      <c r="S57" s="249">
        <f t="shared" si="5"/>
        <v>6.1444586348800907E-2</v>
      </c>
      <c r="T57" s="251">
        <v>0.98331015299026425</v>
      </c>
      <c r="U57" s="248">
        <v>1.6689847009735748E-2</v>
      </c>
    </row>
    <row r="58" spans="1:21" x14ac:dyDescent="0.2">
      <c r="A58" s="15" t="s">
        <v>89</v>
      </c>
      <c r="B58" s="341" t="s">
        <v>108</v>
      </c>
      <c r="C58" s="152">
        <f>'18'!C58</f>
        <v>1424</v>
      </c>
      <c r="D58" s="152">
        <f>'18'!D58</f>
        <v>820</v>
      </c>
      <c r="E58" s="152">
        <f>'18'!E58</f>
        <v>2244</v>
      </c>
      <c r="F58" s="244" t="s">
        <v>507</v>
      </c>
      <c r="G58" s="244">
        <v>1</v>
      </c>
      <c r="H58" s="245">
        <v>387440</v>
      </c>
      <c r="I58" s="245">
        <v>89377</v>
      </c>
      <c r="J58" s="245">
        <f t="shared" si="0"/>
        <v>476817</v>
      </c>
      <c r="K58" s="246">
        <v>41</v>
      </c>
      <c r="L58" s="246">
        <v>42</v>
      </c>
      <c r="M58" s="246">
        <v>48</v>
      </c>
      <c r="N58" s="244">
        <f t="shared" si="1"/>
        <v>83</v>
      </c>
      <c r="O58" s="247">
        <f t="shared" si="2"/>
        <v>131</v>
      </c>
      <c r="P58" s="244">
        <v>15</v>
      </c>
      <c r="Q58" s="248">
        <f t="shared" si="3"/>
        <v>2.8792134831460675E-2</v>
      </c>
      <c r="R58" s="249">
        <f t="shared" si="4"/>
        <v>5.1219512195121948E-2</v>
      </c>
      <c r="S58" s="249">
        <f t="shared" si="5"/>
        <v>3.6987522281639929E-2</v>
      </c>
      <c r="T58" s="251">
        <v>0.98473282442748089</v>
      </c>
      <c r="U58" s="248">
        <v>1.5267175572519109E-2</v>
      </c>
    </row>
    <row r="59" spans="1:21" x14ac:dyDescent="0.2">
      <c r="A59" s="15" t="s">
        <v>90</v>
      </c>
      <c r="B59" s="341" t="s">
        <v>108</v>
      </c>
      <c r="C59" s="152">
        <f>'18'!C59</f>
        <v>2196</v>
      </c>
      <c r="D59" s="152">
        <f>'18'!D59</f>
        <v>1289</v>
      </c>
      <c r="E59" s="152">
        <f>'18'!E59</f>
        <v>3485</v>
      </c>
      <c r="F59" s="244" t="s">
        <v>521</v>
      </c>
      <c r="G59" s="244">
        <v>1</v>
      </c>
      <c r="H59" s="245">
        <v>861139.5</v>
      </c>
      <c r="I59" s="245">
        <v>176691</v>
      </c>
      <c r="J59" s="245">
        <f t="shared" si="0"/>
        <v>1037830.5</v>
      </c>
      <c r="K59" s="246">
        <v>94</v>
      </c>
      <c r="L59" s="246">
        <v>95</v>
      </c>
      <c r="M59" s="246">
        <v>125</v>
      </c>
      <c r="N59" s="244">
        <f t="shared" si="1"/>
        <v>189</v>
      </c>
      <c r="O59" s="247">
        <f t="shared" si="2"/>
        <v>314</v>
      </c>
      <c r="P59" s="244">
        <v>0</v>
      </c>
      <c r="Q59" s="248">
        <f t="shared" si="3"/>
        <v>4.2805100182149364E-2</v>
      </c>
      <c r="R59" s="249">
        <f t="shared" si="4"/>
        <v>7.3700543056633053E-2</v>
      </c>
      <c r="S59" s="249">
        <f t="shared" si="5"/>
        <v>5.4232424677187946E-2</v>
      </c>
      <c r="T59" s="251">
        <v>0.93312101910828027</v>
      </c>
      <c r="U59" s="248">
        <v>6.687898089171973E-2</v>
      </c>
    </row>
    <row r="60" spans="1:21" x14ac:dyDescent="0.2">
      <c r="A60" s="15" t="s">
        <v>91</v>
      </c>
      <c r="B60" s="341" t="s">
        <v>108</v>
      </c>
      <c r="C60" s="152">
        <f>'18'!C60</f>
        <v>97</v>
      </c>
      <c r="D60" s="152">
        <f>'18'!D60</f>
        <v>107</v>
      </c>
      <c r="E60" s="152">
        <f>'18'!E60</f>
        <v>204</v>
      </c>
      <c r="F60" s="244" t="s">
        <v>522</v>
      </c>
      <c r="G60" s="244">
        <v>1</v>
      </c>
      <c r="H60" s="245">
        <v>39799</v>
      </c>
      <c r="I60" s="245">
        <v>141353.66666666666</v>
      </c>
      <c r="J60" s="245">
        <f t="shared" si="0"/>
        <v>181152.66666666666</v>
      </c>
      <c r="K60" s="246">
        <v>5</v>
      </c>
      <c r="L60" s="246">
        <v>8</v>
      </c>
      <c r="M60" s="246">
        <v>1</v>
      </c>
      <c r="N60" s="244">
        <f t="shared" si="1"/>
        <v>13</v>
      </c>
      <c r="O60" s="247">
        <f t="shared" si="2"/>
        <v>14</v>
      </c>
      <c r="P60" s="244">
        <v>6</v>
      </c>
      <c r="Q60" s="248">
        <f t="shared" si="3"/>
        <v>5.1546391752577317E-2</v>
      </c>
      <c r="R60" s="249">
        <f t="shared" si="4"/>
        <v>7.476635514018691E-2</v>
      </c>
      <c r="S60" s="249">
        <f t="shared" si="5"/>
        <v>6.3725490196078427E-2</v>
      </c>
      <c r="T60" s="251">
        <v>0.7857142857142857</v>
      </c>
      <c r="U60" s="248">
        <v>0.2142857142857143</v>
      </c>
    </row>
    <row r="61" spans="1:21" x14ac:dyDescent="0.2">
      <c r="A61" s="15" t="s">
        <v>92</v>
      </c>
      <c r="B61" s="341" t="s">
        <v>108</v>
      </c>
      <c r="C61" s="152">
        <f>'18'!C61</f>
        <v>1164</v>
      </c>
      <c r="D61" s="152">
        <f>'18'!D61</f>
        <v>766</v>
      </c>
      <c r="E61" s="152">
        <f>'18'!E61</f>
        <v>1930</v>
      </c>
      <c r="F61" s="244" t="s">
        <v>519</v>
      </c>
      <c r="G61" s="244">
        <v>1</v>
      </c>
      <c r="H61" s="245">
        <v>433205</v>
      </c>
      <c r="I61" s="245">
        <v>127994.33333333333</v>
      </c>
      <c r="J61" s="245">
        <f t="shared" si="0"/>
        <v>561199.33333333337</v>
      </c>
      <c r="K61" s="246">
        <v>29</v>
      </c>
      <c r="L61" s="246">
        <v>46</v>
      </c>
      <c r="M61" s="246">
        <v>35</v>
      </c>
      <c r="N61" s="244">
        <f t="shared" si="1"/>
        <v>75</v>
      </c>
      <c r="O61" s="247">
        <f t="shared" si="2"/>
        <v>110</v>
      </c>
      <c r="P61" s="244">
        <v>16</v>
      </c>
      <c r="Q61" s="248">
        <f t="shared" si="3"/>
        <v>2.4914089347079039E-2</v>
      </c>
      <c r="R61" s="249">
        <f t="shared" si="4"/>
        <v>6.0052219321148827E-2</v>
      </c>
      <c r="S61" s="249">
        <f t="shared" si="5"/>
        <v>3.8860103626943004E-2</v>
      </c>
      <c r="T61" s="251">
        <v>1</v>
      </c>
      <c r="U61" s="248">
        <v>0</v>
      </c>
    </row>
    <row r="62" spans="1:21" x14ac:dyDescent="0.2">
      <c r="A62" s="15" t="s">
        <v>93</v>
      </c>
      <c r="B62" s="341" t="s">
        <v>108</v>
      </c>
      <c r="C62" s="152">
        <f>'18'!C62</f>
        <v>1340</v>
      </c>
      <c r="D62" s="152">
        <f>'18'!D62</f>
        <v>927</v>
      </c>
      <c r="E62" s="152">
        <f>'18'!E62</f>
        <v>2267</v>
      </c>
      <c r="F62" s="244" t="s">
        <v>522</v>
      </c>
      <c r="G62" s="244">
        <v>1</v>
      </c>
      <c r="H62" s="245">
        <v>783498</v>
      </c>
      <c r="I62" s="245">
        <v>141353.66666666666</v>
      </c>
      <c r="J62" s="245">
        <f t="shared" si="0"/>
        <v>924851.66666666663</v>
      </c>
      <c r="K62" s="246">
        <v>60</v>
      </c>
      <c r="L62" s="246">
        <v>81</v>
      </c>
      <c r="M62" s="246">
        <v>73</v>
      </c>
      <c r="N62" s="244">
        <f t="shared" si="1"/>
        <v>141</v>
      </c>
      <c r="O62" s="247">
        <f t="shared" si="2"/>
        <v>214</v>
      </c>
      <c r="P62" s="244">
        <v>0</v>
      </c>
      <c r="Q62" s="248">
        <f t="shared" si="3"/>
        <v>4.4776119402985072E-2</v>
      </c>
      <c r="R62" s="249">
        <f t="shared" si="4"/>
        <v>8.7378640776699032E-2</v>
      </c>
      <c r="S62" s="249">
        <f t="shared" si="5"/>
        <v>6.2196735774150858E-2</v>
      </c>
      <c r="T62" s="251">
        <v>0.96261682242990654</v>
      </c>
      <c r="U62" s="248">
        <v>3.7383177570093462E-2</v>
      </c>
    </row>
    <row r="63" spans="1:21" x14ac:dyDescent="0.2">
      <c r="A63" s="15" t="s">
        <v>94</v>
      </c>
      <c r="B63" s="341" t="s">
        <v>108</v>
      </c>
      <c r="C63" s="152">
        <f>'18'!C63</f>
        <v>1162</v>
      </c>
      <c r="D63" s="152">
        <f>'18'!D63</f>
        <v>886</v>
      </c>
      <c r="E63" s="152">
        <f>'18'!E63</f>
        <v>2048</v>
      </c>
      <c r="F63" s="244" t="s">
        <v>507</v>
      </c>
      <c r="G63" s="244">
        <v>1</v>
      </c>
      <c r="H63" s="245">
        <v>598546</v>
      </c>
      <c r="I63" s="245">
        <v>89377</v>
      </c>
      <c r="J63" s="245">
        <f t="shared" si="0"/>
        <v>687923</v>
      </c>
      <c r="K63" s="246">
        <v>35</v>
      </c>
      <c r="L63" s="246">
        <v>56</v>
      </c>
      <c r="M63" s="246">
        <v>75</v>
      </c>
      <c r="N63" s="244">
        <f t="shared" si="1"/>
        <v>91</v>
      </c>
      <c r="O63" s="247">
        <f t="shared" si="2"/>
        <v>166</v>
      </c>
      <c r="P63" s="244">
        <v>28</v>
      </c>
      <c r="Q63" s="248">
        <f t="shared" si="3"/>
        <v>3.0120481927710843E-2</v>
      </c>
      <c r="R63" s="249">
        <f t="shared" si="4"/>
        <v>6.320541760722348E-2</v>
      </c>
      <c r="S63" s="249">
        <f t="shared" si="5"/>
        <v>4.443359375E-2</v>
      </c>
      <c r="T63" s="251">
        <v>0.96987951807228912</v>
      </c>
      <c r="U63" s="248">
        <v>3.0120481927710885E-2</v>
      </c>
    </row>
    <row r="64" spans="1:21" x14ac:dyDescent="0.2">
      <c r="A64" s="15" t="s">
        <v>110</v>
      </c>
      <c r="B64" s="341" t="s">
        <v>108</v>
      </c>
      <c r="C64" s="152">
        <f>'18'!C64</f>
        <v>1601</v>
      </c>
      <c r="D64" s="152">
        <f>'18'!D64</f>
        <v>1229</v>
      </c>
      <c r="E64" s="152">
        <f>'18'!E64</f>
        <v>2830</v>
      </c>
      <c r="F64" s="244" t="s">
        <v>502</v>
      </c>
      <c r="G64" s="244">
        <v>1</v>
      </c>
      <c r="H64" s="245">
        <v>2097530</v>
      </c>
      <c r="I64" s="245">
        <v>106323</v>
      </c>
      <c r="J64" s="245">
        <f t="shared" si="0"/>
        <v>2203853</v>
      </c>
      <c r="K64" s="246">
        <v>116</v>
      </c>
      <c r="L64" s="246">
        <v>126</v>
      </c>
      <c r="M64" s="246">
        <v>192</v>
      </c>
      <c r="N64" s="244">
        <f t="shared" si="1"/>
        <v>242</v>
      </c>
      <c r="O64" s="247">
        <f t="shared" si="2"/>
        <v>434</v>
      </c>
      <c r="P64" s="244">
        <v>51</v>
      </c>
      <c r="Q64" s="248">
        <f t="shared" si="3"/>
        <v>7.245471580262336E-2</v>
      </c>
      <c r="R64" s="249">
        <f t="shared" si="4"/>
        <v>0.10252237591537836</v>
      </c>
      <c r="S64" s="249">
        <f t="shared" si="5"/>
        <v>8.5512367491166072E-2</v>
      </c>
      <c r="T64" s="251">
        <v>0.91013824884792627</v>
      </c>
      <c r="U64" s="248">
        <v>8.9861751152073732E-2</v>
      </c>
    </row>
    <row r="65" spans="1:26" x14ac:dyDescent="0.2">
      <c r="A65" s="15" t="s">
        <v>95</v>
      </c>
      <c r="B65" s="341" t="s">
        <v>108</v>
      </c>
      <c r="C65" s="152">
        <f>'18'!C65</f>
        <v>1085</v>
      </c>
      <c r="D65" s="152">
        <f>'18'!D65</f>
        <v>919</v>
      </c>
      <c r="E65" s="152">
        <f>'18'!E65</f>
        <v>2004</v>
      </c>
      <c r="F65" s="244" t="s">
        <v>502</v>
      </c>
      <c r="G65" s="244">
        <v>1</v>
      </c>
      <c r="H65" s="245">
        <v>517399</v>
      </c>
      <c r="I65" s="245">
        <v>106323</v>
      </c>
      <c r="J65" s="245">
        <f t="shared" si="0"/>
        <v>623722</v>
      </c>
      <c r="K65" s="246">
        <v>35</v>
      </c>
      <c r="L65" s="246">
        <v>52</v>
      </c>
      <c r="M65" s="246">
        <v>65</v>
      </c>
      <c r="N65" s="244">
        <f t="shared" si="1"/>
        <v>87</v>
      </c>
      <c r="O65" s="247">
        <f t="shared" si="2"/>
        <v>152</v>
      </c>
      <c r="P65" s="244">
        <v>0</v>
      </c>
      <c r="Q65" s="248">
        <f t="shared" si="3"/>
        <v>3.2258064516129031E-2</v>
      </c>
      <c r="R65" s="249">
        <f t="shared" si="4"/>
        <v>5.6583242655059846E-2</v>
      </c>
      <c r="S65" s="249">
        <f t="shared" si="5"/>
        <v>4.3413173652694613E-2</v>
      </c>
      <c r="T65" s="251">
        <v>0.84210526315789469</v>
      </c>
      <c r="U65" s="248">
        <v>0.15789473684210531</v>
      </c>
    </row>
    <row r="66" spans="1:26" x14ac:dyDescent="0.2">
      <c r="A66" s="15" t="s">
        <v>96</v>
      </c>
      <c r="B66" s="341" t="s">
        <v>108</v>
      </c>
      <c r="C66" s="152">
        <f>'18'!C66</f>
        <v>5813</v>
      </c>
      <c r="D66" s="152">
        <f>'18'!D66</f>
        <v>4686</v>
      </c>
      <c r="E66" s="152">
        <f>'18'!E66</f>
        <v>10499</v>
      </c>
      <c r="F66" s="244" t="s">
        <v>523</v>
      </c>
      <c r="G66" s="244">
        <v>1</v>
      </c>
      <c r="H66" s="245">
        <v>5631323</v>
      </c>
      <c r="I66" s="245">
        <v>655359.5</v>
      </c>
      <c r="J66" s="245">
        <f t="shared" si="0"/>
        <v>6286682.5</v>
      </c>
      <c r="K66" s="246">
        <v>259</v>
      </c>
      <c r="L66" s="246">
        <v>352</v>
      </c>
      <c r="M66" s="246">
        <v>391</v>
      </c>
      <c r="N66" s="244">
        <f t="shared" si="1"/>
        <v>611</v>
      </c>
      <c r="O66" s="247">
        <f t="shared" si="2"/>
        <v>1002</v>
      </c>
      <c r="P66" s="244">
        <v>0</v>
      </c>
      <c r="Q66" s="248">
        <f t="shared" si="3"/>
        <v>4.455530707035954E-2</v>
      </c>
      <c r="R66" s="249">
        <f t="shared" si="4"/>
        <v>7.5117370892018781E-2</v>
      </c>
      <c r="S66" s="249">
        <f t="shared" si="5"/>
        <v>5.8196018668444614E-2</v>
      </c>
      <c r="T66" s="251">
        <v>0.95708582834331335</v>
      </c>
      <c r="U66" s="248">
        <v>4.291417165668665E-2</v>
      </c>
    </row>
    <row r="67" spans="1:26" x14ac:dyDescent="0.2">
      <c r="A67" s="15" t="s">
        <v>97</v>
      </c>
      <c r="B67" s="341" t="s">
        <v>108</v>
      </c>
      <c r="C67" s="152">
        <f>'18'!C67</f>
        <v>1084</v>
      </c>
      <c r="D67" s="152">
        <f>'18'!D67</f>
        <v>1025</v>
      </c>
      <c r="E67" s="152">
        <f>'18'!E67</f>
        <v>2109</v>
      </c>
      <c r="F67" s="244" t="s">
        <v>519</v>
      </c>
      <c r="G67" s="244">
        <v>1</v>
      </c>
      <c r="H67" s="245">
        <v>871335</v>
      </c>
      <c r="I67" s="245">
        <v>127994.33333333333</v>
      </c>
      <c r="J67" s="245">
        <f t="shared" si="0"/>
        <v>999329.33333333337</v>
      </c>
      <c r="K67" s="246">
        <v>49</v>
      </c>
      <c r="L67" s="246">
        <v>70</v>
      </c>
      <c r="M67" s="246">
        <v>71</v>
      </c>
      <c r="N67" s="244">
        <f t="shared" si="1"/>
        <v>119</v>
      </c>
      <c r="O67" s="247">
        <f t="shared" si="2"/>
        <v>190</v>
      </c>
      <c r="P67" s="244">
        <v>20</v>
      </c>
      <c r="Q67" s="248">
        <f t="shared" si="3"/>
        <v>4.5202952029520294E-2</v>
      </c>
      <c r="R67" s="249">
        <f t="shared" si="4"/>
        <v>6.8292682926829273E-2</v>
      </c>
      <c r="S67" s="249">
        <f t="shared" si="5"/>
        <v>5.6424845898530106E-2</v>
      </c>
      <c r="T67" s="251">
        <v>1</v>
      </c>
      <c r="U67" s="248">
        <v>0</v>
      </c>
    </row>
    <row r="68" spans="1:26" x14ac:dyDescent="0.2">
      <c r="A68" s="15" t="s">
        <v>98</v>
      </c>
      <c r="B68" s="341" t="s">
        <v>104</v>
      </c>
      <c r="C68" s="152">
        <f>'18'!C68</f>
        <v>9793</v>
      </c>
      <c r="D68" s="152">
        <f>'18'!D68</f>
        <v>6817</v>
      </c>
      <c r="E68" s="152">
        <f>'18'!E68</f>
        <v>16610</v>
      </c>
      <c r="F68" s="244" t="s">
        <v>524</v>
      </c>
      <c r="G68" s="244">
        <v>1</v>
      </c>
      <c r="H68" s="245">
        <v>6214296</v>
      </c>
      <c r="I68" s="245">
        <v>1064401</v>
      </c>
      <c r="J68" s="245">
        <f t="shared" si="0"/>
        <v>7278697</v>
      </c>
      <c r="K68" s="246">
        <v>360</v>
      </c>
      <c r="L68" s="246">
        <v>462</v>
      </c>
      <c r="M68" s="246">
        <v>672</v>
      </c>
      <c r="N68" s="244">
        <f t="shared" si="1"/>
        <v>822</v>
      </c>
      <c r="O68" s="247">
        <f t="shared" si="2"/>
        <v>1494</v>
      </c>
      <c r="P68" s="244">
        <v>212</v>
      </c>
      <c r="Q68" s="248">
        <f t="shared" si="3"/>
        <v>3.6760951700194014E-2</v>
      </c>
      <c r="R68" s="249">
        <f t="shared" si="4"/>
        <v>6.7771747102831154E-2</v>
      </c>
      <c r="S68" s="249">
        <f t="shared" si="5"/>
        <v>4.9488260084286577E-2</v>
      </c>
      <c r="T68" s="251">
        <v>0.93507362784471215</v>
      </c>
      <c r="U68" s="248">
        <v>6.4926372155287848E-2</v>
      </c>
    </row>
    <row r="69" spans="1:26" x14ac:dyDescent="0.2">
      <c r="A69" s="15" t="s">
        <v>99</v>
      </c>
      <c r="B69" s="341" t="s">
        <v>108</v>
      </c>
      <c r="C69" s="152">
        <f>'18'!C69</f>
        <v>858</v>
      </c>
      <c r="D69" s="152">
        <f>'18'!D69</f>
        <v>551</v>
      </c>
      <c r="E69" s="152">
        <f>'18'!E69</f>
        <v>1409</v>
      </c>
      <c r="F69" s="244" t="s">
        <v>513</v>
      </c>
      <c r="G69" s="244">
        <v>1</v>
      </c>
      <c r="H69" s="245">
        <v>284454</v>
      </c>
      <c r="I69" s="245">
        <v>530124.5</v>
      </c>
      <c r="J69" s="245">
        <f t="shared" ref="J69:J70" si="6">SUM(H69:I69)</f>
        <v>814578.5</v>
      </c>
      <c r="K69" s="246">
        <v>16</v>
      </c>
      <c r="L69" s="246">
        <v>29</v>
      </c>
      <c r="M69" s="246">
        <v>27</v>
      </c>
      <c r="N69" s="244">
        <f t="shared" ref="N69:N70" si="7">SUM(K69:L69)</f>
        <v>45</v>
      </c>
      <c r="O69" s="247">
        <f>SUM(K69:M69)</f>
        <v>72</v>
      </c>
      <c r="P69" s="244">
        <v>1</v>
      </c>
      <c r="Q69" s="248">
        <f t="shared" ref="Q69:Q70" si="8">K69/C69</f>
        <v>1.8648018648018648E-2</v>
      </c>
      <c r="R69" s="249">
        <f t="shared" ref="R69:R70" si="9">L69/D69</f>
        <v>5.2631578947368418E-2</v>
      </c>
      <c r="S69" s="249">
        <f t="shared" ref="S69:S70" si="10">N69/E69</f>
        <v>3.1937544357700499E-2</v>
      </c>
      <c r="T69" s="251">
        <v>1</v>
      </c>
      <c r="U69" s="248">
        <v>0</v>
      </c>
    </row>
    <row r="70" spans="1:26" x14ac:dyDescent="0.2">
      <c r="A70" s="15" t="s">
        <v>100</v>
      </c>
      <c r="B70" s="341" t="s">
        <v>104</v>
      </c>
      <c r="C70" s="152">
        <f>'18'!C70</f>
        <v>15100</v>
      </c>
      <c r="D70" s="152">
        <f>'18'!D70</f>
        <v>10223</v>
      </c>
      <c r="E70" s="152">
        <f>'18'!E70</f>
        <v>25323</v>
      </c>
      <c r="F70" s="244" t="s">
        <v>525</v>
      </c>
      <c r="G70" s="244">
        <v>1</v>
      </c>
      <c r="H70" s="245">
        <v>10517650</v>
      </c>
      <c r="I70" s="245">
        <v>1059897</v>
      </c>
      <c r="J70" s="245">
        <f t="shared" si="6"/>
        <v>11577547</v>
      </c>
      <c r="K70" s="246">
        <v>609</v>
      </c>
      <c r="L70" s="246">
        <v>848</v>
      </c>
      <c r="M70" s="246">
        <v>1065</v>
      </c>
      <c r="N70" s="244">
        <f t="shared" si="7"/>
        <v>1457</v>
      </c>
      <c r="O70" s="247">
        <f t="shared" si="2"/>
        <v>2522</v>
      </c>
      <c r="P70" s="244">
        <v>0</v>
      </c>
      <c r="Q70" s="248">
        <f t="shared" si="8"/>
        <v>4.0331125827814569E-2</v>
      </c>
      <c r="R70" s="249">
        <f t="shared" si="9"/>
        <v>8.2950210310085107E-2</v>
      </c>
      <c r="S70" s="249">
        <f t="shared" si="10"/>
        <v>5.7536626781976859E-2</v>
      </c>
      <c r="T70" s="251">
        <v>0.93616177636796194</v>
      </c>
      <c r="U70" s="248">
        <v>6.383822363203806E-2</v>
      </c>
    </row>
    <row r="71" spans="1:26" x14ac:dyDescent="0.2">
      <c r="A71" s="542" t="str">
        <f>'1'!A70</f>
        <v>Statewide Total</v>
      </c>
      <c r="B71" s="569"/>
      <c r="C71" s="12">
        <f>'18'!C71</f>
        <v>419263</v>
      </c>
      <c r="D71" s="12">
        <f>'18'!D71</f>
        <v>295074</v>
      </c>
      <c r="E71" s="12">
        <f>'18'!E71</f>
        <v>714337</v>
      </c>
      <c r="F71" s="12"/>
      <c r="G71" s="12">
        <v>71</v>
      </c>
      <c r="H71" s="76">
        <f>SUM(H4:H70)</f>
        <v>621861718.66999996</v>
      </c>
      <c r="I71" s="76">
        <f>SUM(I4:I70)</f>
        <v>55658114.830000006</v>
      </c>
      <c r="J71" s="76">
        <f t="shared" ref="J71" si="11">H71+I71</f>
        <v>677519833.5</v>
      </c>
      <c r="K71" s="12">
        <f>SUM(K4:K70)</f>
        <v>29428</v>
      </c>
      <c r="L71" s="12">
        <f>SUM(L4:L70)</f>
        <v>39736</v>
      </c>
      <c r="M71" s="12">
        <f>SUM(M4:M70)</f>
        <v>53433</v>
      </c>
      <c r="N71" s="12">
        <f>K71+L71</f>
        <v>69164</v>
      </c>
      <c r="O71" s="12">
        <f t="shared" ref="O71" si="12">K71+L71+M71</f>
        <v>122597</v>
      </c>
      <c r="P71" s="12">
        <f>SUM(P4:P70)</f>
        <v>10910</v>
      </c>
      <c r="Q71" s="83">
        <f>K71/C71</f>
        <v>7.0189833111913041E-2</v>
      </c>
      <c r="R71" s="83">
        <f>L71/D71</f>
        <v>0.13466452483105934</v>
      </c>
      <c r="S71" s="83">
        <f>N71/E71</f>
        <v>9.6822648133863987E-2</v>
      </c>
      <c r="T71" s="252">
        <v>0.93576514922877396</v>
      </c>
      <c r="U71" s="253">
        <v>6.4234850771226037E-2</v>
      </c>
    </row>
    <row r="72" spans="1:26" s="418" customFormat="1" x14ac:dyDescent="0.2">
      <c r="A72" s="234" t="str">
        <f>'18'!A72:AE72</f>
        <v>* 2012-2016 American Community Survey</v>
      </c>
      <c r="B72" s="429"/>
      <c r="C72" s="429"/>
      <c r="D72" s="429"/>
      <c r="E72" s="429"/>
      <c r="F72" s="429"/>
      <c r="G72" s="429"/>
      <c r="H72" s="429"/>
      <c r="I72" s="429"/>
      <c r="J72" s="429"/>
      <c r="K72" s="429"/>
      <c r="L72" s="429"/>
      <c r="M72" s="429"/>
      <c r="N72" s="429"/>
      <c r="O72" s="429"/>
      <c r="P72" s="429"/>
      <c r="Q72" s="429"/>
      <c r="R72" s="429"/>
      <c r="S72" s="429"/>
      <c r="T72" s="430"/>
      <c r="U72" s="425"/>
      <c r="Y72" s="431"/>
      <c r="Z72" s="431"/>
    </row>
    <row r="73" spans="1:26" s="459" customFormat="1" x14ac:dyDescent="0.2">
      <c r="A73" s="628" t="s">
        <v>645</v>
      </c>
      <c r="B73" s="628"/>
      <c r="C73" s="628"/>
      <c r="D73" s="628"/>
      <c r="E73" s="628"/>
      <c r="F73" s="628"/>
      <c r="G73" s="628"/>
      <c r="H73" s="628"/>
      <c r="I73" s="628"/>
      <c r="J73" s="628"/>
      <c r="K73" s="628"/>
      <c r="L73" s="628"/>
      <c r="M73" s="628"/>
      <c r="N73" s="628"/>
      <c r="O73" s="628"/>
      <c r="P73" s="628"/>
      <c r="Q73" s="628"/>
      <c r="R73" s="628"/>
      <c r="S73" s="628"/>
      <c r="T73" s="487"/>
      <c r="U73" s="470"/>
      <c r="Y73" s="488"/>
      <c r="Z73" s="488"/>
    </row>
    <row r="74" spans="1:26" s="459" customFormat="1" x14ac:dyDescent="0.2">
      <c r="A74" s="489" t="s">
        <v>291</v>
      </c>
      <c r="B74" s="490"/>
      <c r="C74" s="491"/>
      <c r="D74" s="491"/>
      <c r="E74" s="487"/>
      <c r="F74" s="487"/>
      <c r="G74" s="487"/>
      <c r="H74" s="487"/>
      <c r="I74" s="487"/>
      <c r="J74" s="487"/>
      <c r="K74" s="487"/>
      <c r="L74" s="487"/>
      <c r="M74" s="487"/>
      <c r="N74" s="487"/>
      <c r="O74" s="492"/>
      <c r="P74" s="492"/>
      <c r="Q74" s="492"/>
      <c r="R74" s="492"/>
      <c r="S74" s="491"/>
      <c r="T74" s="487"/>
      <c r="U74" s="470"/>
      <c r="Y74" s="488"/>
      <c r="Z74" s="488"/>
    </row>
    <row r="75" spans="1:26" s="459" customFormat="1" x14ac:dyDescent="0.2">
      <c r="A75" s="489" t="s">
        <v>222</v>
      </c>
      <c r="B75" s="490"/>
      <c r="C75" s="491"/>
      <c r="D75" s="491"/>
      <c r="E75" s="487"/>
      <c r="F75" s="487"/>
      <c r="G75" s="487"/>
      <c r="H75" s="487"/>
      <c r="I75" s="487"/>
      <c r="J75" s="487"/>
      <c r="K75" s="487"/>
      <c r="L75" s="487"/>
      <c r="M75" s="487"/>
      <c r="N75" s="487"/>
      <c r="O75" s="492"/>
      <c r="P75" s="492"/>
      <c r="Q75" s="492"/>
      <c r="R75" s="492"/>
      <c r="S75" s="491"/>
      <c r="T75" s="487"/>
      <c r="U75" s="470"/>
      <c r="Y75" s="488"/>
      <c r="Z75" s="488"/>
    </row>
    <row r="76" spans="1:26" s="459" customFormat="1" x14ac:dyDescent="0.2">
      <c r="A76" s="489" t="s">
        <v>292</v>
      </c>
      <c r="B76" s="490"/>
      <c r="C76" s="491"/>
      <c r="D76" s="491"/>
      <c r="E76" s="487"/>
      <c r="F76" s="487"/>
      <c r="G76" s="487"/>
      <c r="H76" s="487"/>
      <c r="I76" s="487"/>
      <c r="J76" s="487"/>
      <c r="K76" s="487"/>
      <c r="L76" s="487"/>
      <c r="M76" s="487"/>
      <c r="N76" s="487"/>
      <c r="O76" s="492"/>
      <c r="P76" s="492"/>
      <c r="Q76" s="492"/>
      <c r="R76" s="492"/>
      <c r="S76" s="493"/>
      <c r="T76" s="487"/>
      <c r="U76" s="470"/>
      <c r="Y76" s="488"/>
      <c r="Z76" s="488"/>
    </row>
    <row r="77" spans="1:26" x14ac:dyDescent="0.2">
      <c r="S77" s="63"/>
    </row>
    <row r="78" spans="1:26" x14ac:dyDescent="0.2">
      <c r="I78" s="201"/>
    </row>
  </sheetData>
  <mergeCells count="5">
    <mergeCell ref="A73:S73"/>
    <mergeCell ref="A1:S1"/>
    <mergeCell ref="A71:B71"/>
    <mergeCell ref="A2:E2"/>
    <mergeCell ref="F2:U2"/>
  </mergeCells>
  <phoneticPr fontId="4" type="noConversion"/>
  <pageMargins left="0.3" right="0.3" top="0.25" bottom="0.5" header="0.25" footer="0.25"/>
  <pageSetup fitToHeight="2" orientation="landscape" horizontalDpi="300" verticalDpi="300" r:id="rId1"/>
  <headerFooter alignWithMargins="0">
    <oddFooter>&amp;L&amp;8Prepared by:  Office of Child Development and Early Learning&amp;C&amp;8&amp;P&amp;R&amp;8Updated: 11/1/2011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rgb="FFFFFFCC"/>
  </sheetPr>
  <dimension ref="A1:T76"/>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RowHeight="11.25" x14ac:dyDescent="0.2"/>
  <cols>
    <col min="1" max="1" width="14" style="17" bestFit="1" customWidth="1"/>
    <col min="2" max="2" width="12" style="70" bestFit="1" customWidth="1"/>
    <col min="3" max="4" width="8.85546875" style="61" customWidth="1"/>
    <col min="5" max="5" width="8" style="61" bestFit="1" customWidth="1"/>
    <col min="6" max="6" width="39.7109375" style="410" bestFit="1" customWidth="1"/>
    <col min="7" max="7" width="7.7109375" style="61" bestFit="1" customWidth="1"/>
    <col min="8" max="8" width="10" style="60" bestFit="1" customWidth="1"/>
    <col min="9" max="16384" width="9.140625" style="1"/>
  </cols>
  <sheetData>
    <row r="1" spans="1:9" ht="12" x14ac:dyDescent="0.2">
      <c r="A1" s="570" t="str">
        <f>'Table of Contents'!B22&amp;":  "&amp;'Table of Contents'!C22</f>
        <v>Tab 16:  Ready to Learn Pre-K Reach Data</v>
      </c>
      <c r="B1" s="570"/>
      <c r="C1" s="570"/>
      <c r="D1" s="570"/>
      <c r="E1" s="570"/>
      <c r="F1" s="570"/>
      <c r="G1" s="570"/>
      <c r="H1" s="570"/>
    </row>
    <row r="2" spans="1:9" ht="12" x14ac:dyDescent="0.2">
      <c r="A2" s="636" t="s">
        <v>615</v>
      </c>
      <c r="B2" s="637"/>
      <c r="C2" s="637"/>
      <c r="D2" s="637"/>
      <c r="E2" s="638"/>
      <c r="F2" s="639" t="s">
        <v>334</v>
      </c>
      <c r="G2" s="640"/>
      <c r="H2" s="641"/>
    </row>
    <row r="3" spans="1:9" ht="36" x14ac:dyDescent="0.2">
      <c r="A3" s="130" t="str">
        <f>'1'!A2</f>
        <v>County</v>
      </c>
      <c r="B3" s="131" t="str">
        <f>'1'!C2</f>
        <v>County Classification</v>
      </c>
      <c r="C3" s="131" t="str">
        <f>'18'!C2</f>
        <v># of Children Ages 0-2*</v>
      </c>
      <c r="D3" s="131" t="str">
        <f>'18'!D2</f>
        <v># of Children Ages 3-4*</v>
      </c>
      <c r="E3" s="131" t="str">
        <f>'18'!E2</f>
        <v># of Children Under 5*</v>
      </c>
      <c r="F3" s="131" t="s">
        <v>277</v>
      </c>
      <c r="G3" s="131" t="s">
        <v>278</v>
      </c>
      <c r="H3" s="131" t="s">
        <v>279</v>
      </c>
    </row>
    <row r="4" spans="1:9" x14ac:dyDescent="0.2">
      <c r="A4" s="15" t="s">
        <v>36</v>
      </c>
      <c r="B4" s="341" t="s">
        <v>108</v>
      </c>
      <c r="C4" s="152">
        <f>'18'!C4</f>
        <v>2953</v>
      </c>
      <c r="D4" s="152">
        <f>'18'!D4</f>
        <v>2190</v>
      </c>
      <c r="E4" s="152">
        <f>'18'!E4</f>
        <v>5143</v>
      </c>
      <c r="F4" s="494"/>
      <c r="G4" s="495"/>
      <c r="H4" s="254"/>
      <c r="I4" s="89"/>
    </row>
    <row r="5" spans="1:9" x14ac:dyDescent="0.2">
      <c r="A5" s="15" t="s">
        <v>37</v>
      </c>
      <c r="B5" s="341" t="s">
        <v>104</v>
      </c>
      <c r="C5" s="152">
        <f>'18'!C5</f>
        <v>39041</v>
      </c>
      <c r="D5" s="152">
        <f>'18'!D5</f>
        <v>25765</v>
      </c>
      <c r="E5" s="152">
        <f>'18'!E5</f>
        <v>64806</v>
      </c>
      <c r="F5" s="494" t="s">
        <v>646</v>
      </c>
      <c r="G5" s="495">
        <v>1</v>
      </c>
      <c r="H5" s="254">
        <v>2223687</v>
      </c>
      <c r="I5" s="89"/>
    </row>
    <row r="6" spans="1:9" x14ac:dyDescent="0.2">
      <c r="A6" s="15" t="s">
        <v>38</v>
      </c>
      <c r="B6" s="341" t="s">
        <v>108</v>
      </c>
      <c r="C6" s="152">
        <f>'18'!C6</f>
        <v>1943</v>
      </c>
      <c r="D6" s="152">
        <f>'18'!D6</f>
        <v>1486</v>
      </c>
      <c r="E6" s="152">
        <f>'18'!E6</f>
        <v>3429</v>
      </c>
      <c r="F6" s="494"/>
      <c r="G6" s="495"/>
      <c r="H6" s="254"/>
      <c r="I6" s="89"/>
    </row>
    <row r="7" spans="1:9" ht="22.5" x14ac:dyDescent="0.2">
      <c r="A7" s="15" t="s">
        <v>39</v>
      </c>
      <c r="B7" s="341" t="s">
        <v>104</v>
      </c>
      <c r="C7" s="152">
        <f>'18'!C7</f>
        <v>5050</v>
      </c>
      <c r="D7" s="152">
        <f>'18'!D7</f>
        <v>3761</v>
      </c>
      <c r="E7" s="152">
        <f>'18'!E7</f>
        <v>8811</v>
      </c>
      <c r="F7" s="494" t="s">
        <v>549</v>
      </c>
      <c r="G7" s="495">
        <v>3</v>
      </c>
      <c r="H7" s="254">
        <v>296629</v>
      </c>
      <c r="I7" s="89"/>
    </row>
    <row r="8" spans="1:9" x14ac:dyDescent="0.2">
      <c r="A8" s="15" t="s">
        <v>40</v>
      </c>
      <c r="B8" s="341" t="s">
        <v>108</v>
      </c>
      <c r="C8" s="152">
        <f>'18'!C8</f>
        <v>1393</v>
      </c>
      <c r="D8" s="152">
        <f>'18'!D8</f>
        <v>1067</v>
      </c>
      <c r="E8" s="152">
        <f>'18'!E8</f>
        <v>2460</v>
      </c>
      <c r="F8" s="494"/>
      <c r="G8" s="495"/>
      <c r="H8" s="254"/>
      <c r="I8" s="89"/>
    </row>
    <row r="9" spans="1:9" x14ac:dyDescent="0.2">
      <c r="A9" s="15" t="s">
        <v>41</v>
      </c>
      <c r="B9" s="341" t="s">
        <v>104</v>
      </c>
      <c r="C9" s="152">
        <f>'18'!C9</f>
        <v>14341</v>
      </c>
      <c r="D9" s="152">
        <f>'18'!D9</f>
        <v>10194</v>
      </c>
      <c r="E9" s="152">
        <f>'18'!E9</f>
        <v>24535</v>
      </c>
      <c r="F9" s="494" t="s">
        <v>444</v>
      </c>
      <c r="G9" s="495">
        <v>1</v>
      </c>
      <c r="H9" s="254">
        <v>742590</v>
      </c>
      <c r="I9" s="89"/>
    </row>
    <row r="10" spans="1:9" x14ac:dyDescent="0.2">
      <c r="A10" s="15" t="s">
        <v>42</v>
      </c>
      <c r="B10" s="341" t="s">
        <v>108</v>
      </c>
      <c r="C10" s="152">
        <f>'18'!C10</f>
        <v>3933</v>
      </c>
      <c r="D10" s="152">
        <f>'18'!D10</f>
        <v>2890</v>
      </c>
      <c r="E10" s="152">
        <f>'18'!E10</f>
        <v>6823</v>
      </c>
      <c r="F10" s="494"/>
      <c r="G10" s="495"/>
      <c r="H10" s="254"/>
      <c r="I10" s="89"/>
    </row>
    <row r="11" spans="1:9" x14ac:dyDescent="0.2">
      <c r="A11" s="15" t="s">
        <v>43</v>
      </c>
      <c r="B11" s="341" t="s">
        <v>108</v>
      </c>
      <c r="C11" s="152">
        <f>'18'!C11</f>
        <v>2170</v>
      </c>
      <c r="D11" s="152">
        <f>'18'!D11</f>
        <v>1470</v>
      </c>
      <c r="E11" s="152">
        <f>'18'!E11</f>
        <v>3640</v>
      </c>
      <c r="F11" s="494"/>
      <c r="G11" s="495"/>
      <c r="H11" s="254"/>
      <c r="I11" s="89"/>
    </row>
    <row r="12" spans="1:9" x14ac:dyDescent="0.2">
      <c r="A12" s="15" t="s">
        <v>220</v>
      </c>
      <c r="B12" s="341" t="s">
        <v>104</v>
      </c>
      <c r="C12" s="152">
        <f>'18'!C12</f>
        <v>17884</v>
      </c>
      <c r="D12" s="152">
        <f>'18'!D12</f>
        <v>13101</v>
      </c>
      <c r="E12" s="152">
        <f>'18'!E12</f>
        <v>30985</v>
      </c>
      <c r="F12" s="494"/>
      <c r="G12" s="495"/>
      <c r="H12" s="254"/>
      <c r="I12" s="89"/>
    </row>
    <row r="13" spans="1:9" x14ac:dyDescent="0.2">
      <c r="A13" s="15" t="s">
        <v>44</v>
      </c>
      <c r="B13" s="341" t="s">
        <v>108</v>
      </c>
      <c r="C13" s="152">
        <f>'18'!C13</f>
        <v>5608</v>
      </c>
      <c r="D13" s="152">
        <f>'18'!D13</f>
        <v>3886</v>
      </c>
      <c r="E13" s="152">
        <f>'18'!E13</f>
        <v>9494</v>
      </c>
      <c r="F13" s="494"/>
      <c r="G13" s="495"/>
      <c r="H13" s="254"/>
      <c r="I13" s="89"/>
    </row>
    <row r="14" spans="1:9" x14ac:dyDescent="0.2">
      <c r="A14" s="15" t="s">
        <v>45</v>
      </c>
      <c r="B14" s="341" t="s">
        <v>108</v>
      </c>
      <c r="C14" s="152">
        <f>'18'!C14</f>
        <v>3934</v>
      </c>
      <c r="D14" s="152">
        <f>'18'!D14</f>
        <v>2797</v>
      </c>
      <c r="E14" s="152">
        <f>'18'!E14</f>
        <v>6731</v>
      </c>
      <c r="F14" s="494"/>
      <c r="G14" s="495"/>
      <c r="H14" s="254"/>
      <c r="I14" s="89"/>
    </row>
    <row r="15" spans="1:9" x14ac:dyDescent="0.2">
      <c r="A15" s="15" t="s">
        <v>46</v>
      </c>
      <c r="B15" s="341" t="s">
        <v>108</v>
      </c>
      <c r="C15" s="152">
        <f>'18'!C15</f>
        <v>103</v>
      </c>
      <c r="D15" s="152">
        <f>'18'!D15</f>
        <v>119</v>
      </c>
      <c r="E15" s="152">
        <f>'18'!E15</f>
        <v>222</v>
      </c>
      <c r="F15" s="494"/>
      <c r="G15" s="495"/>
      <c r="H15" s="254"/>
      <c r="I15" s="89"/>
    </row>
    <row r="16" spans="1:9" x14ac:dyDescent="0.2">
      <c r="A16" s="15" t="s">
        <v>47</v>
      </c>
      <c r="B16" s="341" t="s">
        <v>108</v>
      </c>
      <c r="C16" s="152">
        <f>'18'!C16</f>
        <v>1659</v>
      </c>
      <c r="D16" s="152">
        <f>'18'!D16</f>
        <v>1339</v>
      </c>
      <c r="E16" s="152">
        <f>'18'!E16</f>
        <v>2998</v>
      </c>
      <c r="F16" s="494"/>
      <c r="G16" s="495"/>
      <c r="H16" s="254"/>
      <c r="I16" s="89"/>
    </row>
    <row r="17" spans="1:9" x14ac:dyDescent="0.2">
      <c r="A17" s="15" t="s">
        <v>48</v>
      </c>
      <c r="B17" s="341" t="s">
        <v>108</v>
      </c>
      <c r="C17" s="152">
        <f>'18'!C17</f>
        <v>4217</v>
      </c>
      <c r="D17" s="152">
        <f>'18'!D17</f>
        <v>2349</v>
      </c>
      <c r="E17" s="152">
        <f>'18'!E17</f>
        <v>6566</v>
      </c>
      <c r="F17" s="494"/>
      <c r="G17" s="495"/>
      <c r="H17" s="254"/>
      <c r="I17" s="89"/>
    </row>
    <row r="18" spans="1:9" x14ac:dyDescent="0.2">
      <c r="A18" s="15" t="s">
        <v>49</v>
      </c>
      <c r="B18" s="341" t="s">
        <v>104</v>
      </c>
      <c r="C18" s="152">
        <f>'18'!C18</f>
        <v>16760</v>
      </c>
      <c r="D18" s="152">
        <f>'18'!D18</f>
        <v>12483</v>
      </c>
      <c r="E18" s="152">
        <f>'18'!E18</f>
        <v>29243</v>
      </c>
      <c r="F18" s="494"/>
      <c r="G18" s="495"/>
      <c r="H18" s="254"/>
      <c r="I18" s="89"/>
    </row>
    <row r="19" spans="1:9" x14ac:dyDescent="0.2">
      <c r="A19" s="15" t="s">
        <v>50</v>
      </c>
      <c r="B19" s="341" t="s">
        <v>108</v>
      </c>
      <c r="C19" s="152">
        <f>'18'!C19</f>
        <v>1179</v>
      </c>
      <c r="D19" s="152">
        <f>'18'!D19</f>
        <v>760</v>
      </c>
      <c r="E19" s="152">
        <f>'18'!E19</f>
        <v>1939</v>
      </c>
      <c r="F19" s="494"/>
      <c r="G19" s="495"/>
      <c r="H19" s="254"/>
      <c r="I19" s="89"/>
    </row>
    <row r="20" spans="1:9" x14ac:dyDescent="0.2">
      <c r="A20" s="15" t="s">
        <v>51</v>
      </c>
      <c r="B20" s="341" t="s">
        <v>108</v>
      </c>
      <c r="C20" s="152">
        <f>'18'!C20</f>
        <v>2116</v>
      </c>
      <c r="D20" s="152">
        <f>'18'!D20</f>
        <v>1642</v>
      </c>
      <c r="E20" s="152">
        <f>'18'!E20</f>
        <v>3758</v>
      </c>
      <c r="F20" s="494" t="s">
        <v>647</v>
      </c>
      <c r="G20" s="495">
        <v>1</v>
      </c>
      <c r="H20" s="254">
        <v>3326</v>
      </c>
      <c r="I20" s="89"/>
    </row>
    <row r="21" spans="1:9" x14ac:dyDescent="0.2">
      <c r="A21" s="15" t="s">
        <v>52</v>
      </c>
      <c r="B21" s="341" t="s">
        <v>108</v>
      </c>
      <c r="C21" s="152">
        <f>'18'!C21</f>
        <v>1298</v>
      </c>
      <c r="D21" s="152">
        <f>'18'!D21</f>
        <v>795</v>
      </c>
      <c r="E21" s="152">
        <f>'18'!E21</f>
        <v>2093</v>
      </c>
      <c r="F21" s="494"/>
      <c r="G21" s="495"/>
      <c r="H21" s="254"/>
      <c r="I21" s="89"/>
    </row>
    <row r="22" spans="1:9" x14ac:dyDescent="0.2">
      <c r="A22" s="15" t="s">
        <v>53</v>
      </c>
      <c r="B22" s="341" t="s">
        <v>108</v>
      </c>
      <c r="C22" s="152">
        <f>'18'!C22</f>
        <v>1722</v>
      </c>
      <c r="D22" s="152">
        <f>'18'!D22</f>
        <v>1353</v>
      </c>
      <c r="E22" s="152">
        <f>'18'!E22</f>
        <v>3075</v>
      </c>
      <c r="F22" s="494"/>
      <c r="G22" s="495"/>
      <c r="H22" s="254"/>
      <c r="I22" s="89"/>
    </row>
    <row r="23" spans="1:9" x14ac:dyDescent="0.2">
      <c r="A23" s="15" t="s">
        <v>54</v>
      </c>
      <c r="B23" s="341" t="s">
        <v>108</v>
      </c>
      <c r="C23" s="152">
        <f>'18'!C23</f>
        <v>2783</v>
      </c>
      <c r="D23" s="152">
        <f>'18'!D23</f>
        <v>1991</v>
      </c>
      <c r="E23" s="152">
        <f>'18'!E23</f>
        <v>4774</v>
      </c>
      <c r="F23" s="494"/>
      <c r="G23" s="495"/>
      <c r="H23" s="254"/>
      <c r="I23" s="89"/>
    </row>
    <row r="24" spans="1:9" x14ac:dyDescent="0.2">
      <c r="A24" s="15" t="s">
        <v>55</v>
      </c>
      <c r="B24" s="341" t="s">
        <v>104</v>
      </c>
      <c r="C24" s="152">
        <f>'18'!C24</f>
        <v>7599</v>
      </c>
      <c r="D24" s="152">
        <f>'18'!D24</f>
        <v>5523</v>
      </c>
      <c r="E24" s="152">
        <f>'18'!E24</f>
        <v>13122</v>
      </c>
      <c r="F24" s="494"/>
      <c r="G24" s="495"/>
      <c r="H24" s="254"/>
      <c r="I24" s="89"/>
    </row>
    <row r="25" spans="1:9" x14ac:dyDescent="0.2">
      <c r="A25" s="15" t="s">
        <v>56</v>
      </c>
      <c r="B25" s="341" t="s">
        <v>104</v>
      </c>
      <c r="C25" s="152">
        <f>'18'!C25</f>
        <v>10029</v>
      </c>
      <c r="D25" s="152">
        <f>'18'!D25</f>
        <v>7034</v>
      </c>
      <c r="E25" s="152">
        <f>'18'!E25</f>
        <v>17063</v>
      </c>
      <c r="F25" s="494" t="s">
        <v>648</v>
      </c>
      <c r="G25" s="495">
        <v>1</v>
      </c>
      <c r="H25" s="254">
        <v>14730</v>
      </c>
      <c r="I25" s="89"/>
    </row>
    <row r="26" spans="1:9" x14ac:dyDescent="0.2">
      <c r="A26" s="15" t="s">
        <v>57</v>
      </c>
      <c r="B26" s="341" t="s">
        <v>104</v>
      </c>
      <c r="C26" s="152">
        <f>'18'!C26</f>
        <v>20237</v>
      </c>
      <c r="D26" s="152">
        <f>'18'!D26</f>
        <v>13552</v>
      </c>
      <c r="E26" s="152">
        <f>'18'!E26</f>
        <v>33789</v>
      </c>
      <c r="F26" s="494"/>
      <c r="G26" s="495"/>
      <c r="H26" s="254"/>
      <c r="I26" s="89"/>
    </row>
    <row r="27" spans="1:9" x14ac:dyDescent="0.2">
      <c r="A27" s="15" t="s">
        <v>58</v>
      </c>
      <c r="B27" s="341" t="s">
        <v>108</v>
      </c>
      <c r="C27" s="152">
        <f>'18'!C27</f>
        <v>771</v>
      </c>
      <c r="D27" s="152">
        <f>'18'!D27</f>
        <v>755</v>
      </c>
      <c r="E27" s="152">
        <f>'18'!E27</f>
        <v>1526</v>
      </c>
      <c r="F27" s="494"/>
      <c r="G27" s="495"/>
      <c r="H27" s="254"/>
      <c r="I27" s="89"/>
    </row>
    <row r="28" spans="1:9" x14ac:dyDescent="0.2">
      <c r="A28" s="15" t="s">
        <v>59</v>
      </c>
      <c r="B28" s="341" t="s">
        <v>104</v>
      </c>
      <c r="C28" s="152">
        <f>'18'!C28</f>
        <v>9506</v>
      </c>
      <c r="D28" s="152">
        <f>'18'!D28</f>
        <v>6470</v>
      </c>
      <c r="E28" s="152">
        <f>'18'!E28</f>
        <v>15976</v>
      </c>
      <c r="F28" s="494" t="s">
        <v>649</v>
      </c>
      <c r="G28" s="495">
        <v>1</v>
      </c>
      <c r="H28" s="254">
        <v>93137.35</v>
      </c>
      <c r="I28" s="89"/>
    </row>
    <row r="29" spans="1:9" x14ac:dyDescent="0.2">
      <c r="A29" s="15" t="s">
        <v>60</v>
      </c>
      <c r="B29" s="341" t="s">
        <v>108</v>
      </c>
      <c r="C29" s="152">
        <f>'18'!C29</f>
        <v>4078</v>
      </c>
      <c r="D29" s="152">
        <f>'18'!D29</f>
        <v>2578</v>
      </c>
      <c r="E29" s="152">
        <f>'18'!E29</f>
        <v>6656</v>
      </c>
      <c r="F29" s="494" t="s">
        <v>455</v>
      </c>
      <c r="G29" s="495">
        <v>1</v>
      </c>
      <c r="H29" s="254">
        <v>113500</v>
      </c>
      <c r="I29" s="89"/>
    </row>
    <row r="30" spans="1:9" x14ac:dyDescent="0.2">
      <c r="A30" s="15" t="s">
        <v>61</v>
      </c>
      <c r="B30" s="341" t="s">
        <v>108</v>
      </c>
      <c r="C30" s="152">
        <f>'18'!C30</f>
        <v>22</v>
      </c>
      <c r="D30" s="152">
        <f>'18'!D30</f>
        <v>16</v>
      </c>
      <c r="E30" s="152">
        <f>'18'!E30</f>
        <v>38</v>
      </c>
      <c r="F30" s="494"/>
      <c r="G30" s="495"/>
      <c r="H30" s="254"/>
      <c r="I30" s="89"/>
    </row>
    <row r="31" spans="1:9" x14ac:dyDescent="0.2">
      <c r="A31" s="15" t="s">
        <v>62</v>
      </c>
      <c r="B31" s="341" t="s">
        <v>108</v>
      </c>
      <c r="C31" s="152">
        <f>'18'!C31</f>
        <v>5294</v>
      </c>
      <c r="D31" s="152">
        <f>'18'!D31</f>
        <v>3859</v>
      </c>
      <c r="E31" s="152">
        <f>'18'!E31</f>
        <v>9153</v>
      </c>
      <c r="F31" s="494"/>
      <c r="G31" s="495"/>
      <c r="H31" s="254"/>
      <c r="I31" s="89"/>
    </row>
    <row r="32" spans="1:9" x14ac:dyDescent="0.2">
      <c r="A32" s="15" t="s">
        <v>63</v>
      </c>
      <c r="B32" s="341" t="s">
        <v>108</v>
      </c>
      <c r="C32" s="152">
        <f>'18'!C32</f>
        <v>392</v>
      </c>
      <c r="D32" s="152">
        <f>'18'!D32</f>
        <v>392</v>
      </c>
      <c r="E32" s="152">
        <f>'18'!E32</f>
        <v>784</v>
      </c>
      <c r="F32" s="494" t="s">
        <v>650</v>
      </c>
      <c r="G32" s="495">
        <v>1</v>
      </c>
      <c r="H32" s="254">
        <v>15499</v>
      </c>
      <c r="I32" s="89"/>
    </row>
    <row r="33" spans="1:9" x14ac:dyDescent="0.2">
      <c r="A33" s="15" t="s">
        <v>64</v>
      </c>
      <c r="B33" s="341" t="s">
        <v>108</v>
      </c>
      <c r="C33" s="152">
        <f>'18'!C33</f>
        <v>941</v>
      </c>
      <c r="D33" s="152">
        <f>'18'!D33</f>
        <v>935</v>
      </c>
      <c r="E33" s="152">
        <f>'18'!E33</f>
        <v>1876</v>
      </c>
      <c r="F33" s="494"/>
      <c r="G33" s="495"/>
      <c r="H33" s="254"/>
      <c r="I33" s="89"/>
    </row>
    <row r="34" spans="1:9" x14ac:dyDescent="0.2">
      <c r="A34" s="15" t="s">
        <v>65</v>
      </c>
      <c r="B34" s="341" t="s">
        <v>108</v>
      </c>
      <c r="C34" s="152">
        <f>'18'!C34</f>
        <v>1309</v>
      </c>
      <c r="D34" s="152">
        <f>'18'!D34</f>
        <v>917</v>
      </c>
      <c r="E34" s="152">
        <f>'18'!E34</f>
        <v>2226</v>
      </c>
      <c r="F34" s="494"/>
      <c r="G34" s="495"/>
      <c r="H34" s="254"/>
      <c r="I34" s="89"/>
    </row>
    <row r="35" spans="1:9" x14ac:dyDescent="0.2">
      <c r="A35" s="15" t="s">
        <v>66</v>
      </c>
      <c r="B35" s="341" t="s">
        <v>108</v>
      </c>
      <c r="C35" s="152">
        <f>'18'!C35</f>
        <v>2337</v>
      </c>
      <c r="D35" s="152">
        <f>'18'!D35</f>
        <v>1862</v>
      </c>
      <c r="E35" s="152">
        <f>'18'!E35</f>
        <v>4199</v>
      </c>
      <c r="F35" s="494"/>
      <c r="G35" s="495"/>
      <c r="H35" s="254"/>
      <c r="I35" s="89"/>
    </row>
    <row r="36" spans="1:9" x14ac:dyDescent="0.2">
      <c r="A36" s="15" t="s">
        <v>67</v>
      </c>
      <c r="B36" s="341" t="s">
        <v>108</v>
      </c>
      <c r="C36" s="152">
        <f>'18'!C36</f>
        <v>1429</v>
      </c>
      <c r="D36" s="152">
        <f>'18'!D36</f>
        <v>1070</v>
      </c>
      <c r="E36" s="152">
        <f>'18'!E36</f>
        <v>2499</v>
      </c>
      <c r="F36" s="494"/>
      <c r="G36" s="495"/>
      <c r="H36" s="254"/>
      <c r="I36" s="89"/>
    </row>
    <row r="37" spans="1:9" x14ac:dyDescent="0.2">
      <c r="A37" s="15" t="s">
        <v>68</v>
      </c>
      <c r="B37" s="341" t="s">
        <v>108</v>
      </c>
      <c r="C37" s="152">
        <f>'18'!C37</f>
        <v>822</v>
      </c>
      <c r="D37" s="152">
        <f>'18'!D37</f>
        <v>556</v>
      </c>
      <c r="E37" s="152">
        <f>'18'!E37</f>
        <v>1378</v>
      </c>
      <c r="F37" s="494"/>
      <c r="G37" s="495"/>
      <c r="H37" s="254"/>
      <c r="I37" s="89"/>
    </row>
    <row r="38" spans="1:9" x14ac:dyDescent="0.2">
      <c r="A38" s="15" t="s">
        <v>69</v>
      </c>
      <c r="B38" s="341" t="s">
        <v>104</v>
      </c>
      <c r="C38" s="152">
        <f>'18'!C38</f>
        <v>6526</v>
      </c>
      <c r="D38" s="152">
        <f>'18'!D38</f>
        <v>4680</v>
      </c>
      <c r="E38" s="152">
        <f>'18'!E38</f>
        <v>11206</v>
      </c>
      <c r="F38" s="494"/>
      <c r="G38" s="495"/>
      <c r="H38" s="254"/>
      <c r="I38" s="89"/>
    </row>
    <row r="39" spans="1:9" x14ac:dyDescent="0.2">
      <c r="A39" s="15" t="s">
        <v>70</v>
      </c>
      <c r="B39" s="341" t="s">
        <v>104</v>
      </c>
      <c r="C39" s="152">
        <f>'18'!C39</f>
        <v>21597</v>
      </c>
      <c r="D39" s="152">
        <f>'18'!D39</f>
        <v>13921</v>
      </c>
      <c r="E39" s="152">
        <f>'18'!E39</f>
        <v>35518</v>
      </c>
      <c r="F39" s="494"/>
      <c r="G39" s="495"/>
      <c r="H39" s="254"/>
      <c r="I39" s="89"/>
    </row>
    <row r="40" spans="1:9" x14ac:dyDescent="0.2">
      <c r="A40" s="15" t="s">
        <v>71</v>
      </c>
      <c r="B40" s="341" t="s">
        <v>108</v>
      </c>
      <c r="C40" s="152">
        <f>'18'!C40</f>
        <v>2787</v>
      </c>
      <c r="D40" s="152">
        <f>'18'!D40</f>
        <v>1777</v>
      </c>
      <c r="E40" s="152">
        <f>'18'!E40</f>
        <v>4564</v>
      </c>
      <c r="F40" s="494"/>
      <c r="G40" s="495"/>
      <c r="H40" s="254"/>
      <c r="I40" s="89"/>
    </row>
    <row r="41" spans="1:9" x14ac:dyDescent="0.2">
      <c r="A41" s="15" t="s">
        <v>72</v>
      </c>
      <c r="B41" s="341" t="s">
        <v>104</v>
      </c>
      <c r="C41" s="152">
        <f>'18'!C41</f>
        <v>4944</v>
      </c>
      <c r="D41" s="152">
        <f>'18'!D41</f>
        <v>3566</v>
      </c>
      <c r="E41" s="152">
        <f>'18'!E41</f>
        <v>8510</v>
      </c>
      <c r="F41" s="494" t="s">
        <v>463</v>
      </c>
      <c r="G41" s="495">
        <v>1</v>
      </c>
      <c r="H41" s="254">
        <v>609851.77</v>
      </c>
      <c r="I41" s="89"/>
    </row>
    <row r="42" spans="1:9" x14ac:dyDescent="0.2">
      <c r="A42" s="15" t="s">
        <v>73</v>
      </c>
      <c r="B42" s="341" t="s">
        <v>104</v>
      </c>
      <c r="C42" s="152">
        <f>'18'!C42</f>
        <v>12125</v>
      </c>
      <c r="D42" s="152">
        <f>'18'!D42</f>
        <v>9211</v>
      </c>
      <c r="E42" s="152">
        <f>'18'!E42</f>
        <v>21336</v>
      </c>
      <c r="F42" s="494"/>
      <c r="G42" s="495"/>
      <c r="H42" s="254"/>
      <c r="I42" s="89"/>
    </row>
    <row r="43" spans="1:9" x14ac:dyDescent="0.2">
      <c r="A43" s="15" t="s">
        <v>74</v>
      </c>
      <c r="B43" s="341" t="s">
        <v>104</v>
      </c>
      <c r="C43" s="152">
        <f>'18'!C43</f>
        <v>8918</v>
      </c>
      <c r="D43" s="152">
        <f>'18'!D43</f>
        <v>7141</v>
      </c>
      <c r="E43" s="152">
        <f>'18'!E43</f>
        <v>16059</v>
      </c>
      <c r="F43" s="494"/>
      <c r="G43" s="495"/>
      <c r="H43" s="254"/>
      <c r="I43" s="89"/>
    </row>
    <row r="44" spans="1:9" x14ac:dyDescent="0.2">
      <c r="A44" s="15" t="s">
        <v>75</v>
      </c>
      <c r="B44" s="341" t="s">
        <v>108</v>
      </c>
      <c r="C44" s="152">
        <f>'18'!C44</f>
        <v>3910</v>
      </c>
      <c r="D44" s="152">
        <f>'18'!D44</f>
        <v>2611</v>
      </c>
      <c r="E44" s="152">
        <f>'18'!E44</f>
        <v>6521</v>
      </c>
      <c r="F44" s="494"/>
      <c r="G44" s="495"/>
      <c r="H44" s="254"/>
      <c r="I44" s="89"/>
    </row>
    <row r="45" spans="1:9" x14ac:dyDescent="0.2">
      <c r="A45" s="15" t="s">
        <v>76</v>
      </c>
      <c r="B45" s="341" t="s">
        <v>108</v>
      </c>
      <c r="C45" s="152">
        <f>'18'!C45</f>
        <v>1266</v>
      </c>
      <c r="D45" s="152">
        <f>'18'!D45</f>
        <v>866</v>
      </c>
      <c r="E45" s="152">
        <f>'18'!E45</f>
        <v>2132</v>
      </c>
      <c r="F45" s="494" t="s">
        <v>550</v>
      </c>
      <c r="G45" s="495">
        <v>1</v>
      </c>
      <c r="H45" s="254">
        <v>105870</v>
      </c>
      <c r="I45" s="89"/>
    </row>
    <row r="46" spans="1:9" x14ac:dyDescent="0.2">
      <c r="A46" s="15" t="s">
        <v>77</v>
      </c>
      <c r="B46" s="341" t="s">
        <v>108</v>
      </c>
      <c r="C46" s="152">
        <f>'18'!C46</f>
        <v>3247</v>
      </c>
      <c r="D46" s="152">
        <f>'18'!D46</f>
        <v>2388</v>
      </c>
      <c r="E46" s="152">
        <f>'18'!E46</f>
        <v>5635</v>
      </c>
      <c r="F46" s="494"/>
      <c r="G46" s="495"/>
      <c r="H46" s="254"/>
      <c r="I46" s="89"/>
    </row>
    <row r="47" spans="1:9" x14ac:dyDescent="0.2">
      <c r="A47" s="15" t="s">
        <v>78</v>
      </c>
      <c r="B47" s="341" t="s">
        <v>108</v>
      </c>
      <c r="C47" s="152">
        <f>'18'!C47</f>
        <v>1547</v>
      </c>
      <c r="D47" s="152">
        <f>'18'!D47</f>
        <v>1283</v>
      </c>
      <c r="E47" s="152">
        <f>'18'!E47</f>
        <v>2830</v>
      </c>
      <c r="F47" s="494"/>
      <c r="G47" s="495"/>
      <c r="H47" s="254"/>
      <c r="I47" s="89"/>
    </row>
    <row r="48" spans="1:9" x14ac:dyDescent="0.2">
      <c r="A48" s="15" t="s">
        <v>79</v>
      </c>
      <c r="B48" s="341" t="s">
        <v>108</v>
      </c>
      <c r="C48" s="152">
        <f>'18'!C48</f>
        <v>3858</v>
      </c>
      <c r="D48" s="152">
        <f>'18'!D48</f>
        <v>3729</v>
      </c>
      <c r="E48" s="152">
        <f>'18'!E48</f>
        <v>7587</v>
      </c>
      <c r="F48" s="494"/>
      <c r="G48" s="495"/>
      <c r="H48" s="254"/>
      <c r="I48" s="89"/>
    </row>
    <row r="49" spans="1:9" x14ac:dyDescent="0.2">
      <c r="A49" s="15" t="s">
        <v>80</v>
      </c>
      <c r="B49" s="341" t="s">
        <v>104</v>
      </c>
      <c r="C49" s="152">
        <f>'18'!C49</f>
        <v>26885</v>
      </c>
      <c r="D49" s="152">
        <f>'18'!D49</f>
        <v>19115</v>
      </c>
      <c r="E49" s="152">
        <f>'18'!E49</f>
        <v>46000</v>
      </c>
      <c r="F49" s="494"/>
      <c r="G49" s="495"/>
      <c r="H49" s="254"/>
      <c r="I49" s="89"/>
    </row>
    <row r="50" spans="1:9" x14ac:dyDescent="0.2">
      <c r="A50" s="15" t="s">
        <v>81</v>
      </c>
      <c r="B50" s="341" t="s">
        <v>108</v>
      </c>
      <c r="C50" s="152">
        <f>'18'!C50</f>
        <v>658</v>
      </c>
      <c r="D50" s="152">
        <f>'18'!D50</f>
        <v>386</v>
      </c>
      <c r="E50" s="152">
        <f>'18'!E50</f>
        <v>1044</v>
      </c>
      <c r="F50" s="494"/>
      <c r="G50" s="495"/>
      <c r="H50" s="254"/>
      <c r="I50" s="89"/>
    </row>
    <row r="51" spans="1:9" x14ac:dyDescent="0.2">
      <c r="A51" s="15" t="s">
        <v>82</v>
      </c>
      <c r="B51" s="341" t="s">
        <v>104</v>
      </c>
      <c r="C51" s="152">
        <f>'18'!C51</f>
        <v>9061</v>
      </c>
      <c r="D51" s="152">
        <f>'18'!D51</f>
        <v>6087</v>
      </c>
      <c r="E51" s="152">
        <f>'18'!E51</f>
        <v>15148</v>
      </c>
      <c r="F51" s="494"/>
      <c r="G51" s="495"/>
      <c r="H51" s="254"/>
      <c r="I51" s="89"/>
    </row>
    <row r="52" spans="1:9" x14ac:dyDescent="0.2">
      <c r="A52" s="15" t="s">
        <v>83</v>
      </c>
      <c r="B52" s="341" t="s">
        <v>108</v>
      </c>
      <c r="C52" s="152">
        <f>'18'!C52</f>
        <v>2684</v>
      </c>
      <c r="D52" s="152">
        <f>'18'!D52</f>
        <v>2248</v>
      </c>
      <c r="E52" s="152">
        <f>'18'!E52</f>
        <v>4932</v>
      </c>
      <c r="F52" s="494"/>
      <c r="G52" s="495"/>
      <c r="H52" s="254"/>
      <c r="I52" s="89"/>
    </row>
    <row r="53" spans="1:9" x14ac:dyDescent="0.2">
      <c r="A53" s="15" t="s">
        <v>84</v>
      </c>
      <c r="B53" s="341" t="s">
        <v>108</v>
      </c>
      <c r="C53" s="152">
        <f>'18'!C53</f>
        <v>1460</v>
      </c>
      <c r="D53" s="152">
        <f>'18'!D53</f>
        <v>1183</v>
      </c>
      <c r="E53" s="152">
        <f>'18'!E53</f>
        <v>2643</v>
      </c>
      <c r="F53" s="494"/>
      <c r="G53" s="495"/>
      <c r="H53" s="254"/>
      <c r="I53" s="89"/>
    </row>
    <row r="54" spans="1:9" x14ac:dyDescent="0.2">
      <c r="A54" s="15" t="s">
        <v>85</v>
      </c>
      <c r="B54" s="341" t="s">
        <v>104</v>
      </c>
      <c r="C54" s="152">
        <f>'18'!C54</f>
        <v>64267</v>
      </c>
      <c r="D54" s="152">
        <f>'18'!D54</f>
        <v>43607</v>
      </c>
      <c r="E54" s="152">
        <f>'18'!E54</f>
        <v>107874</v>
      </c>
      <c r="F54" s="494" t="s">
        <v>467</v>
      </c>
      <c r="G54" s="495">
        <v>1</v>
      </c>
      <c r="H54" s="254">
        <v>1386825</v>
      </c>
      <c r="I54" s="89"/>
    </row>
    <row r="55" spans="1:9" x14ac:dyDescent="0.2">
      <c r="A55" s="15" t="s">
        <v>86</v>
      </c>
      <c r="B55" s="341" t="s">
        <v>108</v>
      </c>
      <c r="C55" s="152">
        <f>'18'!C55</f>
        <v>1298</v>
      </c>
      <c r="D55" s="152">
        <f>'18'!D55</f>
        <v>774</v>
      </c>
      <c r="E55" s="152">
        <f>'18'!E55</f>
        <v>2072</v>
      </c>
      <c r="F55" s="494"/>
      <c r="G55" s="495"/>
      <c r="H55" s="254"/>
      <c r="I55" s="89"/>
    </row>
    <row r="56" spans="1:9" x14ac:dyDescent="0.2">
      <c r="A56" s="15" t="s">
        <v>87</v>
      </c>
      <c r="B56" s="341" t="s">
        <v>108</v>
      </c>
      <c r="C56" s="152">
        <f>'18'!C56</f>
        <v>555</v>
      </c>
      <c r="D56" s="152">
        <f>'18'!D56</f>
        <v>352</v>
      </c>
      <c r="E56" s="152">
        <f>'18'!E56</f>
        <v>907</v>
      </c>
      <c r="F56" s="494"/>
      <c r="G56" s="495"/>
      <c r="H56" s="254"/>
      <c r="I56" s="89"/>
    </row>
    <row r="57" spans="1:9" x14ac:dyDescent="0.2">
      <c r="A57" s="15" t="s">
        <v>88</v>
      </c>
      <c r="B57" s="341" t="s">
        <v>108</v>
      </c>
      <c r="C57" s="152">
        <f>'18'!C57</f>
        <v>4100</v>
      </c>
      <c r="D57" s="152">
        <f>'18'!D57</f>
        <v>2947</v>
      </c>
      <c r="E57" s="152">
        <f>'18'!E57</f>
        <v>7047</v>
      </c>
      <c r="F57" s="494"/>
      <c r="G57" s="495"/>
      <c r="H57" s="254"/>
      <c r="I57" s="89"/>
    </row>
    <row r="58" spans="1:9" x14ac:dyDescent="0.2">
      <c r="A58" s="15" t="s">
        <v>89</v>
      </c>
      <c r="B58" s="341" t="s">
        <v>108</v>
      </c>
      <c r="C58" s="152">
        <f>'18'!C58</f>
        <v>1424</v>
      </c>
      <c r="D58" s="152">
        <f>'18'!D58</f>
        <v>820</v>
      </c>
      <c r="E58" s="152">
        <f>'18'!E58</f>
        <v>2244</v>
      </c>
      <c r="F58" s="494"/>
      <c r="G58" s="495"/>
      <c r="H58" s="254"/>
      <c r="I58" s="89"/>
    </row>
    <row r="59" spans="1:9" x14ac:dyDescent="0.2">
      <c r="A59" s="15" t="s">
        <v>90</v>
      </c>
      <c r="B59" s="341" t="s">
        <v>108</v>
      </c>
      <c r="C59" s="152">
        <f>'18'!C59</f>
        <v>2196</v>
      </c>
      <c r="D59" s="152">
        <f>'18'!D59</f>
        <v>1289</v>
      </c>
      <c r="E59" s="152">
        <f>'18'!E59</f>
        <v>3485</v>
      </c>
      <c r="F59" s="494" t="s">
        <v>651</v>
      </c>
      <c r="G59" s="495">
        <v>2</v>
      </c>
      <c r="H59" s="254">
        <v>130308.43</v>
      </c>
      <c r="I59" s="89"/>
    </row>
    <row r="60" spans="1:9" x14ac:dyDescent="0.2">
      <c r="A60" s="15" t="s">
        <v>91</v>
      </c>
      <c r="B60" s="341" t="s">
        <v>108</v>
      </c>
      <c r="C60" s="152">
        <f>'18'!C60</f>
        <v>97</v>
      </c>
      <c r="D60" s="152">
        <f>'18'!D60</f>
        <v>107</v>
      </c>
      <c r="E60" s="152">
        <f>'18'!E60</f>
        <v>204</v>
      </c>
      <c r="F60" s="494"/>
      <c r="G60" s="495"/>
      <c r="H60" s="254"/>
      <c r="I60" s="89"/>
    </row>
    <row r="61" spans="1:9" x14ac:dyDescent="0.2">
      <c r="A61" s="15" t="s">
        <v>92</v>
      </c>
      <c r="B61" s="341" t="s">
        <v>108</v>
      </c>
      <c r="C61" s="152">
        <f>'18'!C61</f>
        <v>1164</v>
      </c>
      <c r="D61" s="152">
        <f>'18'!D61</f>
        <v>766</v>
      </c>
      <c r="E61" s="152">
        <f>'18'!E61</f>
        <v>1930</v>
      </c>
      <c r="F61" s="494" t="s">
        <v>652</v>
      </c>
      <c r="G61" s="495">
        <v>2</v>
      </c>
      <c r="H61" s="254">
        <v>154156</v>
      </c>
      <c r="I61" s="89"/>
    </row>
    <row r="62" spans="1:9" x14ac:dyDescent="0.2">
      <c r="A62" s="15" t="s">
        <v>93</v>
      </c>
      <c r="B62" s="341" t="s">
        <v>108</v>
      </c>
      <c r="C62" s="152">
        <f>'18'!C62</f>
        <v>1340</v>
      </c>
      <c r="D62" s="152">
        <f>'18'!D62</f>
        <v>927</v>
      </c>
      <c r="E62" s="152">
        <f>'18'!E62</f>
        <v>2267</v>
      </c>
      <c r="F62" s="494"/>
      <c r="G62" s="495"/>
      <c r="H62" s="254"/>
      <c r="I62" s="89"/>
    </row>
    <row r="63" spans="1:9" x14ac:dyDescent="0.2">
      <c r="A63" s="15" t="s">
        <v>94</v>
      </c>
      <c r="B63" s="341" t="s">
        <v>108</v>
      </c>
      <c r="C63" s="152">
        <f>'18'!C63</f>
        <v>1162</v>
      </c>
      <c r="D63" s="152">
        <f>'18'!D63</f>
        <v>886</v>
      </c>
      <c r="E63" s="152">
        <f>'18'!E63</f>
        <v>2048</v>
      </c>
      <c r="F63" s="494"/>
      <c r="G63" s="495"/>
      <c r="H63" s="254"/>
      <c r="I63" s="89"/>
    </row>
    <row r="64" spans="1:9" x14ac:dyDescent="0.2">
      <c r="A64" s="15" t="s">
        <v>110</v>
      </c>
      <c r="B64" s="341" t="s">
        <v>108</v>
      </c>
      <c r="C64" s="152">
        <f>'18'!C64</f>
        <v>1601</v>
      </c>
      <c r="D64" s="152">
        <f>'18'!D64</f>
        <v>1229</v>
      </c>
      <c r="E64" s="152">
        <f>'18'!E64</f>
        <v>2830</v>
      </c>
      <c r="F64" s="494"/>
      <c r="G64" s="495"/>
      <c r="H64" s="254"/>
      <c r="I64" s="89"/>
    </row>
    <row r="65" spans="1:20" x14ac:dyDescent="0.2">
      <c r="A65" s="15" t="s">
        <v>95</v>
      </c>
      <c r="B65" s="341" t="s">
        <v>108</v>
      </c>
      <c r="C65" s="152">
        <f>'18'!C65</f>
        <v>1085</v>
      </c>
      <c r="D65" s="152">
        <f>'18'!D65</f>
        <v>919</v>
      </c>
      <c r="E65" s="152">
        <f>'18'!E65</f>
        <v>2004</v>
      </c>
      <c r="F65" s="494"/>
      <c r="G65" s="495"/>
      <c r="H65" s="254"/>
      <c r="I65" s="89"/>
    </row>
    <row r="66" spans="1:20" x14ac:dyDescent="0.2">
      <c r="A66" s="15" t="s">
        <v>96</v>
      </c>
      <c r="B66" s="341" t="s">
        <v>108</v>
      </c>
      <c r="C66" s="152">
        <f>'18'!C66</f>
        <v>5813</v>
      </c>
      <c r="D66" s="152">
        <f>'18'!D66</f>
        <v>4686</v>
      </c>
      <c r="E66" s="152">
        <f>'18'!E66</f>
        <v>10499</v>
      </c>
      <c r="F66" s="494"/>
      <c r="G66" s="495"/>
      <c r="H66" s="254"/>
      <c r="I66" s="89"/>
    </row>
    <row r="67" spans="1:20" x14ac:dyDescent="0.2">
      <c r="A67" s="15" t="s">
        <v>97</v>
      </c>
      <c r="B67" s="341" t="s">
        <v>108</v>
      </c>
      <c r="C67" s="152">
        <f>'18'!C67</f>
        <v>1084</v>
      </c>
      <c r="D67" s="152">
        <f>'18'!D67</f>
        <v>1025</v>
      </c>
      <c r="E67" s="152">
        <f>'18'!E67</f>
        <v>2109</v>
      </c>
      <c r="F67" s="494"/>
      <c r="G67" s="495"/>
      <c r="H67" s="254"/>
      <c r="I67" s="89"/>
    </row>
    <row r="68" spans="1:20" x14ac:dyDescent="0.2">
      <c r="A68" s="15" t="s">
        <v>98</v>
      </c>
      <c r="B68" s="341" t="s">
        <v>104</v>
      </c>
      <c r="C68" s="152">
        <f>'18'!C68</f>
        <v>9793</v>
      </c>
      <c r="D68" s="152">
        <f>'18'!D68</f>
        <v>6817</v>
      </c>
      <c r="E68" s="152">
        <f>'18'!E68</f>
        <v>16610</v>
      </c>
      <c r="F68" s="494" t="s">
        <v>551</v>
      </c>
      <c r="G68" s="495">
        <v>1</v>
      </c>
      <c r="H68" s="254">
        <v>120656</v>
      </c>
      <c r="I68" s="89"/>
    </row>
    <row r="69" spans="1:20" x14ac:dyDescent="0.2">
      <c r="A69" s="15" t="s">
        <v>99</v>
      </c>
      <c r="B69" s="341" t="s">
        <v>108</v>
      </c>
      <c r="C69" s="152">
        <f>'18'!C69</f>
        <v>858</v>
      </c>
      <c r="D69" s="152">
        <f>'18'!D69</f>
        <v>551</v>
      </c>
      <c r="E69" s="152">
        <f>'18'!E69</f>
        <v>1409</v>
      </c>
      <c r="F69" s="494"/>
      <c r="G69" s="495"/>
      <c r="H69" s="254"/>
      <c r="I69" s="89"/>
    </row>
    <row r="70" spans="1:20" x14ac:dyDescent="0.2">
      <c r="A70" s="15" t="s">
        <v>100</v>
      </c>
      <c r="B70" s="341" t="s">
        <v>104</v>
      </c>
      <c r="C70" s="152">
        <f>'18'!C70</f>
        <v>15100</v>
      </c>
      <c r="D70" s="152">
        <f>'18'!D70</f>
        <v>10223</v>
      </c>
      <c r="E70" s="152">
        <f>'18'!E70</f>
        <v>25323</v>
      </c>
      <c r="F70" s="494"/>
      <c r="G70" s="495"/>
      <c r="H70" s="254"/>
      <c r="I70" s="89"/>
    </row>
    <row r="71" spans="1:20" x14ac:dyDescent="0.2">
      <c r="A71" s="542" t="str">
        <f>'1'!A70</f>
        <v>Statewide Total</v>
      </c>
      <c r="B71" s="569"/>
      <c r="C71" s="12">
        <f>'18'!C71</f>
        <v>419263</v>
      </c>
      <c r="D71" s="12">
        <f>'18'!D71</f>
        <v>295074</v>
      </c>
      <c r="E71" s="12">
        <f>'18'!E71</f>
        <v>714337</v>
      </c>
      <c r="F71" s="12"/>
      <c r="G71" s="12">
        <f>SUM(G4:G70)</f>
        <v>18</v>
      </c>
      <c r="H71" s="76">
        <f>SUM(H4:H70)</f>
        <v>6010765.5499999998</v>
      </c>
      <c r="I71" s="64"/>
    </row>
    <row r="72" spans="1:20" s="418" customFormat="1" x14ac:dyDescent="0.2">
      <c r="A72" s="234" t="str">
        <f>'18'!A72:AE72</f>
        <v>* 2012-2016 American Community Survey</v>
      </c>
      <c r="B72" s="429"/>
      <c r="C72" s="429"/>
      <c r="D72" s="429"/>
      <c r="E72" s="429"/>
      <c r="F72" s="429"/>
      <c r="G72" s="429"/>
      <c r="H72" s="429"/>
      <c r="I72" s="429"/>
      <c r="J72" s="429"/>
      <c r="K72" s="429"/>
      <c r="L72" s="429"/>
      <c r="M72" s="429"/>
      <c r="N72" s="429"/>
      <c r="O72" s="429"/>
      <c r="P72" s="429"/>
      <c r="Q72" s="429"/>
      <c r="R72" s="429"/>
      <c r="S72" s="429"/>
      <c r="T72" s="429"/>
    </row>
    <row r="73" spans="1:20" s="86" customFormat="1" x14ac:dyDescent="0.2">
      <c r="A73" s="594" t="s">
        <v>653</v>
      </c>
      <c r="B73" s="594"/>
      <c r="C73" s="594"/>
      <c r="D73" s="594"/>
      <c r="E73" s="594"/>
      <c r="F73" s="594"/>
      <c r="G73" s="594"/>
      <c r="H73" s="594"/>
      <c r="I73" s="234"/>
      <c r="J73" s="234"/>
      <c r="K73" s="234"/>
      <c r="L73" s="234"/>
      <c r="M73" s="234"/>
      <c r="N73" s="234"/>
      <c r="O73" s="234"/>
      <c r="P73" s="234"/>
      <c r="Q73" s="234"/>
      <c r="R73" s="234"/>
      <c r="S73" s="234"/>
      <c r="T73" s="234"/>
    </row>
    <row r="74" spans="1:20" s="86" customFormat="1" x14ac:dyDescent="0.2">
      <c r="A74" s="497" t="s">
        <v>335</v>
      </c>
      <c r="B74" s="498"/>
      <c r="C74" s="499"/>
      <c r="D74" s="499"/>
      <c r="E74" s="499"/>
      <c r="F74" s="500"/>
      <c r="G74" s="499"/>
      <c r="H74" s="499"/>
      <c r="I74" s="234"/>
      <c r="J74" s="234"/>
      <c r="K74" s="234"/>
      <c r="L74" s="234"/>
      <c r="M74" s="234"/>
      <c r="N74" s="234"/>
      <c r="O74" s="234"/>
      <c r="P74" s="234"/>
      <c r="Q74" s="234"/>
      <c r="R74" s="234"/>
      <c r="S74" s="234"/>
      <c r="T74" s="234"/>
    </row>
    <row r="75" spans="1:20" s="86" customFormat="1" ht="11.25" customHeight="1" x14ac:dyDescent="0.2">
      <c r="A75" s="635" t="s">
        <v>237</v>
      </c>
      <c r="B75" s="635"/>
      <c r="C75" s="635"/>
      <c r="D75" s="635"/>
      <c r="E75" s="635"/>
      <c r="F75" s="635"/>
      <c r="G75" s="635"/>
      <c r="H75" s="635"/>
      <c r="I75" s="234"/>
      <c r="J75" s="234"/>
      <c r="K75" s="234"/>
      <c r="L75" s="234"/>
      <c r="M75" s="234"/>
      <c r="N75" s="234"/>
      <c r="O75" s="234"/>
      <c r="P75" s="234"/>
      <c r="Q75" s="234"/>
      <c r="R75" s="234"/>
      <c r="S75" s="234"/>
      <c r="T75" s="234"/>
    </row>
    <row r="76" spans="1:20" s="86" customFormat="1" x14ac:dyDescent="0.2">
      <c r="A76" s="635"/>
      <c r="B76" s="635"/>
      <c r="C76" s="635"/>
      <c r="D76" s="635"/>
      <c r="E76" s="635"/>
      <c r="F76" s="635"/>
      <c r="G76" s="635"/>
      <c r="H76" s="635"/>
    </row>
  </sheetData>
  <mergeCells count="6">
    <mergeCell ref="A75:H76"/>
    <mergeCell ref="A1:H1"/>
    <mergeCell ref="A2:E2"/>
    <mergeCell ref="A71:B71"/>
    <mergeCell ref="A73:H73"/>
    <mergeCell ref="F2:H2"/>
  </mergeCells>
  <phoneticPr fontId="4" type="noConversion"/>
  <printOptions horizontalCentered="1"/>
  <pageMargins left="0.3" right="0.3" top="0.5" bottom="0.5" header="0.25" footer="0.25"/>
  <pageSetup orientation="landscape" verticalDpi="1200" r:id="rId1"/>
  <headerFooter alignWithMargins="0">
    <oddFooter>&amp;L&amp;8Prepared by:  Office of Child Development and Early Learning&amp;C&amp;8&amp;P&amp;R&amp;8Updated: 11/1/2011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indexed="47"/>
    <pageSetUpPr fitToPage="1"/>
  </sheetPr>
  <dimension ref="A1:C76"/>
  <sheetViews>
    <sheetView zoomScaleNormal="100" workbookViewId="0">
      <pane ySplit="3" topLeftCell="A4" activePane="bottomLeft" state="frozen"/>
      <selection activeCell="B3" sqref="B3"/>
      <selection pane="bottomLeft" activeCell="A3" sqref="A3:XFD3"/>
    </sheetView>
  </sheetViews>
  <sheetFormatPr defaultRowHeight="11.25" x14ac:dyDescent="0.2"/>
  <cols>
    <col min="1" max="1" width="14" style="17" bestFit="1" customWidth="1"/>
    <col min="2" max="2" width="12.7109375" style="70" customWidth="1"/>
    <col min="3" max="3" width="30.140625" style="60" customWidth="1"/>
    <col min="4" max="16384" width="9.140625" style="1"/>
  </cols>
  <sheetData>
    <row r="1" spans="1:3" ht="12" x14ac:dyDescent="0.2">
      <c r="A1" s="233" t="str">
        <f>'Table of Contents'!B23&amp;":  "&amp;'Table of Contents'!C23</f>
        <v>Tab 17:  Title I Funding for Pre-K through 2nd Grade Reach Data</v>
      </c>
      <c r="B1" s="233"/>
      <c r="C1" s="358"/>
    </row>
    <row r="2" spans="1:3" ht="12" x14ac:dyDescent="0.2">
      <c r="A2" s="644" t="str">
        <f>'3'!A2</f>
        <v>2016-17</v>
      </c>
      <c r="B2" s="645"/>
      <c r="C2" s="39" t="s">
        <v>33</v>
      </c>
    </row>
    <row r="3" spans="1:3" ht="48" customHeight="1" x14ac:dyDescent="0.2">
      <c r="A3" s="52" t="str">
        <f>'1'!A2</f>
        <v>County</v>
      </c>
      <c r="B3" s="19" t="str">
        <f>'1'!C2</f>
        <v>County Classification</v>
      </c>
      <c r="C3" s="19" t="s">
        <v>35</v>
      </c>
    </row>
    <row r="4" spans="1:3" x14ac:dyDescent="0.2">
      <c r="A4" s="15" t="s">
        <v>36</v>
      </c>
      <c r="B4" s="341" t="s">
        <v>108</v>
      </c>
      <c r="C4" s="232">
        <v>1215979.27</v>
      </c>
    </row>
    <row r="5" spans="1:3" x14ac:dyDescent="0.2">
      <c r="A5" s="15" t="s">
        <v>37</v>
      </c>
      <c r="B5" s="341" t="s">
        <v>104</v>
      </c>
      <c r="C5" s="232">
        <v>6532402.71</v>
      </c>
    </row>
    <row r="6" spans="1:3" x14ac:dyDescent="0.2">
      <c r="A6" s="15" t="s">
        <v>38</v>
      </c>
      <c r="B6" s="341" t="s">
        <v>108</v>
      </c>
      <c r="C6" s="232">
        <v>744244.37</v>
      </c>
    </row>
    <row r="7" spans="1:3" x14ac:dyDescent="0.2">
      <c r="A7" s="15" t="s">
        <v>39</v>
      </c>
      <c r="B7" s="341" t="s">
        <v>104</v>
      </c>
      <c r="C7" s="232">
        <v>1242793.8599999999</v>
      </c>
    </row>
    <row r="8" spans="1:3" x14ac:dyDescent="0.2">
      <c r="A8" s="15" t="s">
        <v>40</v>
      </c>
      <c r="B8" s="341" t="s">
        <v>108</v>
      </c>
      <c r="C8" s="232">
        <v>1200755.1099999999</v>
      </c>
    </row>
    <row r="9" spans="1:3" x14ac:dyDescent="0.2">
      <c r="A9" s="15" t="s">
        <v>41</v>
      </c>
      <c r="B9" s="341" t="s">
        <v>104</v>
      </c>
      <c r="C9" s="232">
        <v>2764605.94</v>
      </c>
    </row>
    <row r="10" spans="1:3" x14ac:dyDescent="0.2">
      <c r="A10" s="15" t="s">
        <v>42</v>
      </c>
      <c r="B10" s="341" t="s">
        <v>108</v>
      </c>
      <c r="C10" s="232">
        <v>185513.45</v>
      </c>
    </row>
    <row r="11" spans="1:3" x14ac:dyDescent="0.2">
      <c r="A11" s="15" t="s">
        <v>43</v>
      </c>
      <c r="B11" s="341" t="s">
        <v>108</v>
      </c>
      <c r="C11" s="232">
        <v>637770.32999999996</v>
      </c>
    </row>
    <row r="12" spans="1:3" x14ac:dyDescent="0.2">
      <c r="A12" s="15" t="s">
        <v>220</v>
      </c>
      <c r="B12" s="341" t="s">
        <v>104</v>
      </c>
      <c r="C12" s="232">
        <v>2966470.5999999996</v>
      </c>
    </row>
    <row r="13" spans="1:3" x14ac:dyDescent="0.2">
      <c r="A13" s="15" t="s">
        <v>44</v>
      </c>
      <c r="B13" s="341" t="s">
        <v>108</v>
      </c>
      <c r="C13" s="232">
        <v>4416442</v>
      </c>
    </row>
    <row r="14" spans="1:3" x14ac:dyDescent="0.2">
      <c r="A14" s="15" t="s">
        <v>45</v>
      </c>
      <c r="B14" s="341" t="s">
        <v>108</v>
      </c>
      <c r="C14" s="232">
        <v>1448584.1099999999</v>
      </c>
    </row>
    <row r="15" spans="1:3" x14ac:dyDescent="0.2">
      <c r="A15" s="15" t="s">
        <v>46</v>
      </c>
      <c r="B15" s="341" t="s">
        <v>108</v>
      </c>
      <c r="C15" s="232">
        <v>28100</v>
      </c>
    </row>
    <row r="16" spans="1:3" x14ac:dyDescent="0.2">
      <c r="A16" s="15" t="s">
        <v>47</v>
      </c>
      <c r="B16" s="341" t="s">
        <v>108</v>
      </c>
      <c r="C16" s="232">
        <v>100311.07</v>
      </c>
    </row>
    <row r="17" spans="1:3" x14ac:dyDescent="0.2">
      <c r="A17" s="15" t="s">
        <v>48</v>
      </c>
      <c r="B17" s="341" t="s">
        <v>108</v>
      </c>
      <c r="C17" s="232">
        <v>1006650.11</v>
      </c>
    </row>
    <row r="18" spans="1:3" x14ac:dyDescent="0.2">
      <c r="A18" s="15" t="s">
        <v>49</v>
      </c>
      <c r="B18" s="341" t="s">
        <v>104</v>
      </c>
      <c r="C18" s="232">
        <v>3243287.3900000006</v>
      </c>
    </row>
    <row r="19" spans="1:3" x14ac:dyDescent="0.2">
      <c r="A19" s="15" t="s">
        <v>50</v>
      </c>
      <c r="B19" s="341" t="s">
        <v>108</v>
      </c>
      <c r="C19" s="232">
        <v>462040.55</v>
      </c>
    </row>
    <row r="20" spans="1:3" x14ac:dyDescent="0.2">
      <c r="A20" s="15" t="s">
        <v>51</v>
      </c>
      <c r="B20" s="341" t="s">
        <v>108</v>
      </c>
      <c r="C20" s="232">
        <v>1008667.48</v>
      </c>
    </row>
    <row r="21" spans="1:3" x14ac:dyDescent="0.2">
      <c r="A21" s="15" t="s">
        <v>52</v>
      </c>
      <c r="B21" s="341" t="s">
        <v>108</v>
      </c>
      <c r="C21" s="232">
        <v>185598</v>
      </c>
    </row>
    <row r="22" spans="1:3" x14ac:dyDescent="0.2">
      <c r="A22" s="15" t="s">
        <v>53</v>
      </c>
      <c r="B22" s="341" t="s">
        <v>108</v>
      </c>
      <c r="C22" s="232">
        <v>464044.42</v>
      </c>
    </row>
    <row r="23" spans="1:3" x14ac:dyDescent="0.2">
      <c r="A23" s="15" t="s">
        <v>54</v>
      </c>
      <c r="B23" s="341" t="s">
        <v>108</v>
      </c>
      <c r="C23" s="232">
        <v>1398181</v>
      </c>
    </row>
    <row r="24" spans="1:3" x14ac:dyDescent="0.2">
      <c r="A24" s="15" t="s">
        <v>55</v>
      </c>
      <c r="B24" s="341" t="s">
        <v>104</v>
      </c>
      <c r="C24" s="232">
        <v>810074.21</v>
      </c>
    </row>
    <row r="25" spans="1:3" x14ac:dyDescent="0.2">
      <c r="A25" s="15" t="s">
        <v>56</v>
      </c>
      <c r="B25" s="341" t="s">
        <v>104</v>
      </c>
      <c r="C25" s="232">
        <v>1402706.68</v>
      </c>
    </row>
    <row r="26" spans="1:3" x14ac:dyDescent="0.2">
      <c r="A26" s="15" t="s">
        <v>57</v>
      </c>
      <c r="B26" s="341" t="s">
        <v>104</v>
      </c>
      <c r="C26" s="232">
        <v>3250670.8400000003</v>
      </c>
    </row>
    <row r="27" spans="1:3" x14ac:dyDescent="0.2">
      <c r="A27" s="15" t="s">
        <v>58</v>
      </c>
      <c r="B27" s="341" t="s">
        <v>108</v>
      </c>
      <c r="C27" s="232">
        <v>67370.61</v>
      </c>
    </row>
    <row r="28" spans="1:3" x14ac:dyDescent="0.2">
      <c r="A28" s="15" t="s">
        <v>59</v>
      </c>
      <c r="B28" s="341" t="s">
        <v>104</v>
      </c>
      <c r="C28" s="232">
        <v>2766153.4</v>
      </c>
    </row>
    <row r="29" spans="1:3" x14ac:dyDescent="0.2">
      <c r="A29" s="15" t="s">
        <v>60</v>
      </c>
      <c r="B29" s="341" t="s">
        <v>108</v>
      </c>
      <c r="C29" s="232">
        <v>2463429.5699999998</v>
      </c>
    </row>
    <row r="30" spans="1:3" x14ac:dyDescent="0.2">
      <c r="A30" s="15" t="s">
        <v>61</v>
      </c>
      <c r="B30" s="341" t="s">
        <v>108</v>
      </c>
      <c r="C30" s="232">
        <v>170465.15</v>
      </c>
    </row>
    <row r="31" spans="1:3" x14ac:dyDescent="0.2">
      <c r="A31" s="15" t="s">
        <v>62</v>
      </c>
      <c r="B31" s="341" t="s">
        <v>108</v>
      </c>
      <c r="C31" s="232">
        <v>1813554.1400000001</v>
      </c>
    </row>
    <row r="32" spans="1:3" x14ac:dyDescent="0.2">
      <c r="A32" s="15" t="s">
        <v>63</v>
      </c>
      <c r="B32" s="341" t="s">
        <v>108</v>
      </c>
      <c r="C32" s="232">
        <v>252851</v>
      </c>
    </row>
    <row r="33" spans="1:3" x14ac:dyDescent="0.2">
      <c r="A33" s="15" t="s">
        <v>64</v>
      </c>
      <c r="B33" s="341" t="s">
        <v>108</v>
      </c>
      <c r="C33" s="232">
        <v>401214.92</v>
      </c>
    </row>
    <row r="34" spans="1:3" x14ac:dyDescent="0.2">
      <c r="A34" s="15" t="s">
        <v>65</v>
      </c>
      <c r="B34" s="341" t="s">
        <v>108</v>
      </c>
      <c r="C34" s="232">
        <v>605461</v>
      </c>
    </row>
    <row r="35" spans="1:3" x14ac:dyDescent="0.2">
      <c r="A35" s="15" t="s">
        <v>66</v>
      </c>
      <c r="B35" s="341" t="s">
        <v>108</v>
      </c>
      <c r="C35" s="232">
        <v>990440.21</v>
      </c>
    </row>
    <row r="36" spans="1:3" x14ac:dyDescent="0.2">
      <c r="A36" s="15" t="s">
        <v>67</v>
      </c>
      <c r="B36" s="341" t="s">
        <v>108</v>
      </c>
      <c r="C36" s="232">
        <v>760942</v>
      </c>
    </row>
    <row r="37" spans="1:3" x14ac:dyDescent="0.2">
      <c r="A37" s="15" t="s">
        <v>68</v>
      </c>
      <c r="B37" s="341" t="s">
        <v>108</v>
      </c>
      <c r="C37" s="232"/>
    </row>
    <row r="38" spans="1:3" x14ac:dyDescent="0.2">
      <c r="A38" s="15" t="s">
        <v>69</v>
      </c>
      <c r="B38" s="341" t="s">
        <v>104</v>
      </c>
      <c r="C38" s="232">
        <v>1592289.3</v>
      </c>
    </row>
    <row r="39" spans="1:3" x14ac:dyDescent="0.2">
      <c r="A39" s="15" t="s">
        <v>70</v>
      </c>
      <c r="B39" s="341" t="s">
        <v>104</v>
      </c>
      <c r="C39" s="232">
        <v>2977251.0999999996</v>
      </c>
    </row>
    <row r="40" spans="1:3" x14ac:dyDescent="0.2">
      <c r="A40" s="15" t="s">
        <v>71</v>
      </c>
      <c r="B40" s="341" t="s">
        <v>108</v>
      </c>
      <c r="C40" s="232">
        <v>5728854.2199999997</v>
      </c>
    </row>
    <row r="41" spans="1:3" x14ac:dyDescent="0.2">
      <c r="A41" s="15" t="s">
        <v>72</v>
      </c>
      <c r="B41" s="341" t="s">
        <v>104</v>
      </c>
      <c r="C41" s="232">
        <v>2517086</v>
      </c>
    </row>
    <row r="42" spans="1:3" x14ac:dyDescent="0.2">
      <c r="A42" s="15" t="s">
        <v>73</v>
      </c>
      <c r="B42" s="341" t="s">
        <v>104</v>
      </c>
      <c r="C42" s="232">
        <v>3166888</v>
      </c>
    </row>
    <row r="43" spans="1:3" x14ac:dyDescent="0.2">
      <c r="A43" s="15" t="s">
        <v>74</v>
      </c>
      <c r="B43" s="341" t="s">
        <v>104</v>
      </c>
      <c r="C43" s="232">
        <v>4696619.1099999994</v>
      </c>
    </row>
    <row r="44" spans="1:3" x14ac:dyDescent="0.2">
      <c r="A44" s="15" t="s">
        <v>75</v>
      </c>
      <c r="B44" s="341" t="s">
        <v>108</v>
      </c>
      <c r="C44" s="232">
        <v>1132938.6599999999</v>
      </c>
    </row>
    <row r="45" spans="1:3" x14ac:dyDescent="0.2">
      <c r="A45" s="15" t="s">
        <v>76</v>
      </c>
      <c r="B45" s="341" t="s">
        <v>108</v>
      </c>
      <c r="C45" s="232">
        <v>748665.47</v>
      </c>
    </row>
    <row r="46" spans="1:3" x14ac:dyDescent="0.2">
      <c r="A46" s="15" t="s">
        <v>77</v>
      </c>
      <c r="B46" s="341" t="s">
        <v>108</v>
      </c>
      <c r="C46" s="232">
        <v>9603217</v>
      </c>
    </row>
    <row r="47" spans="1:3" x14ac:dyDescent="0.2">
      <c r="A47" s="15" t="s">
        <v>78</v>
      </c>
      <c r="B47" s="341" t="s">
        <v>108</v>
      </c>
      <c r="C47" s="232"/>
    </row>
    <row r="48" spans="1:3" x14ac:dyDescent="0.2">
      <c r="A48" s="15" t="s">
        <v>79</v>
      </c>
      <c r="B48" s="341" t="s">
        <v>108</v>
      </c>
      <c r="C48" s="232">
        <v>359415.03</v>
      </c>
    </row>
    <row r="49" spans="1:3" x14ac:dyDescent="0.2">
      <c r="A49" s="15" t="s">
        <v>80</v>
      </c>
      <c r="B49" s="341" t="s">
        <v>104</v>
      </c>
      <c r="C49" s="232">
        <v>2700611.6300000004</v>
      </c>
    </row>
    <row r="50" spans="1:3" x14ac:dyDescent="0.2">
      <c r="A50" s="15" t="s">
        <v>81</v>
      </c>
      <c r="B50" s="341" t="s">
        <v>108</v>
      </c>
      <c r="C50" s="232">
        <v>331998.96000000002</v>
      </c>
    </row>
    <row r="51" spans="1:3" x14ac:dyDescent="0.2">
      <c r="A51" s="15" t="s">
        <v>82</v>
      </c>
      <c r="B51" s="341" t="s">
        <v>104</v>
      </c>
      <c r="C51" s="232">
        <v>2637206.4000000004</v>
      </c>
    </row>
    <row r="52" spans="1:3" x14ac:dyDescent="0.2">
      <c r="A52" s="15" t="s">
        <v>83</v>
      </c>
      <c r="B52" s="341" t="s">
        <v>108</v>
      </c>
      <c r="C52" s="232">
        <v>1704324.5899999999</v>
      </c>
    </row>
    <row r="53" spans="1:3" x14ac:dyDescent="0.2">
      <c r="A53" s="15" t="s">
        <v>84</v>
      </c>
      <c r="B53" s="341" t="s">
        <v>108</v>
      </c>
      <c r="C53" s="232">
        <v>515522.52</v>
      </c>
    </row>
    <row r="54" spans="1:3" x14ac:dyDescent="0.2">
      <c r="A54" s="15" t="s">
        <v>85</v>
      </c>
      <c r="B54" s="341" t="s">
        <v>104</v>
      </c>
      <c r="C54" s="232">
        <v>3554144.28</v>
      </c>
    </row>
    <row r="55" spans="1:3" x14ac:dyDescent="0.2">
      <c r="A55" s="15" t="s">
        <v>86</v>
      </c>
      <c r="B55" s="341" t="s">
        <v>108</v>
      </c>
      <c r="C55" s="232">
        <v>750000</v>
      </c>
    </row>
    <row r="56" spans="1:3" x14ac:dyDescent="0.2">
      <c r="A56" s="15" t="s">
        <v>87</v>
      </c>
      <c r="B56" s="341" t="s">
        <v>108</v>
      </c>
      <c r="C56" s="232">
        <v>151961</v>
      </c>
    </row>
    <row r="57" spans="1:3" x14ac:dyDescent="0.2">
      <c r="A57" s="15" t="s">
        <v>88</v>
      </c>
      <c r="B57" s="341" t="s">
        <v>108</v>
      </c>
      <c r="C57" s="232">
        <v>1994509.4499999997</v>
      </c>
    </row>
    <row r="58" spans="1:3" x14ac:dyDescent="0.2">
      <c r="A58" s="15" t="s">
        <v>89</v>
      </c>
      <c r="B58" s="341" t="s">
        <v>108</v>
      </c>
      <c r="C58" s="232">
        <v>291787</v>
      </c>
    </row>
    <row r="59" spans="1:3" x14ac:dyDescent="0.2">
      <c r="A59" s="15" t="s">
        <v>90</v>
      </c>
      <c r="B59" s="341" t="s">
        <v>108</v>
      </c>
      <c r="C59" s="232">
        <v>809546.71</v>
      </c>
    </row>
    <row r="60" spans="1:3" x14ac:dyDescent="0.2">
      <c r="A60" s="15" t="s">
        <v>91</v>
      </c>
      <c r="B60" s="341" t="s">
        <v>108</v>
      </c>
      <c r="C60" s="232">
        <v>128053.53</v>
      </c>
    </row>
    <row r="61" spans="1:3" x14ac:dyDescent="0.2">
      <c r="A61" s="15" t="s">
        <v>92</v>
      </c>
      <c r="B61" s="341" t="s">
        <v>108</v>
      </c>
      <c r="C61" s="232">
        <v>593875</v>
      </c>
    </row>
    <row r="62" spans="1:3" x14ac:dyDescent="0.2">
      <c r="A62" s="15" t="s">
        <v>93</v>
      </c>
      <c r="B62" s="341" t="s">
        <v>108</v>
      </c>
      <c r="C62" s="232">
        <v>150224.54999999999</v>
      </c>
    </row>
    <row r="63" spans="1:3" x14ac:dyDescent="0.2">
      <c r="A63" s="15" t="s">
        <v>94</v>
      </c>
      <c r="B63" s="341" t="s">
        <v>108</v>
      </c>
      <c r="C63" s="232">
        <v>247429.17</v>
      </c>
    </row>
    <row r="64" spans="1:3" x14ac:dyDescent="0.2">
      <c r="A64" s="15" t="s">
        <v>110</v>
      </c>
      <c r="B64" s="341" t="s">
        <v>108</v>
      </c>
      <c r="C64" s="232">
        <v>616024</v>
      </c>
    </row>
    <row r="65" spans="1:3" x14ac:dyDescent="0.2">
      <c r="A65" s="15" t="s">
        <v>95</v>
      </c>
      <c r="B65" s="341" t="s">
        <v>108</v>
      </c>
      <c r="C65" s="232">
        <v>524678</v>
      </c>
    </row>
    <row r="66" spans="1:3" x14ac:dyDescent="0.2">
      <c r="A66" s="15" t="s">
        <v>96</v>
      </c>
      <c r="B66" s="341" t="s">
        <v>108</v>
      </c>
      <c r="C66" s="232">
        <v>2978643.92</v>
      </c>
    </row>
    <row r="67" spans="1:3" x14ac:dyDescent="0.2">
      <c r="A67" s="15" t="s">
        <v>97</v>
      </c>
      <c r="B67" s="341" t="s">
        <v>108</v>
      </c>
      <c r="C67" s="232">
        <v>516034.98</v>
      </c>
    </row>
    <row r="68" spans="1:3" x14ac:dyDescent="0.2">
      <c r="A68" s="15" t="s">
        <v>98</v>
      </c>
      <c r="B68" s="341" t="s">
        <v>104</v>
      </c>
      <c r="C68" s="232">
        <v>2858424.93</v>
      </c>
    </row>
    <row r="69" spans="1:3" x14ac:dyDescent="0.2">
      <c r="A69" s="15" t="s">
        <v>99</v>
      </c>
      <c r="B69" s="341" t="s">
        <v>108</v>
      </c>
      <c r="C69" s="232">
        <v>320746.84000000003</v>
      </c>
    </row>
    <row r="70" spans="1:3" x14ac:dyDescent="0.2">
      <c r="A70" s="15" t="s">
        <v>100</v>
      </c>
      <c r="B70" s="341" t="s">
        <v>104</v>
      </c>
      <c r="C70" s="232">
        <v>3252099.58</v>
      </c>
    </row>
    <row r="71" spans="1:3" x14ac:dyDescent="0.2">
      <c r="A71" s="542" t="str">
        <f>'1'!A70</f>
        <v>Statewide Total</v>
      </c>
      <c r="B71" s="569"/>
      <c r="C71" s="179">
        <f>SUM(C4:C70)</f>
        <v>107158846.42999999</v>
      </c>
    </row>
    <row r="72" spans="1:3" x14ac:dyDescent="0.2">
      <c r="A72" s="643"/>
      <c r="B72" s="643"/>
      <c r="C72" s="643"/>
    </row>
    <row r="73" spans="1:3" x14ac:dyDescent="0.2">
      <c r="A73" s="1"/>
      <c r="B73" s="206"/>
      <c r="C73" s="202"/>
    </row>
    <row r="74" spans="1:3" hidden="1" x14ac:dyDescent="0.2">
      <c r="A74" s="642" t="s">
        <v>192</v>
      </c>
      <c r="B74" s="642"/>
      <c r="C74" s="642"/>
    </row>
    <row r="75" spans="1:3" x14ac:dyDescent="0.2">
      <c r="A75" s="1"/>
      <c r="B75" s="206"/>
    </row>
    <row r="76" spans="1:3" x14ac:dyDescent="0.2">
      <c r="A76" s="1"/>
      <c r="B76" s="206"/>
    </row>
  </sheetData>
  <mergeCells count="4">
    <mergeCell ref="A74:C74"/>
    <mergeCell ref="A72:C72"/>
    <mergeCell ref="A71:B71"/>
    <mergeCell ref="A2:B2"/>
  </mergeCells>
  <phoneticPr fontId="4" type="noConversion"/>
  <pageMargins left="0.75" right="0.75" top="0.25" bottom="0.25" header="0" footer="0"/>
  <pageSetup scale="90" orientation="portrait" horizontalDpi="300" verticalDpi="300" r:id="rId1"/>
  <headerFooter alignWithMargins="0">
    <oddFooter>&amp;L&amp;8Prepared by: Office of Child Development and Early Learning&amp;C&amp;8&amp;P&amp;R&amp;8Updated: 11/1/2011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indexed="8"/>
    <pageSetUpPr fitToPage="1"/>
  </sheetPr>
  <dimension ref="A1:AF84"/>
  <sheetViews>
    <sheetView zoomScaleNormal="100" workbookViewId="0">
      <pane ySplit="3" topLeftCell="A4" activePane="bottomLeft" state="frozen"/>
      <selection pane="bottomLeft" activeCell="A4" sqref="A4"/>
    </sheetView>
  </sheetViews>
  <sheetFormatPr defaultColWidth="12.7109375" defaultRowHeight="11.25" x14ac:dyDescent="0.2"/>
  <cols>
    <col min="1" max="1" width="15.7109375" style="9" customWidth="1"/>
    <col min="2" max="2" width="13.140625" style="227" customWidth="1"/>
    <col min="3" max="4" width="11.140625" style="204" customWidth="1"/>
    <col min="5" max="5" width="11.140625" style="364" customWidth="1"/>
    <col min="6" max="6" width="14.5703125" style="187" customWidth="1"/>
    <col min="7" max="7" width="13.42578125" style="187" customWidth="1"/>
    <col min="8" max="8" width="12.28515625" style="187" customWidth="1"/>
    <col min="9" max="9" width="12" style="187" customWidth="1"/>
    <col min="10" max="12" width="12.42578125" style="187" customWidth="1"/>
    <col min="13" max="13" width="11.7109375" style="187" customWidth="1"/>
    <col min="14" max="14" width="12.42578125" style="199" customWidth="1"/>
    <col min="15" max="15" width="13.42578125" style="187" customWidth="1"/>
    <col min="16" max="16" width="12.7109375" style="187" customWidth="1"/>
    <col min="17" max="17" width="13.42578125" style="187" customWidth="1"/>
    <col min="18" max="18" width="16.140625" style="199" customWidth="1"/>
    <col min="19" max="19" width="12.140625" style="60" customWidth="1"/>
    <col min="20" max="20" width="14.28515625" style="197" customWidth="1"/>
    <col min="21" max="21" width="12.7109375" style="1" customWidth="1"/>
    <col min="22" max="16384" width="12.7109375" style="1"/>
  </cols>
  <sheetData>
    <row r="1" spans="1:22" ht="12.75" thickBot="1" x14ac:dyDescent="0.25">
      <c r="A1" s="604" t="str">
        <f>'Table of Contents'!B24&amp;":  "&amp;'Table of Contents'!C24</f>
        <v>Tab 18:  Economic, Maternal, Birth Outcome, Academic, and Toxic Stress Risk Factor Data</v>
      </c>
      <c r="B1" s="604"/>
      <c r="C1" s="604"/>
      <c r="D1" s="604"/>
      <c r="E1" s="604"/>
      <c r="F1" s="646"/>
      <c r="G1" s="646"/>
      <c r="H1" s="646"/>
      <c r="I1" s="646"/>
      <c r="J1" s="646"/>
      <c r="K1" s="646"/>
      <c r="L1" s="646"/>
      <c r="M1" s="646"/>
      <c r="N1" s="646"/>
      <c r="O1" s="646"/>
      <c r="P1" s="646"/>
      <c r="Q1" s="646"/>
      <c r="R1" s="360"/>
    </row>
    <row r="2" spans="1:22" s="41" customFormat="1" ht="85.5" thickTop="1" thickBot="1" x14ac:dyDescent="0.25">
      <c r="A2" s="649" t="str">
        <f>'1'!A2</f>
        <v>County</v>
      </c>
      <c r="B2" s="647" t="str">
        <f>'1'!C2</f>
        <v>County Classification</v>
      </c>
      <c r="C2" s="142" t="s">
        <v>205</v>
      </c>
      <c r="D2" s="94" t="s">
        <v>206</v>
      </c>
      <c r="E2" s="137" t="s">
        <v>207</v>
      </c>
      <c r="F2" s="138" t="s">
        <v>700</v>
      </c>
      <c r="G2" s="136" t="s">
        <v>701</v>
      </c>
      <c r="H2" s="135" t="s">
        <v>702</v>
      </c>
      <c r="I2" s="138" t="s">
        <v>230</v>
      </c>
      <c r="J2" s="139" t="s">
        <v>283</v>
      </c>
      <c r="K2" s="140" t="s">
        <v>326</v>
      </c>
      <c r="L2" s="147" t="s">
        <v>603</v>
      </c>
      <c r="M2" s="146" t="s">
        <v>231</v>
      </c>
      <c r="N2" s="390" t="s">
        <v>331</v>
      </c>
      <c r="O2" s="523" t="s">
        <v>711</v>
      </c>
      <c r="P2" s="144" t="s">
        <v>703</v>
      </c>
      <c r="Q2" s="141" t="s">
        <v>704</v>
      </c>
      <c r="R2" s="145" t="s">
        <v>604</v>
      </c>
      <c r="S2" s="143" t="s">
        <v>232</v>
      </c>
      <c r="T2" s="283" t="s">
        <v>605</v>
      </c>
    </row>
    <row r="3" spans="1:22" s="41" customFormat="1" ht="13.5" thickTop="1" x14ac:dyDescent="0.2">
      <c r="A3" s="650" t="e">
        <f>#REF!</f>
        <v>#REF!</v>
      </c>
      <c r="B3" s="648" t="e">
        <f>#REF!</f>
        <v>#REF!</v>
      </c>
      <c r="C3" s="653" t="s">
        <v>135</v>
      </c>
      <c r="D3" s="654"/>
      <c r="E3" s="654"/>
      <c r="F3" s="655"/>
      <c r="G3" s="655"/>
      <c r="H3" s="655"/>
      <c r="I3" s="655"/>
      <c r="J3" s="655"/>
      <c r="K3" s="655"/>
      <c r="L3" s="655"/>
      <c r="M3" s="655"/>
      <c r="N3" s="655"/>
      <c r="O3" s="655"/>
      <c r="P3" s="655"/>
      <c r="Q3" s="655"/>
      <c r="R3" s="655"/>
      <c r="S3" s="656"/>
      <c r="T3" s="657"/>
    </row>
    <row r="4" spans="1:22" x14ac:dyDescent="0.2">
      <c r="A4" s="15" t="s">
        <v>36</v>
      </c>
      <c r="B4" s="348" t="s">
        <v>108</v>
      </c>
      <c r="C4" s="152">
        <v>2953</v>
      </c>
      <c r="D4" s="152">
        <v>2190</v>
      </c>
      <c r="E4" s="152">
        <f>C4+D4</f>
        <v>5143</v>
      </c>
      <c r="F4" s="272">
        <v>0.16556728232189974</v>
      </c>
      <c r="G4" s="272">
        <v>0.56497361477572561</v>
      </c>
      <c r="H4" s="272">
        <v>0.43277341744296927</v>
      </c>
      <c r="I4" s="272">
        <v>9.8342541436464093E-2</v>
      </c>
      <c r="J4" s="272">
        <v>1.2422360248447204E-2</v>
      </c>
      <c r="K4" s="272">
        <v>0.10455486542443064</v>
      </c>
      <c r="L4" s="272">
        <v>1.970954356846473E-2</v>
      </c>
      <c r="M4" s="273">
        <v>8.9026915113871632E-2</v>
      </c>
      <c r="N4" s="274">
        <v>4.140786749482402E-3</v>
      </c>
      <c r="O4" s="272">
        <v>0.34969939879759521</v>
      </c>
      <c r="P4" s="272">
        <v>0.40059940059940058</v>
      </c>
      <c r="Q4" s="272">
        <v>8.3720930232558111E-2</v>
      </c>
      <c r="R4" s="275">
        <v>9.5652173913043481E-2</v>
      </c>
      <c r="S4" s="276">
        <v>0.12020725388601039</v>
      </c>
      <c r="T4" s="274">
        <v>2.941316001707861E-2</v>
      </c>
      <c r="V4" s="7"/>
    </row>
    <row r="5" spans="1:22" x14ac:dyDescent="0.2">
      <c r="A5" s="15" t="s">
        <v>37</v>
      </c>
      <c r="B5" s="348" t="s">
        <v>104</v>
      </c>
      <c r="C5" s="152">
        <v>39041</v>
      </c>
      <c r="D5" s="152">
        <v>25765</v>
      </c>
      <c r="E5" s="152">
        <f t="shared" ref="E5:E68" si="0">C5+D5</f>
        <v>64806</v>
      </c>
      <c r="F5" s="272">
        <v>0.18931085926662652</v>
      </c>
      <c r="G5" s="272">
        <v>0.50813986965739266</v>
      </c>
      <c r="H5" s="272">
        <v>0.4967151061608075</v>
      </c>
      <c r="I5" s="277">
        <v>6.2145182045265313E-2</v>
      </c>
      <c r="J5" s="277">
        <v>7.4880871341048332E-3</v>
      </c>
      <c r="K5" s="277">
        <v>6.0617555572414841E-2</v>
      </c>
      <c r="L5" s="272">
        <v>1.7024200320635164E-2</v>
      </c>
      <c r="M5" s="273">
        <v>8.5281212604706821E-2</v>
      </c>
      <c r="N5" s="278">
        <v>5.899258811072455E-3</v>
      </c>
      <c r="O5" s="272">
        <v>0.28622540250447226</v>
      </c>
      <c r="P5" s="272">
        <v>0.37729627885068301</v>
      </c>
      <c r="Q5" s="272">
        <v>8.8633899530177085E-2</v>
      </c>
      <c r="R5" s="279">
        <v>7.6212471131639717E-2</v>
      </c>
      <c r="S5" s="280">
        <v>9.9502868068833683E-2</v>
      </c>
      <c r="T5" s="278">
        <v>1.9475460919241756E-2</v>
      </c>
      <c r="V5" s="7"/>
    </row>
    <row r="6" spans="1:22" s="10" customFormat="1" x14ac:dyDescent="0.2">
      <c r="A6" s="15" t="s">
        <v>38</v>
      </c>
      <c r="B6" s="348" t="s">
        <v>108</v>
      </c>
      <c r="C6" s="152">
        <v>1943</v>
      </c>
      <c r="D6" s="152">
        <v>1486</v>
      </c>
      <c r="E6" s="152">
        <f t="shared" si="0"/>
        <v>3429</v>
      </c>
      <c r="F6" s="272">
        <v>0.24057279236276849</v>
      </c>
      <c r="G6" s="272">
        <v>0.645346062052506</v>
      </c>
      <c r="H6" s="272">
        <v>0.54517611026033685</v>
      </c>
      <c r="I6" s="277">
        <v>0.11092985318107668</v>
      </c>
      <c r="J6" s="277">
        <v>1.7915309446254073E-2</v>
      </c>
      <c r="K6" s="277">
        <v>0.11764705882352941</v>
      </c>
      <c r="L6" s="272">
        <v>2.1276595744680851E-2</v>
      </c>
      <c r="M6" s="273">
        <v>5.1580698835274545E-2</v>
      </c>
      <c r="N6" s="278">
        <v>8.1433224755700327E-3</v>
      </c>
      <c r="O6" s="272">
        <v>0.27743902439024393</v>
      </c>
      <c r="P6" s="272">
        <v>0.33789954337899542</v>
      </c>
      <c r="Q6" s="272">
        <v>0.12013536379018608</v>
      </c>
      <c r="R6" s="279">
        <v>0.17241379310344829</v>
      </c>
      <c r="S6" s="284">
        <v>0.22660098522167482</v>
      </c>
      <c r="T6" s="278">
        <v>2.5446834292638595E-2</v>
      </c>
      <c r="V6" s="391"/>
    </row>
    <row r="7" spans="1:22" x14ac:dyDescent="0.2">
      <c r="A7" s="15" t="s">
        <v>39</v>
      </c>
      <c r="B7" s="359" t="s">
        <v>104</v>
      </c>
      <c r="C7" s="152">
        <v>5050</v>
      </c>
      <c r="D7" s="152">
        <v>3761</v>
      </c>
      <c r="E7" s="152">
        <f t="shared" si="0"/>
        <v>8811</v>
      </c>
      <c r="F7" s="272">
        <v>0.17872817256513213</v>
      </c>
      <c r="G7" s="272">
        <v>0.60239051265290877</v>
      </c>
      <c r="H7" s="272">
        <v>0.49126617793465471</v>
      </c>
      <c r="I7" s="277">
        <v>8.3632019115890077E-2</v>
      </c>
      <c r="J7" s="277">
        <v>7.1727435744172148E-3</v>
      </c>
      <c r="K7" s="277">
        <v>6.4554692169754929E-2</v>
      </c>
      <c r="L7" s="272">
        <v>1.1370436864153202E-2</v>
      </c>
      <c r="M7" s="273">
        <v>7.0731707317073164E-2</v>
      </c>
      <c r="N7" s="278">
        <v>5.3731343283582086E-3</v>
      </c>
      <c r="O7" s="272">
        <v>0.34611288604898827</v>
      </c>
      <c r="P7" s="272">
        <v>0.44485881726158766</v>
      </c>
      <c r="Q7" s="272">
        <v>0.11292200232828875</v>
      </c>
      <c r="R7" s="279">
        <v>0.11904761904761904</v>
      </c>
      <c r="S7" s="280">
        <v>0.17136009586578793</v>
      </c>
      <c r="T7" s="278">
        <v>2.1087580760947595E-2</v>
      </c>
      <c r="V7" s="7"/>
    </row>
    <row r="8" spans="1:22" x14ac:dyDescent="0.2">
      <c r="A8" s="15" t="s">
        <v>40</v>
      </c>
      <c r="B8" s="348" t="s">
        <v>108</v>
      </c>
      <c r="C8" s="152">
        <v>1393</v>
      </c>
      <c r="D8" s="152">
        <v>1067</v>
      </c>
      <c r="E8" s="152">
        <f t="shared" si="0"/>
        <v>2460</v>
      </c>
      <c r="F8" s="272">
        <v>0.23478858714334824</v>
      </c>
      <c r="G8" s="272">
        <v>0.75042970092815398</v>
      </c>
      <c r="H8" s="272">
        <v>0.54986721746827971</v>
      </c>
      <c r="I8" s="277">
        <v>9.5541401273885357E-2</v>
      </c>
      <c r="J8" s="277">
        <v>1.6032064128256512E-2</v>
      </c>
      <c r="K8" s="277">
        <v>0.1646586345381526</v>
      </c>
      <c r="L8" s="272">
        <v>6.0120240480961923E-3</v>
      </c>
      <c r="M8" s="273">
        <v>5.6565656565656569E-2</v>
      </c>
      <c r="N8" s="278">
        <v>4.0080160320641279E-3</v>
      </c>
      <c r="O8" s="272">
        <v>0.28633405639913234</v>
      </c>
      <c r="P8" s="272">
        <v>0.35217391304347828</v>
      </c>
      <c r="Q8" s="272">
        <v>6.8783068783068835E-2</v>
      </c>
      <c r="R8" s="279">
        <v>0.20512820512820512</v>
      </c>
      <c r="S8" s="280">
        <v>0.19574468085106378</v>
      </c>
      <c r="T8" s="278">
        <v>2.2639261245159369E-2</v>
      </c>
      <c r="V8" s="7"/>
    </row>
    <row r="9" spans="1:22" x14ac:dyDescent="0.2">
      <c r="A9" s="15" t="s">
        <v>41</v>
      </c>
      <c r="B9" s="348" t="s">
        <v>104</v>
      </c>
      <c r="C9" s="152">
        <v>14341</v>
      </c>
      <c r="D9" s="152">
        <v>10194</v>
      </c>
      <c r="E9" s="152">
        <f t="shared" si="0"/>
        <v>24535</v>
      </c>
      <c r="F9" s="272">
        <v>0.23087304058963978</v>
      </c>
      <c r="G9" s="272">
        <v>0.64410533236444167</v>
      </c>
      <c r="H9" s="272">
        <v>0.52809161007465544</v>
      </c>
      <c r="I9" s="277">
        <v>0.12445095168374817</v>
      </c>
      <c r="J9" s="277">
        <v>2.1512113617376774E-2</v>
      </c>
      <c r="K9" s="277">
        <v>0.17554530201342283</v>
      </c>
      <c r="L9" s="272">
        <v>1.5683814303638646E-2</v>
      </c>
      <c r="M9" s="273">
        <v>8.0810190018793068E-2</v>
      </c>
      <c r="N9" s="278">
        <v>5.6355666875391357E-3</v>
      </c>
      <c r="O9" s="272">
        <v>0.40442866095675789</v>
      </c>
      <c r="P9" s="272">
        <v>0.49498537400752196</v>
      </c>
      <c r="Q9" s="272">
        <v>0.11795810453528577</v>
      </c>
      <c r="R9" s="279">
        <v>0.11610486891385768</v>
      </c>
      <c r="S9" s="280">
        <v>8.7431693989071024E-2</v>
      </c>
      <c r="T9" s="278">
        <v>1.7396988739403652E-2</v>
      </c>
      <c r="V9" s="7"/>
    </row>
    <row r="10" spans="1:22" x14ac:dyDescent="0.2">
      <c r="A10" s="15" t="s">
        <v>42</v>
      </c>
      <c r="B10" s="348" t="s">
        <v>108</v>
      </c>
      <c r="C10" s="152">
        <v>3933</v>
      </c>
      <c r="D10" s="152">
        <v>2890</v>
      </c>
      <c r="E10" s="152">
        <f t="shared" si="0"/>
        <v>6823</v>
      </c>
      <c r="F10" s="272">
        <v>0.29731075697211157</v>
      </c>
      <c r="G10" s="272">
        <v>0.6948456175298805</v>
      </c>
      <c r="H10" s="272">
        <v>0.51183448586045988</v>
      </c>
      <c r="I10" s="277">
        <v>0.12786108918705605</v>
      </c>
      <c r="J10" s="277">
        <v>1.6561514195583597E-2</v>
      </c>
      <c r="K10" s="277">
        <v>0.12243285939968404</v>
      </c>
      <c r="L10" s="272">
        <v>1.1876484560570071E-2</v>
      </c>
      <c r="M10" s="273">
        <v>6.2401263823064768E-2</v>
      </c>
      <c r="N10" s="278">
        <v>6.3091482649842269E-3</v>
      </c>
      <c r="O10" s="272">
        <v>0.39457364341085271</v>
      </c>
      <c r="P10" s="272">
        <v>0.49068322981366458</v>
      </c>
      <c r="Q10" s="272">
        <v>9.4562647754137141E-2</v>
      </c>
      <c r="R10" s="279">
        <v>0.16774193548387098</v>
      </c>
      <c r="S10" s="280">
        <v>0.17995264404104183</v>
      </c>
      <c r="T10" s="278">
        <v>3.0830738476915389E-2</v>
      </c>
      <c r="V10" s="7"/>
    </row>
    <row r="11" spans="1:22" x14ac:dyDescent="0.2">
      <c r="A11" s="15" t="s">
        <v>43</v>
      </c>
      <c r="B11" s="348" t="s">
        <v>108</v>
      </c>
      <c r="C11" s="152">
        <v>2170</v>
      </c>
      <c r="D11" s="152">
        <v>1470</v>
      </c>
      <c r="E11" s="152">
        <f t="shared" si="0"/>
        <v>3640</v>
      </c>
      <c r="F11" s="272">
        <v>0.21635635163799199</v>
      </c>
      <c r="G11" s="272">
        <v>0.69149186896064108</v>
      </c>
      <c r="H11" s="272">
        <v>0.5354544467368878</v>
      </c>
      <c r="I11" s="277">
        <v>0.12591508052708639</v>
      </c>
      <c r="J11" s="277">
        <v>1.0248901903367497E-2</v>
      </c>
      <c r="K11" s="277">
        <v>0.11453744493392071</v>
      </c>
      <c r="L11" s="272">
        <v>4.3923865300146414E-3</v>
      </c>
      <c r="M11" s="273">
        <v>4.2521994134897358E-2</v>
      </c>
      <c r="N11" s="278">
        <v>4.3923865300146414E-3</v>
      </c>
      <c r="O11" s="272">
        <v>0.36336336336336339</v>
      </c>
      <c r="P11" s="272">
        <v>0.52932330827067664</v>
      </c>
      <c r="Q11" s="272">
        <v>0.10962962962962963</v>
      </c>
      <c r="R11" s="279">
        <v>0.23655913978494625</v>
      </c>
      <c r="S11" s="280">
        <v>0.18740849194729137</v>
      </c>
      <c r="T11" s="278">
        <v>3.3209254798919785E-2</v>
      </c>
      <c r="V11" s="7"/>
    </row>
    <row r="12" spans="1:22" x14ac:dyDescent="0.2">
      <c r="A12" s="15" t="s">
        <v>220</v>
      </c>
      <c r="B12" s="348" t="s">
        <v>104</v>
      </c>
      <c r="C12" s="152">
        <v>17884</v>
      </c>
      <c r="D12" s="152">
        <v>13101</v>
      </c>
      <c r="E12" s="152">
        <f t="shared" si="0"/>
        <v>30985</v>
      </c>
      <c r="F12" s="272">
        <v>8.0191296536053058E-2</v>
      </c>
      <c r="G12" s="272">
        <v>0.36090046767247075</v>
      </c>
      <c r="H12" s="272">
        <v>0.30377098670621261</v>
      </c>
      <c r="I12" s="277">
        <v>3.7487733071638864E-2</v>
      </c>
      <c r="J12" s="277">
        <v>4.5090180360721445E-3</v>
      </c>
      <c r="K12" s="277">
        <v>4.5179711118575751E-2</v>
      </c>
      <c r="L12" s="272">
        <v>1.6379742604044793E-2</v>
      </c>
      <c r="M12" s="273">
        <v>7.2013366750208849E-2</v>
      </c>
      <c r="N12" s="278">
        <v>2.5050100200400801E-3</v>
      </c>
      <c r="O12" s="272">
        <v>0.25076109597820861</v>
      </c>
      <c r="P12" s="272">
        <v>0.34701731879409881</v>
      </c>
      <c r="Q12" s="272">
        <v>7.1026931044687824E-2</v>
      </c>
      <c r="R12" s="279">
        <v>6.6202090592334492E-2</v>
      </c>
      <c r="S12" s="280">
        <v>7.6251259657373227E-2</v>
      </c>
      <c r="T12" s="278">
        <v>1.3485809707695634E-2</v>
      </c>
      <c r="V12" s="7"/>
    </row>
    <row r="13" spans="1:22" x14ac:dyDescent="0.2">
      <c r="A13" s="15" t="s">
        <v>44</v>
      </c>
      <c r="B13" s="348" t="s">
        <v>108</v>
      </c>
      <c r="C13" s="152">
        <v>5608</v>
      </c>
      <c r="D13" s="152">
        <v>3886</v>
      </c>
      <c r="E13" s="152">
        <f t="shared" si="0"/>
        <v>9494</v>
      </c>
      <c r="F13" s="272">
        <v>0.10981450840372725</v>
      </c>
      <c r="G13" s="272">
        <v>0.42950448489070803</v>
      </c>
      <c r="H13" s="272">
        <v>0.28430602809037775</v>
      </c>
      <c r="I13" s="277">
        <v>6.633499170812604E-2</v>
      </c>
      <c r="J13" s="277">
        <v>8.2872928176795577E-3</v>
      </c>
      <c r="K13" s="277">
        <v>4.8726467331118496E-2</v>
      </c>
      <c r="L13" s="272">
        <v>1.2827663134411601E-2</v>
      </c>
      <c r="M13" s="273">
        <v>6.3745019920318724E-2</v>
      </c>
      <c r="N13" s="278">
        <v>2.7624309392265192E-3</v>
      </c>
      <c r="O13" s="272">
        <v>0.22490400438837083</v>
      </c>
      <c r="P13" s="272">
        <v>0.30697419000549148</v>
      </c>
      <c r="Q13" s="272">
        <v>7.6426799007444202E-2</v>
      </c>
      <c r="R13" s="279">
        <v>7.4999999999999997E-2</v>
      </c>
      <c r="S13" s="280">
        <v>0.12257348863006101</v>
      </c>
      <c r="T13" s="278">
        <v>1.763949601439959E-2</v>
      </c>
      <c r="V13" s="7"/>
    </row>
    <row r="14" spans="1:22" x14ac:dyDescent="0.2">
      <c r="A14" s="15" t="s">
        <v>45</v>
      </c>
      <c r="B14" s="348" t="s">
        <v>108</v>
      </c>
      <c r="C14" s="152">
        <v>3934</v>
      </c>
      <c r="D14" s="152">
        <v>2797</v>
      </c>
      <c r="E14" s="152">
        <f t="shared" si="0"/>
        <v>6731</v>
      </c>
      <c r="F14" s="272">
        <v>0.29298116898997312</v>
      </c>
      <c r="G14" s="272">
        <v>0.66727806309611148</v>
      </c>
      <c r="H14" s="272">
        <v>0.56014519964951803</v>
      </c>
      <c r="I14" s="277">
        <v>0.10953800298062594</v>
      </c>
      <c r="J14" s="277">
        <v>1.4157973174366617E-2</v>
      </c>
      <c r="K14" s="277">
        <v>8.6502609992542875E-2</v>
      </c>
      <c r="L14" s="272">
        <v>1.6430171769977596E-2</v>
      </c>
      <c r="M14" s="273">
        <v>8.6567164179104483E-2</v>
      </c>
      <c r="N14" s="278">
        <v>8.1967213114754103E-3</v>
      </c>
      <c r="O14" s="272">
        <v>0.33902647309991463</v>
      </c>
      <c r="P14" s="272">
        <v>0.40531276778063413</v>
      </c>
      <c r="Q14" s="272">
        <v>6.886227544910184E-2</v>
      </c>
      <c r="R14" s="279">
        <v>0.13872832369942195</v>
      </c>
      <c r="S14" s="280">
        <v>0.21343283582089556</v>
      </c>
      <c r="T14" s="278">
        <v>2.9000187582067155E-2</v>
      </c>
      <c r="V14" s="7"/>
    </row>
    <row r="15" spans="1:22" x14ac:dyDescent="0.2">
      <c r="A15" s="15" t="s">
        <v>46</v>
      </c>
      <c r="B15" s="348" t="s">
        <v>108</v>
      </c>
      <c r="C15" s="152">
        <v>103</v>
      </c>
      <c r="D15" s="152">
        <v>119</v>
      </c>
      <c r="E15" s="152">
        <f t="shared" si="0"/>
        <v>222</v>
      </c>
      <c r="F15" s="272">
        <v>0.27027027027027029</v>
      </c>
      <c r="G15" s="272">
        <v>0.92664092664092668</v>
      </c>
      <c r="H15" s="272">
        <v>0.60034602076124566</v>
      </c>
      <c r="I15" s="277">
        <v>0.15384615384615385</v>
      </c>
      <c r="J15" s="277">
        <v>0</v>
      </c>
      <c r="K15" s="277">
        <v>0.15384615384615385</v>
      </c>
      <c r="L15" s="272">
        <v>0</v>
      </c>
      <c r="M15" s="273">
        <v>2.6315789473684209E-2</v>
      </c>
      <c r="N15" s="278">
        <v>0</v>
      </c>
      <c r="O15" s="272">
        <v>0.18181818181818182</v>
      </c>
      <c r="P15" s="272">
        <v>0.36363636363636365</v>
      </c>
      <c r="Q15" s="272">
        <v>9.7560975609756073E-2</v>
      </c>
      <c r="R15" s="279">
        <v>0.1111111111111111</v>
      </c>
      <c r="S15" s="280">
        <v>0.38461538461538458</v>
      </c>
      <c r="T15" s="278">
        <v>4.1322314049586778E-2</v>
      </c>
      <c r="V15" s="7"/>
    </row>
    <row r="16" spans="1:22" x14ac:dyDescent="0.2">
      <c r="A16" s="15" t="s">
        <v>47</v>
      </c>
      <c r="B16" s="348" t="s">
        <v>108</v>
      </c>
      <c r="C16" s="152">
        <v>1659</v>
      </c>
      <c r="D16" s="152">
        <v>1339</v>
      </c>
      <c r="E16" s="152">
        <f t="shared" si="0"/>
        <v>2998</v>
      </c>
      <c r="F16" s="272">
        <v>0.24593437945791727</v>
      </c>
      <c r="G16" s="272">
        <v>0.67047075606276751</v>
      </c>
      <c r="H16" s="272">
        <v>0.57037803056417324</v>
      </c>
      <c r="I16" s="277">
        <v>9.7478991596638656E-2</v>
      </c>
      <c r="J16" s="277">
        <v>6.7001675041876048E-3</v>
      </c>
      <c r="K16" s="277">
        <v>8.7689713322091065E-2</v>
      </c>
      <c r="L16" s="272">
        <v>1.507537688442211E-2</v>
      </c>
      <c r="M16" s="273">
        <v>6.8676716917922945E-2</v>
      </c>
      <c r="N16" s="278">
        <v>1.6750418760469012E-3</v>
      </c>
      <c r="O16" s="272">
        <v>0.3362193362193362</v>
      </c>
      <c r="P16" s="272">
        <v>0.49130434782608695</v>
      </c>
      <c r="Q16" s="272">
        <v>9.5726495726495719E-2</v>
      </c>
      <c r="R16" s="279">
        <v>0.14705882352941177</v>
      </c>
      <c r="S16" s="280">
        <v>0.2233502538071066</v>
      </c>
      <c r="T16" s="278">
        <v>2.522917809292486E-2</v>
      </c>
      <c r="V16" s="7"/>
    </row>
    <row r="17" spans="1:23" x14ac:dyDescent="0.2">
      <c r="A17" s="15" t="s">
        <v>48</v>
      </c>
      <c r="B17" s="348" t="s">
        <v>108</v>
      </c>
      <c r="C17" s="152">
        <v>4217</v>
      </c>
      <c r="D17" s="152">
        <v>2349</v>
      </c>
      <c r="E17" s="152">
        <f t="shared" si="0"/>
        <v>6566</v>
      </c>
      <c r="F17" s="272">
        <v>0.16372573733299722</v>
      </c>
      <c r="G17" s="272">
        <v>0.53037559868918582</v>
      </c>
      <c r="H17" s="272">
        <v>0.26286563428750198</v>
      </c>
      <c r="I17" s="277">
        <v>2.6533996683250415E-2</v>
      </c>
      <c r="J17" s="277">
        <v>4.1322314049586778E-3</v>
      </c>
      <c r="K17" s="277">
        <v>9.5277547638773816E-2</v>
      </c>
      <c r="L17" s="272">
        <v>7.4441687344913151E-3</v>
      </c>
      <c r="M17" s="273">
        <v>5.3763440860215055E-2</v>
      </c>
      <c r="N17" s="278">
        <v>4.1322314049586778E-3</v>
      </c>
      <c r="O17" s="272">
        <v>0.23935558112773303</v>
      </c>
      <c r="P17" s="272">
        <v>0.33673469387755101</v>
      </c>
      <c r="Q17" s="272">
        <v>5.8394160583941646E-2</v>
      </c>
      <c r="R17" s="279">
        <v>0.16129032258064516</v>
      </c>
      <c r="S17" s="280">
        <v>7.1428571428571397E-2</v>
      </c>
      <c r="T17" s="278">
        <v>1.7916308749539821E-2</v>
      </c>
      <c r="V17" s="7"/>
    </row>
    <row r="18" spans="1:23" x14ac:dyDescent="0.2">
      <c r="A18" s="15" t="s">
        <v>49</v>
      </c>
      <c r="B18" s="348" t="s">
        <v>104</v>
      </c>
      <c r="C18" s="152">
        <v>16760</v>
      </c>
      <c r="D18" s="152">
        <v>12483</v>
      </c>
      <c r="E18" s="152">
        <f t="shared" si="0"/>
        <v>29243</v>
      </c>
      <c r="F18" s="272">
        <v>0.10668559261887864</v>
      </c>
      <c r="G18" s="272">
        <v>0.35625266146202983</v>
      </c>
      <c r="H18" s="272">
        <v>0.26119928586637842</v>
      </c>
      <c r="I18" s="277">
        <v>4.4237706474273782E-2</v>
      </c>
      <c r="J18" s="277">
        <v>5.8259725615485815E-3</v>
      </c>
      <c r="K18" s="277">
        <v>0.10476728848690409</v>
      </c>
      <c r="L18" s="272">
        <v>1.2984569062852842E-2</v>
      </c>
      <c r="M18" s="273">
        <v>6.9185937206241777E-2</v>
      </c>
      <c r="N18" s="278">
        <v>5.0732807215332579E-3</v>
      </c>
      <c r="O18" s="272">
        <v>0.242372004826754</v>
      </c>
      <c r="P18" s="272">
        <v>0.33948912668277531</v>
      </c>
      <c r="Q18" s="272">
        <v>6.3712925668253373E-2</v>
      </c>
      <c r="R18" s="279">
        <v>8.0402010050251257E-2</v>
      </c>
      <c r="S18" s="280">
        <v>5.0996483001172321E-2</v>
      </c>
      <c r="T18" s="278">
        <v>1.2315985900891561E-2</v>
      </c>
      <c r="V18" s="7"/>
      <c r="W18" s="86"/>
    </row>
    <row r="19" spans="1:23" x14ac:dyDescent="0.2">
      <c r="A19" s="15" t="s">
        <v>50</v>
      </c>
      <c r="B19" s="348" t="s">
        <v>108</v>
      </c>
      <c r="C19" s="152">
        <v>1179</v>
      </c>
      <c r="D19" s="152">
        <v>760</v>
      </c>
      <c r="E19" s="152">
        <f t="shared" si="0"/>
        <v>1939</v>
      </c>
      <c r="F19" s="272">
        <v>0.2628797886393659</v>
      </c>
      <c r="G19" s="272">
        <v>0.7371202113606341</v>
      </c>
      <c r="H19" s="272">
        <v>0.45115793139474142</v>
      </c>
      <c r="I19" s="277">
        <v>0.10526315789473684</v>
      </c>
      <c r="J19" s="277">
        <v>7.5187969924812026E-3</v>
      </c>
      <c r="K19" s="277">
        <v>0.18434343434343434</v>
      </c>
      <c r="L19" s="272">
        <v>1.0050251256281407E-2</v>
      </c>
      <c r="M19" s="273">
        <v>6.6326530612244902E-2</v>
      </c>
      <c r="N19" s="278">
        <v>7.5187969924812026E-3</v>
      </c>
      <c r="O19" s="272">
        <v>0.2805755395683453</v>
      </c>
      <c r="P19" s="272">
        <v>0.41050119331742241</v>
      </c>
      <c r="Q19" s="272">
        <v>7.1895424836601274E-2</v>
      </c>
      <c r="R19" s="279">
        <v>0.22500000000000001</v>
      </c>
      <c r="S19" s="280">
        <v>0.2160804020100503</v>
      </c>
      <c r="T19" s="278">
        <v>2.9120953541920628E-2</v>
      </c>
      <c r="V19" s="7"/>
    </row>
    <row r="20" spans="1:23" x14ac:dyDescent="0.2">
      <c r="A20" s="15" t="s">
        <v>51</v>
      </c>
      <c r="B20" s="348" t="s">
        <v>108</v>
      </c>
      <c r="C20" s="152">
        <v>2116</v>
      </c>
      <c r="D20" s="152">
        <v>1642</v>
      </c>
      <c r="E20" s="152">
        <f t="shared" si="0"/>
        <v>3758</v>
      </c>
      <c r="F20" s="272">
        <v>0.30824290002308935</v>
      </c>
      <c r="G20" s="272">
        <v>0.73955206649734473</v>
      </c>
      <c r="H20" s="272">
        <v>0.5449380165289256</v>
      </c>
      <c r="I20" s="277">
        <v>0.14285714285714285</v>
      </c>
      <c r="J20" s="277">
        <v>1.7195767195767195E-2</v>
      </c>
      <c r="K20" s="277">
        <v>0.13112582781456952</v>
      </c>
      <c r="L20" s="272">
        <v>1.1936339522546418E-2</v>
      </c>
      <c r="M20" s="273">
        <v>8.4656084656084651E-2</v>
      </c>
      <c r="N20" s="278">
        <v>3.968253968253968E-3</v>
      </c>
      <c r="O20" s="272">
        <v>0.30186608122941821</v>
      </c>
      <c r="P20" s="272">
        <v>0.41073384446878425</v>
      </c>
      <c r="Q20" s="272">
        <v>0.10593220338983056</v>
      </c>
      <c r="R20" s="279">
        <v>9.375E-2</v>
      </c>
      <c r="S20" s="280">
        <v>0.23809523809523814</v>
      </c>
      <c r="T20" s="278">
        <v>3.1133494669370137E-2</v>
      </c>
      <c r="V20" s="7"/>
    </row>
    <row r="21" spans="1:23" x14ac:dyDescent="0.2">
      <c r="A21" s="15" t="s">
        <v>52</v>
      </c>
      <c r="B21" s="348" t="s">
        <v>108</v>
      </c>
      <c r="C21" s="152">
        <v>1298</v>
      </c>
      <c r="D21" s="152">
        <v>795</v>
      </c>
      <c r="E21" s="152">
        <f t="shared" si="0"/>
        <v>2093</v>
      </c>
      <c r="F21" s="272">
        <v>0.3527085804665876</v>
      </c>
      <c r="G21" s="272">
        <v>0.79478054567022538</v>
      </c>
      <c r="H21" s="272">
        <v>0.63488080301129235</v>
      </c>
      <c r="I21" s="277">
        <v>0.10837438423645321</v>
      </c>
      <c r="J21" s="277">
        <v>0</v>
      </c>
      <c r="K21" s="277">
        <v>0.21481481481481482</v>
      </c>
      <c r="L21" s="272">
        <v>4.9504950495049506E-3</v>
      </c>
      <c r="M21" s="273">
        <v>7.8817733990147784E-2</v>
      </c>
      <c r="N21" s="278">
        <v>0</v>
      </c>
      <c r="O21" s="272">
        <v>0.42388059701492536</v>
      </c>
      <c r="P21" s="272">
        <v>0.51204819277108438</v>
      </c>
      <c r="Q21" s="272">
        <v>4.5454545454545414E-2</v>
      </c>
      <c r="R21" s="279">
        <v>0.16</v>
      </c>
      <c r="S21" s="280">
        <v>0.16377171215880892</v>
      </c>
      <c r="T21" s="278">
        <v>3.1234567901234567E-2</v>
      </c>
      <c r="V21" s="7"/>
    </row>
    <row r="22" spans="1:23" x14ac:dyDescent="0.2">
      <c r="A22" s="15" t="s">
        <v>53</v>
      </c>
      <c r="B22" s="348" t="s">
        <v>108</v>
      </c>
      <c r="C22" s="152">
        <v>1722</v>
      </c>
      <c r="D22" s="152">
        <v>1353</v>
      </c>
      <c r="E22" s="152">
        <f t="shared" si="0"/>
        <v>3075</v>
      </c>
      <c r="F22" s="272">
        <v>0.20748785367247785</v>
      </c>
      <c r="G22" s="272">
        <v>0.68019434124035438</v>
      </c>
      <c r="H22" s="272">
        <v>0.48001343634531407</v>
      </c>
      <c r="I22" s="277">
        <v>7.2916666666666671E-2</v>
      </c>
      <c r="J22" s="277">
        <v>3.472222222222222E-3</v>
      </c>
      <c r="K22" s="277">
        <v>0.11826086956521739</v>
      </c>
      <c r="L22" s="272">
        <v>1.2152777777777778E-2</v>
      </c>
      <c r="M22" s="273">
        <v>8.3333333333333329E-2</v>
      </c>
      <c r="N22" s="278">
        <v>6.9444444444444441E-3</v>
      </c>
      <c r="O22" s="272">
        <v>0.26204819277108432</v>
      </c>
      <c r="P22" s="272">
        <v>0.2996987951807229</v>
      </c>
      <c r="Q22" s="272">
        <v>8.5972850678733059E-2</v>
      </c>
      <c r="R22" s="279">
        <v>0.1111111111111111</v>
      </c>
      <c r="S22" s="280">
        <v>0.17391304347826086</v>
      </c>
      <c r="T22" s="278">
        <v>2.6458107995673517E-2</v>
      </c>
      <c r="V22" s="7"/>
    </row>
    <row r="23" spans="1:23" x14ac:dyDescent="0.2">
      <c r="A23" s="15" t="s">
        <v>54</v>
      </c>
      <c r="B23" s="348" t="s">
        <v>108</v>
      </c>
      <c r="C23" s="152">
        <v>2783</v>
      </c>
      <c r="D23" s="152">
        <v>1991</v>
      </c>
      <c r="E23" s="152">
        <f t="shared" si="0"/>
        <v>4774</v>
      </c>
      <c r="F23" s="272">
        <v>0.26722262509064537</v>
      </c>
      <c r="G23" s="272">
        <v>0.77175489485134152</v>
      </c>
      <c r="H23" s="272">
        <v>0.47043073341094294</v>
      </c>
      <c r="I23" s="277">
        <v>9.4680851063829785E-2</v>
      </c>
      <c r="J23" s="277">
        <v>1.1689691817215728E-2</v>
      </c>
      <c r="K23" s="277">
        <v>0.26012793176972282</v>
      </c>
      <c r="L23" s="272">
        <v>1.7075773745997867E-2</v>
      </c>
      <c r="M23" s="273">
        <v>6.8376068376068383E-2</v>
      </c>
      <c r="N23" s="278">
        <v>6.376195536663124E-3</v>
      </c>
      <c r="O23" s="272">
        <v>0.43117744610281922</v>
      </c>
      <c r="P23" s="272">
        <v>0.50912106135986734</v>
      </c>
      <c r="Q23" s="272">
        <v>0.10222222222222221</v>
      </c>
      <c r="R23" s="279">
        <v>0.10948905109489052</v>
      </c>
      <c r="S23" s="280">
        <v>0.21002132196162049</v>
      </c>
      <c r="T23" s="278">
        <v>3.8289009932713877E-2</v>
      </c>
      <c r="V23" s="7"/>
    </row>
    <row r="24" spans="1:23" x14ac:dyDescent="0.2">
      <c r="A24" s="15" t="s">
        <v>55</v>
      </c>
      <c r="B24" s="348" t="s">
        <v>104</v>
      </c>
      <c r="C24" s="152">
        <v>7599</v>
      </c>
      <c r="D24" s="152">
        <v>5523</v>
      </c>
      <c r="E24" s="152">
        <f t="shared" si="0"/>
        <v>13122</v>
      </c>
      <c r="F24" s="272">
        <v>0.13898696796559029</v>
      </c>
      <c r="G24" s="272">
        <v>0.51659497977787761</v>
      </c>
      <c r="H24" s="272">
        <v>0.29570333880678706</v>
      </c>
      <c r="I24" s="277">
        <v>5.3363397219090565E-2</v>
      </c>
      <c r="J24" s="277">
        <v>5.2513128282070517E-3</v>
      </c>
      <c r="K24" s="277">
        <v>0.11467370803470389</v>
      </c>
      <c r="L24" s="272">
        <v>1.4656144306651634E-2</v>
      </c>
      <c r="M24" s="273">
        <v>7.9263711495116448E-2</v>
      </c>
      <c r="N24" s="278">
        <v>6.7516879219804947E-3</v>
      </c>
      <c r="O24" s="272">
        <v>0.23317201935767709</v>
      </c>
      <c r="P24" s="272">
        <v>0.32527472527472528</v>
      </c>
      <c r="Q24" s="272">
        <v>7.2633552014995328E-2</v>
      </c>
      <c r="R24" s="279">
        <v>0.16981132075471697</v>
      </c>
      <c r="S24" s="280">
        <v>0.11775987725354808</v>
      </c>
      <c r="T24" s="278">
        <v>1.8921095008051531E-2</v>
      </c>
      <c r="V24" s="7"/>
    </row>
    <row r="25" spans="1:23" x14ac:dyDescent="0.2">
      <c r="A25" s="15" t="s">
        <v>56</v>
      </c>
      <c r="B25" s="348" t="s">
        <v>104</v>
      </c>
      <c r="C25" s="152">
        <v>10029</v>
      </c>
      <c r="D25" s="152">
        <v>7034</v>
      </c>
      <c r="E25" s="152">
        <f t="shared" si="0"/>
        <v>17063</v>
      </c>
      <c r="F25" s="272">
        <v>0.2332778376260895</v>
      </c>
      <c r="G25" s="272">
        <v>0.64141611987072766</v>
      </c>
      <c r="H25" s="272">
        <v>0.56870633732534925</v>
      </c>
      <c r="I25" s="277">
        <v>0.10469837587006961</v>
      </c>
      <c r="J25" s="277">
        <v>1.2456546929316338E-2</v>
      </c>
      <c r="K25" s="277">
        <v>0.12982456140350876</v>
      </c>
      <c r="L25" s="272">
        <v>1.9147084421235857E-2</v>
      </c>
      <c r="M25" s="273">
        <v>9.0988119385685309E-2</v>
      </c>
      <c r="N25" s="278">
        <v>7.819287576020852E-3</v>
      </c>
      <c r="O25" s="272">
        <v>0.44769736842105262</v>
      </c>
      <c r="P25" s="272">
        <v>0.53342070773263439</v>
      </c>
      <c r="Q25" s="272">
        <v>0.12329333884981386</v>
      </c>
      <c r="R25" s="279">
        <v>0.15</v>
      </c>
      <c r="S25" s="280">
        <v>0.13224143160448898</v>
      </c>
      <c r="T25" s="278">
        <v>3.0194656737866615E-2</v>
      </c>
      <c r="V25" s="7"/>
    </row>
    <row r="26" spans="1:23" x14ac:dyDescent="0.2">
      <c r="A26" s="15" t="s">
        <v>57</v>
      </c>
      <c r="B26" s="348" t="s">
        <v>104</v>
      </c>
      <c r="C26" s="152">
        <v>20237</v>
      </c>
      <c r="D26" s="152">
        <v>13552</v>
      </c>
      <c r="E26" s="152">
        <f t="shared" si="0"/>
        <v>33789</v>
      </c>
      <c r="F26" s="272">
        <v>0.16418208604889256</v>
      </c>
      <c r="G26" s="272">
        <v>0.49124778385397161</v>
      </c>
      <c r="H26" s="272">
        <v>0.47125162056200309</v>
      </c>
      <c r="I26" s="277">
        <v>6.8209687308399755E-2</v>
      </c>
      <c r="J26" s="277">
        <v>9.1088507666616057E-3</v>
      </c>
      <c r="K26" s="277">
        <v>6.8178312509640598E-2</v>
      </c>
      <c r="L26" s="272">
        <v>2.0697001978389896E-2</v>
      </c>
      <c r="M26" s="273">
        <v>8.8963109154395023E-2</v>
      </c>
      <c r="N26" s="278">
        <v>6.6798238955518442E-3</v>
      </c>
      <c r="O26" s="272">
        <v>0.34994660021359913</v>
      </c>
      <c r="P26" s="272">
        <v>0.47024338248356723</v>
      </c>
      <c r="Q26" s="272">
        <v>0.10476015438338537</v>
      </c>
      <c r="R26" s="279">
        <v>0.125</v>
      </c>
      <c r="S26" s="280">
        <v>7.075978511128167E-2</v>
      </c>
      <c r="T26" s="278">
        <v>1.5762376237623762E-2</v>
      </c>
      <c r="V26" s="7"/>
    </row>
    <row r="27" spans="1:23" x14ac:dyDescent="0.2">
      <c r="A27" s="15" t="s">
        <v>58</v>
      </c>
      <c r="B27" s="348" t="s">
        <v>108</v>
      </c>
      <c r="C27" s="152">
        <v>771</v>
      </c>
      <c r="D27" s="152">
        <v>755</v>
      </c>
      <c r="E27" s="152">
        <f t="shared" si="0"/>
        <v>1526</v>
      </c>
      <c r="F27" s="272">
        <v>0.16173120728929385</v>
      </c>
      <c r="G27" s="272">
        <v>0.67255125284738038</v>
      </c>
      <c r="H27" s="272">
        <v>0.42790562190503934</v>
      </c>
      <c r="I27" s="277">
        <v>8.7248322147651006E-2</v>
      </c>
      <c r="J27" s="277">
        <v>1.0067114093959731E-2</v>
      </c>
      <c r="K27" s="277">
        <v>8.4175084175084181E-2</v>
      </c>
      <c r="L27" s="272">
        <v>0</v>
      </c>
      <c r="M27" s="273">
        <v>4.0268456375838924E-2</v>
      </c>
      <c r="N27" s="278">
        <v>3.3557046979865771E-3</v>
      </c>
      <c r="O27" s="272">
        <v>0.37991266375545851</v>
      </c>
      <c r="P27" s="272">
        <v>0.38695652173913042</v>
      </c>
      <c r="Q27" s="272">
        <v>8.6419753086419804E-2</v>
      </c>
      <c r="R27" s="279">
        <v>0.13333333333333333</v>
      </c>
      <c r="S27" s="280">
        <v>0.25838926174496646</v>
      </c>
      <c r="T27" s="278">
        <v>2.5016244314489927E-2</v>
      </c>
      <c r="V27" s="7"/>
    </row>
    <row r="28" spans="1:23" x14ac:dyDescent="0.2">
      <c r="A28" s="15" t="s">
        <v>59</v>
      </c>
      <c r="B28" s="348" t="s">
        <v>104</v>
      </c>
      <c r="C28" s="152">
        <v>9506</v>
      </c>
      <c r="D28" s="152">
        <v>6470</v>
      </c>
      <c r="E28" s="152">
        <f t="shared" si="0"/>
        <v>15976</v>
      </c>
      <c r="F28" s="272">
        <v>0.29103852596314905</v>
      </c>
      <c r="G28" s="272">
        <v>0.70739112227805701</v>
      </c>
      <c r="H28" s="272">
        <v>0.66581947011706721</v>
      </c>
      <c r="I28" s="277">
        <v>0.11315185306657921</v>
      </c>
      <c r="J28" s="277">
        <v>1.870692484410896E-2</v>
      </c>
      <c r="K28" s="277">
        <v>0.13205043132050431</v>
      </c>
      <c r="L28" s="272">
        <v>1.3157894736842105E-2</v>
      </c>
      <c r="M28" s="273">
        <v>8.5253456221198162E-2</v>
      </c>
      <c r="N28" s="278">
        <v>7.215480485405051E-3</v>
      </c>
      <c r="O28" s="272">
        <v>0.38842676311030744</v>
      </c>
      <c r="P28" s="272">
        <v>0.44280043305665823</v>
      </c>
      <c r="Q28" s="272">
        <v>0.12225027046520009</v>
      </c>
      <c r="R28" s="279">
        <v>0.12418300653594772</v>
      </c>
      <c r="S28" s="280">
        <v>0.18639053254437865</v>
      </c>
      <c r="T28" s="278">
        <v>2.6200303440625152E-2</v>
      </c>
      <c r="V28" s="7"/>
    </row>
    <row r="29" spans="1:23" x14ac:dyDescent="0.2">
      <c r="A29" s="15" t="s">
        <v>60</v>
      </c>
      <c r="B29" s="348" t="s">
        <v>108</v>
      </c>
      <c r="C29" s="152">
        <v>4078</v>
      </c>
      <c r="D29" s="152">
        <v>2578</v>
      </c>
      <c r="E29" s="152">
        <f t="shared" si="0"/>
        <v>6656</v>
      </c>
      <c r="F29" s="272">
        <v>0.30964781746031744</v>
      </c>
      <c r="G29" s="272">
        <v>0.69828869047619047</v>
      </c>
      <c r="H29" s="272">
        <v>0.71717519967821641</v>
      </c>
      <c r="I29" s="277">
        <v>0.14710252600297177</v>
      </c>
      <c r="J29" s="277">
        <v>2.1545319465081723E-2</v>
      </c>
      <c r="K29" s="277">
        <v>0.13700670141474311</v>
      </c>
      <c r="L29" s="272">
        <v>1.1235955056179775E-2</v>
      </c>
      <c r="M29" s="273">
        <v>9.6701649175412296E-2</v>
      </c>
      <c r="N29" s="278">
        <v>7.429420505200594E-3</v>
      </c>
      <c r="O29" s="272">
        <v>0.42669007901668132</v>
      </c>
      <c r="P29" s="272">
        <v>0.54801762114537445</v>
      </c>
      <c r="Q29" s="272">
        <v>0.20484753713838932</v>
      </c>
      <c r="R29" s="279">
        <v>8.4745762711864403E-2</v>
      </c>
      <c r="S29" s="280">
        <v>0.27368421052631575</v>
      </c>
      <c r="T29" s="278">
        <v>3.1942435087184952E-2</v>
      </c>
      <c r="V29" s="7"/>
    </row>
    <row r="30" spans="1:23" x14ac:dyDescent="0.2">
      <c r="A30" s="15" t="s">
        <v>61</v>
      </c>
      <c r="B30" s="348" t="s">
        <v>108</v>
      </c>
      <c r="C30" s="152">
        <v>22</v>
      </c>
      <c r="D30" s="152">
        <v>16</v>
      </c>
      <c r="E30" s="152">
        <f t="shared" si="0"/>
        <v>38</v>
      </c>
      <c r="F30" s="272">
        <v>0.3783783783783784</v>
      </c>
      <c r="G30" s="272">
        <v>0.78378378378378377</v>
      </c>
      <c r="H30" s="272">
        <v>0.54725274725274731</v>
      </c>
      <c r="I30" s="277">
        <v>0.08</v>
      </c>
      <c r="J30" s="277">
        <v>0</v>
      </c>
      <c r="K30" s="277">
        <v>0.16</v>
      </c>
      <c r="L30" s="272">
        <v>0</v>
      </c>
      <c r="M30" s="273">
        <v>8.3333333333333329E-2</v>
      </c>
      <c r="N30" s="278">
        <v>0</v>
      </c>
      <c r="O30" s="272">
        <v>0.48648648648648651</v>
      </c>
      <c r="P30" s="272">
        <v>0.43243243243243246</v>
      </c>
      <c r="Q30" s="272">
        <v>0.16129032258064513</v>
      </c>
      <c r="R30" s="279">
        <v>0.4</v>
      </c>
      <c r="S30" s="280">
        <v>0.12</v>
      </c>
      <c r="T30" s="278">
        <v>7.9310344827586213E-2</v>
      </c>
      <c r="V30" s="7"/>
    </row>
    <row r="31" spans="1:23" x14ac:dyDescent="0.2">
      <c r="A31" s="15" t="s">
        <v>62</v>
      </c>
      <c r="B31" s="348" t="s">
        <v>108</v>
      </c>
      <c r="C31" s="152">
        <v>5294</v>
      </c>
      <c r="D31" s="152">
        <v>3859</v>
      </c>
      <c r="E31" s="152">
        <f t="shared" si="0"/>
        <v>9153</v>
      </c>
      <c r="F31" s="272">
        <v>0.23769273639234628</v>
      </c>
      <c r="G31" s="272">
        <v>0.63347575701281811</v>
      </c>
      <c r="H31" s="272">
        <v>0.48689641454075289</v>
      </c>
      <c r="I31" s="277">
        <v>8.7957497048406136E-2</v>
      </c>
      <c r="J31" s="277">
        <v>1.2352309344790547E-2</v>
      </c>
      <c r="K31" s="277">
        <v>0.18176914778856526</v>
      </c>
      <c r="L31" s="272">
        <v>1.0770059235325794E-2</v>
      </c>
      <c r="M31" s="273">
        <v>7.4570815450643771E-2</v>
      </c>
      <c r="N31" s="278">
        <v>8.0472103004291841E-3</v>
      </c>
      <c r="O31" s="272">
        <v>0.30858618463524856</v>
      </c>
      <c r="P31" s="272">
        <v>0.43596377749029752</v>
      </c>
      <c r="Q31" s="272">
        <v>0.12242182302062543</v>
      </c>
      <c r="R31" s="279">
        <v>8.9108910891089105E-2</v>
      </c>
      <c r="S31" s="280">
        <v>0.13160733549083059</v>
      </c>
      <c r="T31" s="278">
        <v>1.8642953135275784E-2</v>
      </c>
      <c r="V31" s="7"/>
    </row>
    <row r="32" spans="1:23" x14ac:dyDescent="0.2">
      <c r="A32" s="15" t="s">
        <v>63</v>
      </c>
      <c r="B32" s="348" t="s">
        <v>108</v>
      </c>
      <c r="C32" s="152">
        <v>392</v>
      </c>
      <c r="D32" s="152">
        <v>392</v>
      </c>
      <c r="E32" s="152">
        <f t="shared" si="0"/>
        <v>784</v>
      </c>
      <c r="F32" s="272">
        <v>0.23662551440329219</v>
      </c>
      <c r="G32" s="272">
        <v>0.6820987654320988</v>
      </c>
      <c r="H32" s="272">
        <v>0.47392923649906893</v>
      </c>
      <c r="I32" s="277">
        <v>0.16666666666666666</v>
      </c>
      <c r="J32" s="277">
        <v>1.3698630136986301E-2</v>
      </c>
      <c r="K32" s="277">
        <v>0.1095890410958904</v>
      </c>
      <c r="L32" s="272">
        <v>6.8493150684931503E-3</v>
      </c>
      <c r="M32" s="273">
        <v>9.6551724137931033E-2</v>
      </c>
      <c r="N32" s="278">
        <v>1.3698630136986301E-2</v>
      </c>
      <c r="O32" s="272">
        <v>0.32191780821917809</v>
      </c>
      <c r="P32" s="272">
        <v>0.30136986301369861</v>
      </c>
      <c r="Q32" s="272">
        <v>0.12666666666666671</v>
      </c>
      <c r="R32" s="279">
        <v>0.11764705882352941</v>
      </c>
      <c r="S32" s="280">
        <v>0.16666666666666663</v>
      </c>
      <c r="T32" s="278">
        <v>2.4452207049857098E-2</v>
      </c>
      <c r="V32" s="7"/>
    </row>
    <row r="33" spans="1:22" x14ac:dyDescent="0.2">
      <c r="A33" s="15" t="s">
        <v>64</v>
      </c>
      <c r="B33" s="348" t="s">
        <v>108</v>
      </c>
      <c r="C33" s="152">
        <v>941</v>
      </c>
      <c r="D33" s="152">
        <v>935</v>
      </c>
      <c r="E33" s="152">
        <f t="shared" si="0"/>
        <v>1876</v>
      </c>
      <c r="F33" s="272">
        <v>0.29487179487179488</v>
      </c>
      <c r="G33" s="272">
        <v>0.65979853479853479</v>
      </c>
      <c r="H33" s="272">
        <v>0.50974542561654734</v>
      </c>
      <c r="I33" s="277">
        <v>0.11658031088082901</v>
      </c>
      <c r="J33" s="277">
        <v>2.5906735751295338E-3</v>
      </c>
      <c r="K33" s="277">
        <v>0.12532637075718014</v>
      </c>
      <c r="L33" s="272">
        <v>1.0362694300518135E-2</v>
      </c>
      <c r="M33" s="273">
        <v>9.8958333333333329E-2</v>
      </c>
      <c r="N33" s="278">
        <v>2.5906735751295338E-3</v>
      </c>
      <c r="O33" s="272">
        <v>0.45866666666666667</v>
      </c>
      <c r="P33" s="272">
        <v>0.43582887700534761</v>
      </c>
      <c r="Q33" s="272">
        <v>0.12993039443155452</v>
      </c>
      <c r="R33" s="279">
        <v>0.10344827586206896</v>
      </c>
      <c r="S33" s="280">
        <v>0.30133333333333334</v>
      </c>
      <c r="T33" s="278">
        <v>3.7552155771905425E-2</v>
      </c>
      <c r="V33" s="7"/>
    </row>
    <row r="34" spans="1:22" x14ac:dyDescent="0.2">
      <c r="A34" s="15" t="s">
        <v>65</v>
      </c>
      <c r="B34" s="348" t="s">
        <v>108</v>
      </c>
      <c r="C34" s="152">
        <v>1309</v>
      </c>
      <c r="D34" s="152">
        <v>917</v>
      </c>
      <c r="E34" s="152">
        <f t="shared" si="0"/>
        <v>2226</v>
      </c>
      <c r="F34" s="272">
        <v>0.22108719445457861</v>
      </c>
      <c r="G34" s="272">
        <v>0.70667639547610361</v>
      </c>
      <c r="H34" s="272">
        <v>0.53948353293413176</v>
      </c>
      <c r="I34" s="277">
        <v>0.10962566844919786</v>
      </c>
      <c r="J34" s="277">
        <v>1.3262599469496022E-2</v>
      </c>
      <c r="K34" s="277">
        <v>0.104</v>
      </c>
      <c r="L34" s="272">
        <v>5.3333333333333332E-3</v>
      </c>
      <c r="M34" s="273">
        <v>6.3660477453580902E-2</v>
      </c>
      <c r="N34" s="278">
        <v>1.3262599469496022E-2</v>
      </c>
      <c r="O34" s="272">
        <v>0.43942992874109266</v>
      </c>
      <c r="P34" s="272">
        <v>0.51421800947867302</v>
      </c>
      <c r="Q34" s="272">
        <v>7.5376884422110546E-2</v>
      </c>
      <c r="R34" s="279">
        <v>0.2413793103448276</v>
      </c>
      <c r="S34" s="280">
        <v>0.19733333333333336</v>
      </c>
      <c r="T34" s="278">
        <v>1.8711973367007233E-2</v>
      </c>
      <c r="V34" s="7"/>
    </row>
    <row r="35" spans="1:22" s="10" customFormat="1" x14ac:dyDescent="0.2">
      <c r="A35" s="15" t="s">
        <v>66</v>
      </c>
      <c r="B35" s="348" t="s">
        <v>108</v>
      </c>
      <c r="C35" s="152">
        <v>2337</v>
      </c>
      <c r="D35" s="152">
        <v>1862</v>
      </c>
      <c r="E35" s="152">
        <f t="shared" si="0"/>
        <v>4199</v>
      </c>
      <c r="F35" s="272">
        <v>0.28344716753716354</v>
      </c>
      <c r="G35" s="272">
        <v>0.77541181197267983</v>
      </c>
      <c r="H35" s="272">
        <v>0.47204707860445566</v>
      </c>
      <c r="I35" s="277">
        <v>5.8111380145278453E-2</v>
      </c>
      <c r="J35" s="277">
        <v>9.6852300242130755E-3</v>
      </c>
      <c r="K35" s="277">
        <v>0.2354368932038835</v>
      </c>
      <c r="L35" s="272">
        <v>1.0922330097087379E-2</v>
      </c>
      <c r="M35" s="273">
        <v>6.8126520681265207E-2</v>
      </c>
      <c r="N35" s="278">
        <v>4.8426150121065378E-3</v>
      </c>
      <c r="O35" s="272">
        <v>0.3150887573964497</v>
      </c>
      <c r="P35" s="272">
        <v>0.371301775147929</v>
      </c>
      <c r="Q35" s="272">
        <v>8.5794655414908605E-2</v>
      </c>
      <c r="R35" s="279">
        <v>0.11428571428571428</v>
      </c>
      <c r="S35" s="284">
        <v>0.14303030303030306</v>
      </c>
      <c r="T35" s="278">
        <v>2.2130789851006794E-2</v>
      </c>
      <c r="V35" s="391"/>
    </row>
    <row r="36" spans="1:22" x14ac:dyDescent="0.2">
      <c r="A36" s="15" t="s">
        <v>67</v>
      </c>
      <c r="B36" s="348" t="s">
        <v>108</v>
      </c>
      <c r="C36" s="152">
        <v>1429</v>
      </c>
      <c r="D36" s="152">
        <v>1070</v>
      </c>
      <c r="E36" s="152">
        <f t="shared" si="0"/>
        <v>2499</v>
      </c>
      <c r="F36" s="272">
        <v>0.2696629213483146</v>
      </c>
      <c r="G36" s="272">
        <v>0.77459993190330267</v>
      </c>
      <c r="H36" s="272">
        <v>0.58661758336942404</v>
      </c>
      <c r="I36" s="277">
        <v>7.505518763796909E-2</v>
      </c>
      <c r="J36" s="277">
        <v>8.8300220750551876E-3</v>
      </c>
      <c r="K36" s="277">
        <v>0.23620309050772628</v>
      </c>
      <c r="L36" s="272">
        <v>1.1037527593818985E-2</v>
      </c>
      <c r="M36" s="273">
        <v>7.6062639821029079E-2</v>
      </c>
      <c r="N36" s="278">
        <v>4.4150110375275938E-3</v>
      </c>
      <c r="O36" s="272">
        <v>0.28032345013477089</v>
      </c>
      <c r="P36" s="272">
        <v>0.34864864864864864</v>
      </c>
      <c r="Q36" s="272">
        <v>6.017191977077363E-2</v>
      </c>
      <c r="R36" s="279">
        <v>0.14285714285714285</v>
      </c>
      <c r="S36" s="280">
        <v>0.19205298013245031</v>
      </c>
      <c r="T36" s="278">
        <v>2.458929517753047E-2</v>
      </c>
      <c r="V36" s="7"/>
    </row>
    <row r="37" spans="1:22" x14ac:dyDescent="0.2">
      <c r="A37" s="15" t="s">
        <v>68</v>
      </c>
      <c r="B37" s="348" t="s">
        <v>108</v>
      </c>
      <c r="C37" s="152">
        <v>822</v>
      </c>
      <c r="D37" s="152">
        <v>556</v>
      </c>
      <c r="E37" s="152">
        <f t="shared" si="0"/>
        <v>1378</v>
      </c>
      <c r="F37" s="272">
        <v>0.1793416572077185</v>
      </c>
      <c r="G37" s="272">
        <v>0.71566401816118053</v>
      </c>
      <c r="H37" s="272">
        <v>0.45775139664804471</v>
      </c>
      <c r="I37" s="277">
        <v>5.5555555555555552E-2</v>
      </c>
      <c r="J37" s="277">
        <v>1.0416666666666666E-2</v>
      </c>
      <c r="K37" s="277">
        <v>0.29965156794425085</v>
      </c>
      <c r="L37" s="272">
        <v>1.7361111111111112E-2</v>
      </c>
      <c r="M37" s="273">
        <v>7.2916666666666671E-2</v>
      </c>
      <c r="N37" s="278">
        <v>3.472222222222222E-3</v>
      </c>
      <c r="O37" s="272">
        <v>0.41121495327102803</v>
      </c>
      <c r="P37" s="272">
        <v>0.43925233644859812</v>
      </c>
      <c r="Q37" s="272">
        <v>9.6916299559471342E-2</v>
      </c>
      <c r="R37" s="279">
        <v>5.8823529411764705E-2</v>
      </c>
      <c r="S37" s="280">
        <v>0.11846689895470386</v>
      </c>
      <c r="T37" s="278">
        <v>1.9839142091152815E-2</v>
      </c>
      <c r="V37" s="7"/>
    </row>
    <row r="38" spans="1:22" x14ac:dyDescent="0.2">
      <c r="A38" s="15" t="s">
        <v>69</v>
      </c>
      <c r="B38" s="348" t="s">
        <v>104</v>
      </c>
      <c r="C38" s="152">
        <v>6526</v>
      </c>
      <c r="D38" s="152">
        <v>4680</v>
      </c>
      <c r="E38" s="152">
        <f t="shared" si="0"/>
        <v>11206</v>
      </c>
      <c r="F38" s="272">
        <v>0.22711444710980422</v>
      </c>
      <c r="G38" s="272">
        <v>0.67128375764141457</v>
      </c>
      <c r="H38" s="272">
        <v>0.60762933163949462</v>
      </c>
      <c r="I38" s="277">
        <v>0.11878081577767817</v>
      </c>
      <c r="J38" s="277">
        <v>1.4765100671140939E-2</v>
      </c>
      <c r="K38" s="277">
        <v>0.14711191335740073</v>
      </c>
      <c r="L38" s="272">
        <v>1.9273868220528911E-2</v>
      </c>
      <c r="M38" s="273">
        <v>8.1020590868397496E-2</v>
      </c>
      <c r="N38" s="278">
        <v>6.7114093959731542E-3</v>
      </c>
      <c r="O38" s="272">
        <v>0.35721153846153847</v>
      </c>
      <c r="P38" s="272">
        <v>0.47790585975024014</v>
      </c>
      <c r="Q38" s="272">
        <v>0.15134865134865139</v>
      </c>
      <c r="R38" s="279">
        <v>0.1437908496732026</v>
      </c>
      <c r="S38" s="280">
        <v>0.19291161956034097</v>
      </c>
      <c r="T38" s="278">
        <v>2.0954245623849149E-2</v>
      </c>
      <c r="V38" s="7"/>
    </row>
    <row r="39" spans="1:22" x14ac:dyDescent="0.2">
      <c r="A39" s="15" t="s">
        <v>70</v>
      </c>
      <c r="B39" s="348" t="s">
        <v>104</v>
      </c>
      <c r="C39" s="152">
        <v>21597</v>
      </c>
      <c r="D39" s="152">
        <v>13921</v>
      </c>
      <c r="E39" s="152">
        <f t="shared" si="0"/>
        <v>35518</v>
      </c>
      <c r="F39" s="272">
        <v>0.17876869829078065</v>
      </c>
      <c r="G39" s="272">
        <v>0.65471872555294786</v>
      </c>
      <c r="H39" s="272">
        <v>0.47675774243692454</v>
      </c>
      <c r="I39" s="277">
        <v>6.5170479067760037E-2</v>
      </c>
      <c r="J39" s="277">
        <v>1.1927001005891651E-2</v>
      </c>
      <c r="K39" s="277">
        <v>0.28627111303594632</v>
      </c>
      <c r="L39" s="272">
        <v>1.4835085697825148E-2</v>
      </c>
      <c r="M39" s="273">
        <v>6.5842438182863713E-2</v>
      </c>
      <c r="N39" s="278">
        <v>5.6042534846960767E-3</v>
      </c>
      <c r="O39" s="272">
        <v>0.30529144274493591</v>
      </c>
      <c r="P39" s="272">
        <v>0.40619834710743802</v>
      </c>
      <c r="Q39" s="272">
        <v>9.533036233288128E-2</v>
      </c>
      <c r="R39" s="279">
        <v>0.13664596273291926</v>
      </c>
      <c r="S39" s="280">
        <v>7.6267514083489862E-2</v>
      </c>
      <c r="T39" s="278">
        <v>2.0041545750896658E-2</v>
      </c>
      <c r="V39" s="7"/>
    </row>
    <row r="40" spans="1:22" x14ac:dyDescent="0.2">
      <c r="A40" s="15" t="s">
        <v>71</v>
      </c>
      <c r="B40" s="348" t="s">
        <v>108</v>
      </c>
      <c r="C40" s="152">
        <v>2787</v>
      </c>
      <c r="D40" s="152">
        <v>1777</v>
      </c>
      <c r="E40" s="152">
        <f t="shared" si="0"/>
        <v>4564</v>
      </c>
      <c r="F40" s="272">
        <v>0.25502742230347347</v>
      </c>
      <c r="G40" s="272">
        <v>0.60987202925045703</v>
      </c>
      <c r="H40" s="272">
        <v>0.54181726485668658</v>
      </c>
      <c r="I40" s="277">
        <v>0.13151927437641722</v>
      </c>
      <c r="J40" s="277">
        <v>2.0408163265306121E-2</v>
      </c>
      <c r="K40" s="277">
        <v>0.15437003405221339</v>
      </c>
      <c r="L40" s="272">
        <v>1.4772727272727272E-2</v>
      </c>
      <c r="M40" s="273">
        <v>7.6659038901601834E-2</v>
      </c>
      <c r="N40" s="278">
        <v>4.5351473922902496E-3</v>
      </c>
      <c r="O40" s="272">
        <v>0.33097762073027093</v>
      </c>
      <c r="P40" s="272">
        <v>0.4829210836277974</v>
      </c>
      <c r="Q40" s="272">
        <v>6.004618937644346E-2</v>
      </c>
      <c r="R40" s="279">
        <v>0.13793103448275862</v>
      </c>
      <c r="S40" s="280">
        <v>0.23409090909090913</v>
      </c>
      <c r="T40" s="278">
        <v>2.1842776361015635E-2</v>
      </c>
      <c r="V40" s="7"/>
    </row>
    <row r="41" spans="1:22" x14ac:dyDescent="0.2">
      <c r="A41" s="15" t="s">
        <v>72</v>
      </c>
      <c r="B41" s="348" t="s">
        <v>104</v>
      </c>
      <c r="C41" s="152">
        <v>4944</v>
      </c>
      <c r="D41" s="152">
        <v>3566</v>
      </c>
      <c r="E41" s="152">
        <f t="shared" si="0"/>
        <v>8510</v>
      </c>
      <c r="F41" s="272">
        <v>0.16160835105354726</v>
      </c>
      <c r="G41" s="272">
        <v>0.68857529479992263</v>
      </c>
      <c r="H41" s="272">
        <v>0.48287914091784012</v>
      </c>
      <c r="I41" s="277">
        <v>9.7317529631940111E-2</v>
      </c>
      <c r="J41" s="277">
        <v>9.3632958801498131E-3</v>
      </c>
      <c r="K41" s="277">
        <v>0.19661865998747652</v>
      </c>
      <c r="L41" s="272">
        <v>1.50093808630394E-2</v>
      </c>
      <c r="M41" s="273">
        <v>8.9096573208722746E-2</v>
      </c>
      <c r="N41" s="278">
        <v>6.853582554517134E-3</v>
      </c>
      <c r="O41" s="272">
        <v>0.3487518355359765</v>
      </c>
      <c r="P41" s="272">
        <v>0.42595307917888564</v>
      </c>
      <c r="Q41" s="272">
        <v>0.14148351648351654</v>
      </c>
      <c r="R41" s="279">
        <v>0.1</v>
      </c>
      <c r="S41" s="280">
        <v>0.11038107752956638</v>
      </c>
      <c r="T41" s="278">
        <v>2.1079658921609026E-2</v>
      </c>
      <c r="V41" s="7"/>
    </row>
    <row r="42" spans="1:22" x14ac:dyDescent="0.2">
      <c r="A42" s="15" t="s">
        <v>73</v>
      </c>
      <c r="B42" s="348" t="s">
        <v>104</v>
      </c>
      <c r="C42" s="152">
        <v>12125</v>
      </c>
      <c r="D42" s="152">
        <v>9211</v>
      </c>
      <c r="E42" s="152">
        <f t="shared" si="0"/>
        <v>21336</v>
      </c>
      <c r="F42" s="272">
        <v>0.2239523790751764</v>
      </c>
      <c r="G42" s="272">
        <v>0.61197618953758826</v>
      </c>
      <c r="H42" s="272">
        <v>0.61461886253668596</v>
      </c>
      <c r="I42" s="277">
        <v>9.7225515769504389E-2</v>
      </c>
      <c r="J42" s="277">
        <v>1.656020818547433E-2</v>
      </c>
      <c r="K42" s="277">
        <v>0.1294173829990449</v>
      </c>
      <c r="L42" s="272">
        <v>1.8961839298411946E-2</v>
      </c>
      <c r="M42" s="273">
        <v>8.264267108690504E-2</v>
      </c>
      <c r="N42" s="278">
        <v>6.1509344688904658E-3</v>
      </c>
      <c r="O42" s="272">
        <v>0.37133808392715756</v>
      </c>
      <c r="P42" s="272">
        <v>0.45792666842521762</v>
      </c>
      <c r="Q42" s="272">
        <v>0.15071283095723009</v>
      </c>
      <c r="R42" s="279">
        <v>0.10224438902743142</v>
      </c>
      <c r="S42" s="280">
        <v>8.9703400048227633E-2</v>
      </c>
      <c r="T42" s="278">
        <v>2.7079067953592668E-2</v>
      </c>
      <c r="V42" s="7"/>
    </row>
    <row r="43" spans="1:22" x14ac:dyDescent="0.2">
      <c r="A43" s="15" t="s">
        <v>74</v>
      </c>
      <c r="B43" s="348" t="s">
        <v>104</v>
      </c>
      <c r="C43" s="152">
        <v>8918</v>
      </c>
      <c r="D43" s="152">
        <v>7141</v>
      </c>
      <c r="E43" s="152">
        <f t="shared" si="0"/>
        <v>16059</v>
      </c>
      <c r="F43" s="272">
        <v>0.31018590440681476</v>
      </c>
      <c r="G43" s="272">
        <v>0.70457252343224064</v>
      </c>
      <c r="H43" s="272">
        <v>0.69866868452789144</v>
      </c>
      <c r="I43" s="277">
        <v>0.12515683814303638</v>
      </c>
      <c r="J43" s="277">
        <v>1.8153364632237871E-2</v>
      </c>
      <c r="K43" s="277">
        <v>0.13826771653543307</v>
      </c>
      <c r="L43" s="272">
        <v>1.5693659761456372E-2</v>
      </c>
      <c r="M43" s="273">
        <v>8.3333333333333329E-2</v>
      </c>
      <c r="N43" s="278">
        <v>6.5707133917396743E-3</v>
      </c>
      <c r="O43" s="272">
        <v>0.44014671557185731</v>
      </c>
      <c r="P43" s="272">
        <v>0.59693537641572281</v>
      </c>
      <c r="Q43" s="272">
        <v>0.12620453838980417</v>
      </c>
      <c r="R43" s="279">
        <v>0.11598746081504702</v>
      </c>
      <c r="S43" s="280">
        <v>0.17121747510440088</v>
      </c>
      <c r="T43" s="278">
        <v>2.4790224292505502E-2</v>
      </c>
      <c r="V43" s="7"/>
    </row>
    <row r="44" spans="1:22" x14ac:dyDescent="0.2">
      <c r="A44" s="15" t="s">
        <v>75</v>
      </c>
      <c r="B44" s="348" t="s">
        <v>108</v>
      </c>
      <c r="C44" s="152">
        <v>3910</v>
      </c>
      <c r="D44" s="152">
        <v>2611</v>
      </c>
      <c r="E44" s="152">
        <f t="shared" si="0"/>
        <v>6521</v>
      </c>
      <c r="F44" s="272">
        <v>0.26790757381258024</v>
      </c>
      <c r="G44" s="272">
        <v>0.66739409499358149</v>
      </c>
      <c r="H44" s="272">
        <v>0.48786543355471418</v>
      </c>
      <c r="I44" s="277">
        <v>8.7993421052631582E-2</v>
      </c>
      <c r="J44" s="277">
        <v>9.8280098280098278E-3</v>
      </c>
      <c r="K44" s="277">
        <v>9.2851273623664743E-2</v>
      </c>
      <c r="L44" s="272">
        <v>1.8852459016393444E-2</v>
      </c>
      <c r="M44" s="273">
        <v>7.7049180327868852E-2</v>
      </c>
      <c r="N44" s="278">
        <v>5.7330057330057327E-3</v>
      </c>
      <c r="O44" s="272">
        <v>0.27829787234042552</v>
      </c>
      <c r="P44" s="272">
        <v>0.34671221178479933</v>
      </c>
      <c r="Q44" s="272">
        <v>0.11655874190564297</v>
      </c>
      <c r="R44" s="279">
        <v>0.2</v>
      </c>
      <c r="S44" s="280">
        <v>0.17950819672131146</v>
      </c>
      <c r="T44" s="278">
        <v>3.0809638956057702E-2</v>
      </c>
      <c r="V44" s="7"/>
    </row>
    <row r="45" spans="1:22" x14ac:dyDescent="0.2">
      <c r="A45" s="15" t="s">
        <v>76</v>
      </c>
      <c r="B45" s="348" t="s">
        <v>108</v>
      </c>
      <c r="C45" s="152">
        <v>1266</v>
      </c>
      <c r="D45" s="152">
        <v>866</v>
      </c>
      <c r="E45" s="152">
        <f t="shared" si="0"/>
        <v>2132</v>
      </c>
      <c r="F45" s="272">
        <v>0.33817009270455461</v>
      </c>
      <c r="G45" s="272">
        <v>0.71825876662636035</v>
      </c>
      <c r="H45" s="272">
        <v>0.54834458902981387</v>
      </c>
      <c r="I45" s="277">
        <v>0.16986301369863013</v>
      </c>
      <c r="J45" s="277">
        <v>1.643835616438356E-2</v>
      </c>
      <c r="K45" s="277">
        <v>0.1095890410958904</v>
      </c>
      <c r="L45" s="272">
        <v>8.241758241758242E-3</v>
      </c>
      <c r="M45" s="273">
        <v>7.6923076923076927E-2</v>
      </c>
      <c r="N45" s="278">
        <v>2.7397260273972603E-3</v>
      </c>
      <c r="O45" s="272">
        <v>0.37214611872146119</v>
      </c>
      <c r="P45" s="272">
        <v>0.47499999999999998</v>
      </c>
      <c r="Q45" s="272">
        <v>7.3008849557522071E-2</v>
      </c>
      <c r="R45" s="279">
        <v>0.20967741935483872</v>
      </c>
      <c r="S45" s="280">
        <v>0.28374655647382918</v>
      </c>
      <c r="T45" s="278">
        <v>3.8070769590096927E-2</v>
      </c>
      <c r="V45" s="7"/>
    </row>
    <row r="46" spans="1:22" x14ac:dyDescent="0.2">
      <c r="A46" s="15" t="s">
        <v>77</v>
      </c>
      <c r="B46" s="348" t="s">
        <v>108</v>
      </c>
      <c r="C46" s="152">
        <v>3247</v>
      </c>
      <c r="D46" s="152">
        <v>2388</v>
      </c>
      <c r="E46" s="152">
        <f t="shared" si="0"/>
        <v>5635</v>
      </c>
      <c r="F46" s="272">
        <v>0.27605550634780041</v>
      </c>
      <c r="G46" s="272">
        <v>0.68452908178328908</v>
      </c>
      <c r="H46" s="272">
        <v>0.51499419359245846</v>
      </c>
      <c r="I46" s="277">
        <v>0.13235294117647059</v>
      </c>
      <c r="J46" s="277">
        <v>1.5570934256055362E-2</v>
      </c>
      <c r="K46" s="277">
        <v>0.18370883882149047</v>
      </c>
      <c r="L46" s="272">
        <v>1.8229166666666668E-2</v>
      </c>
      <c r="M46" s="273">
        <v>7.9435127978817299E-2</v>
      </c>
      <c r="N46" s="278">
        <v>7.7854671280276812E-3</v>
      </c>
      <c r="O46" s="272">
        <v>0.34782608695652173</v>
      </c>
      <c r="P46" s="272">
        <v>0.40115718418514945</v>
      </c>
      <c r="Q46" s="272">
        <v>0.15071770334928225</v>
      </c>
      <c r="R46" s="279">
        <v>0.10169491525423729</v>
      </c>
      <c r="S46" s="280">
        <v>0.21212121212121215</v>
      </c>
      <c r="T46" s="278">
        <v>2.9716150641989094E-2</v>
      </c>
      <c r="V46" s="7"/>
    </row>
    <row r="47" spans="1:22" x14ac:dyDescent="0.2">
      <c r="A47" s="15" t="s">
        <v>78</v>
      </c>
      <c r="B47" s="348" t="s">
        <v>108</v>
      </c>
      <c r="C47" s="152">
        <v>1547</v>
      </c>
      <c r="D47" s="152">
        <v>1283</v>
      </c>
      <c r="E47" s="152">
        <f t="shared" si="0"/>
        <v>2830</v>
      </c>
      <c r="F47" s="272">
        <v>0.30513400064578622</v>
      </c>
      <c r="G47" s="272">
        <v>0.86180174362286088</v>
      </c>
      <c r="H47" s="272">
        <v>0.53983544049769216</v>
      </c>
      <c r="I47" s="277">
        <v>0.1063063063063063</v>
      </c>
      <c r="J47" s="277">
        <v>1.2612612612612612E-2</v>
      </c>
      <c r="K47" s="277">
        <v>0.33935018050541516</v>
      </c>
      <c r="L47" s="272">
        <v>1.0810810810810811E-2</v>
      </c>
      <c r="M47" s="273">
        <v>8.3032490974729242E-2</v>
      </c>
      <c r="N47" s="278">
        <v>1.4414414414414415E-2</v>
      </c>
      <c r="O47" s="272">
        <v>0.41621621621621624</v>
      </c>
      <c r="P47" s="272">
        <v>0.55256064690026951</v>
      </c>
      <c r="Q47" s="272">
        <v>8.333333333333337E-2</v>
      </c>
      <c r="R47" s="279">
        <v>0.1415929203539823</v>
      </c>
      <c r="S47" s="280">
        <v>0.16274864376130194</v>
      </c>
      <c r="T47" s="278">
        <v>4.7099040926787579E-2</v>
      </c>
      <c r="V47" s="7"/>
    </row>
    <row r="48" spans="1:22" x14ac:dyDescent="0.2">
      <c r="A48" s="15" t="s">
        <v>79</v>
      </c>
      <c r="B48" s="348" t="s">
        <v>108</v>
      </c>
      <c r="C48" s="152">
        <v>3858</v>
      </c>
      <c r="D48" s="152">
        <v>3729</v>
      </c>
      <c r="E48" s="152">
        <f t="shared" si="0"/>
        <v>7587</v>
      </c>
      <c r="F48" s="272">
        <v>0.17805571347356453</v>
      </c>
      <c r="G48" s="272">
        <v>0.6142126208072769</v>
      </c>
      <c r="H48" s="272">
        <v>0.55543834532645142</v>
      </c>
      <c r="I48" s="277">
        <v>8.0588647512263495E-2</v>
      </c>
      <c r="J48" s="277">
        <v>8.152173913043478E-3</v>
      </c>
      <c r="K48" s="277">
        <v>5.710401087695445E-2</v>
      </c>
      <c r="L48" s="272">
        <v>2.1074099252209381E-2</v>
      </c>
      <c r="M48" s="273">
        <v>9.307065217391304E-2</v>
      </c>
      <c r="N48" s="278">
        <v>8.8315217391304341E-3</v>
      </c>
      <c r="O48" s="272">
        <v>0.37528868360277134</v>
      </c>
      <c r="P48" s="272">
        <v>0.47960941987363587</v>
      </c>
      <c r="Q48" s="272">
        <v>9.1293322062552806E-2</v>
      </c>
      <c r="R48" s="279">
        <v>0.19047619047619047</v>
      </c>
      <c r="S48" s="280">
        <v>0.11760707002039428</v>
      </c>
      <c r="T48" s="278">
        <v>1.8704263554940242E-2</v>
      </c>
      <c r="V48" s="7"/>
    </row>
    <row r="49" spans="1:22" x14ac:dyDescent="0.2">
      <c r="A49" s="15" t="s">
        <v>80</v>
      </c>
      <c r="B49" s="348" t="s">
        <v>104</v>
      </c>
      <c r="C49" s="152">
        <v>26885</v>
      </c>
      <c r="D49" s="152">
        <v>19115</v>
      </c>
      <c r="E49" s="152">
        <f t="shared" si="0"/>
        <v>46000</v>
      </c>
      <c r="F49" s="272">
        <v>7.6928710043572185E-2</v>
      </c>
      <c r="G49" s="272">
        <v>0.34422027754384682</v>
      </c>
      <c r="H49" s="272">
        <v>0.30995822439732412</v>
      </c>
      <c r="I49" s="277">
        <v>3.4275127373784159E-2</v>
      </c>
      <c r="J49" s="277">
        <v>3.5660876567353041E-3</v>
      </c>
      <c r="K49" s="277">
        <v>4.5753899480069325E-2</v>
      </c>
      <c r="L49" s="272">
        <v>1.3012664110607645E-2</v>
      </c>
      <c r="M49" s="273">
        <v>7.2416974169741702E-2</v>
      </c>
      <c r="N49" s="278">
        <v>4.830917874396135E-3</v>
      </c>
      <c r="O49" s="272">
        <v>0.2297147091515376</v>
      </c>
      <c r="P49" s="272">
        <v>0.32757130509939497</v>
      </c>
      <c r="Q49" s="272">
        <v>5.8478070723478659E-2</v>
      </c>
      <c r="R49" s="279">
        <v>9.3994778067885115E-2</v>
      </c>
      <c r="S49" s="280">
        <v>5.231550987411937E-2</v>
      </c>
      <c r="T49" s="278">
        <v>1.2026726057906459E-2</v>
      </c>
      <c r="V49" s="7"/>
    </row>
    <row r="50" spans="1:22" x14ac:dyDescent="0.2">
      <c r="A50" s="15" t="s">
        <v>81</v>
      </c>
      <c r="B50" s="348" t="s">
        <v>108</v>
      </c>
      <c r="C50" s="152">
        <v>658</v>
      </c>
      <c r="D50" s="152">
        <v>386</v>
      </c>
      <c r="E50" s="152">
        <f t="shared" si="0"/>
        <v>1044</v>
      </c>
      <c r="F50" s="272">
        <v>0.15430016863406409</v>
      </c>
      <c r="G50" s="272">
        <v>0.53878583473861719</v>
      </c>
      <c r="H50" s="272">
        <v>0.32932210188527877</v>
      </c>
      <c r="I50" s="277">
        <v>3.6866359447004608E-2</v>
      </c>
      <c r="J50" s="277">
        <v>9.1743119266055051E-3</v>
      </c>
      <c r="K50" s="277">
        <v>0.1743119266055046</v>
      </c>
      <c r="L50" s="272">
        <v>1.3761467889908258E-2</v>
      </c>
      <c r="M50" s="273">
        <v>5.9633027522935783E-2</v>
      </c>
      <c r="N50" s="278">
        <v>9.1743119266055051E-3</v>
      </c>
      <c r="O50" s="272">
        <v>0.27710843373493976</v>
      </c>
      <c r="P50" s="272">
        <v>0.38554216867469882</v>
      </c>
      <c r="Q50" s="272">
        <v>8.666666666666667E-2</v>
      </c>
      <c r="R50" s="279">
        <v>7.6923076923076927E-2</v>
      </c>
      <c r="S50" s="280">
        <v>0.11467889908256879</v>
      </c>
      <c r="T50" s="278">
        <v>2.3991563406274716E-2</v>
      </c>
      <c r="V50" s="7"/>
    </row>
    <row r="51" spans="1:22" x14ac:dyDescent="0.2">
      <c r="A51" s="15" t="s">
        <v>82</v>
      </c>
      <c r="B51" s="348" t="s">
        <v>104</v>
      </c>
      <c r="C51" s="152">
        <v>9061</v>
      </c>
      <c r="D51" s="152">
        <v>6087</v>
      </c>
      <c r="E51" s="152">
        <f t="shared" si="0"/>
        <v>15148</v>
      </c>
      <c r="F51" s="272">
        <v>0.15106625427315643</v>
      </c>
      <c r="G51" s="272">
        <v>0.51912746215204297</v>
      </c>
      <c r="H51" s="272">
        <v>0.49396231734247992</v>
      </c>
      <c r="I51" s="277">
        <v>7.7006117308384317E-2</v>
      </c>
      <c r="J51" s="277">
        <v>1.0254596888260255E-2</v>
      </c>
      <c r="K51" s="277">
        <v>7.9557616839100967E-2</v>
      </c>
      <c r="L51" s="272">
        <v>1.2743362831858408E-2</v>
      </c>
      <c r="M51" s="273">
        <v>8.3126989741775736E-2</v>
      </c>
      <c r="N51" s="278">
        <v>3.5360678925035359E-3</v>
      </c>
      <c r="O51" s="272">
        <v>0.33540372670807456</v>
      </c>
      <c r="P51" s="272">
        <v>0.4491663942464858</v>
      </c>
      <c r="Q51" s="272">
        <v>0.12244292914319599</v>
      </c>
      <c r="R51" s="279">
        <v>0.19528619528619529</v>
      </c>
      <c r="S51" s="280">
        <v>0.11375755421258438</v>
      </c>
      <c r="T51" s="278">
        <v>2.5291954319633526E-2</v>
      </c>
      <c r="V51" s="7"/>
    </row>
    <row r="52" spans="1:22" x14ac:dyDescent="0.2">
      <c r="A52" s="15" t="s">
        <v>83</v>
      </c>
      <c r="B52" s="348" t="s">
        <v>108</v>
      </c>
      <c r="C52" s="152">
        <v>2684</v>
      </c>
      <c r="D52" s="152">
        <v>2248</v>
      </c>
      <c r="E52" s="152">
        <f t="shared" si="0"/>
        <v>4932</v>
      </c>
      <c r="F52" s="272">
        <v>0.25935964763679487</v>
      </c>
      <c r="G52" s="272">
        <v>0.75249872945959684</v>
      </c>
      <c r="H52" s="272">
        <v>0.5502533783783784</v>
      </c>
      <c r="I52" s="277">
        <v>9.818569903948772E-2</v>
      </c>
      <c r="J52" s="277">
        <v>1.4941302027748132E-2</v>
      </c>
      <c r="K52" s="277">
        <v>0.1670235546038544</v>
      </c>
      <c r="L52" s="272">
        <v>1.935483870967742E-2</v>
      </c>
      <c r="M52" s="273">
        <v>7.6840981856990398E-2</v>
      </c>
      <c r="N52" s="278">
        <v>7.470651013874066E-3</v>
      </c>
      <c r="O52" s="272">
        <v>0.35579196217494091</v>
      </c>
      <c r="P52" s="272">
        <v>0.43380614657210403</v>
      </c>
      <c r="Q52" s="272">
        <v>0.14352941176470591</v>
      </c>
      <c r="R52" s="279">
        <v>0.20121951219512196</v>
      </c>
      <c r="S52" s="280">
        <v>0.24038461538461542</v>
      </c>
      <c r="T52" s="278">
        <v>4.0389294403892946E-2</v>
      </c>
      <c r="V52" s="7"/>
    </row>
    <row r="53" spans="1:22" x14ac:dyDescent="0.2">
      <c r="A53" s="15" t="s">
        <v>84</v>
      </c>
      <c r="B53" s="348" t="s">
        <v>108</v>
      </c>
      <c r="C53" s="152">
        <v>1460</v>
      </c>
      <c r="D53" s="152">
        <v>1183</v>
      </c>
      <c r="E53" s="152">
        <f t="shared" si="0"/>
        <v>2643</v>
      </c>
      <c r="F53" s="272">
        <v>0.15115532734274711</v>
      </c>
      <c r="G53" s="272">
        <v>0.64377406931964054</v>
      </c>
      <c r="H53" s="277">
        <v>0.40729831451480936</v>
      </c>
      <c r="I53" s="277">
        <v>0.11299435028248588</v>
      </c>
      <c r="J53" s="277">
        <v>1.3182674199623353E-2</v>
      </c>
      <c r="K53" s="277">
        <v>0.20527306967984935</v>
      </c>
      <c r="L53" s="272">
        <v>1.1299435028248588E-2</v>
      </c>
      <c r="M53" s="273">
        <v>7.7212806026365349E-2</v>
      </c>
      <c r="N53" s="278">
        <v>1.8832391713747645E-3</v>
      </c>
      <c r="O53" s="272">
        <v>0.37802197802197801</v>
      </c>
      <c r="P53" s="272">
        <v>0.50440528634361237</v>
      </c>
      <c r="Q53" s="272">
        <v>9.3681917211329013E-2</v>
      </c>
      <c r="R53" s="279">
        <v>0.10169491525423729</v>
      </c>
      <c r="S53" s="280">
        <v>0.19465648854961837</v>
      </c>
      <c r="T53" s="278">
        <v>2.7954635893354556E-2</v>
      </c>
      <c r="V53" s="7"/>
    </row>
    <row r="54" spans="1:22" x14ac:dyDescent="0.2">
      <c r="A54" s="15" t="s">
        <v>85</v>
      </c>
      <c r="B54" s="348" t="s">
        <v>104</v>
      </c>
      <c r="C54" s="152">
        <v>64267</v>
      </c>
      <c r="D54" s="152">
        <v>43607</v>
      </c>
      <c r="E54" s="152">
        <f t="shared" si="0"/>
        <v>107874</v>
      </c>
      <c r="F54" s="272">
        <v>0.37014274227575611</v>
      </c>
      <c r="G54" s="272">
        <v>0.76517980113206641</v>
      </c>
      <c r="H54" s="277">
        <v>1.321080846131556</v>
      </c>
      <c r="I54" s="277">
        <v>0.11726506987906452</v>
      </c>
      <c r="J54" s="277">
        <v>1.8219944082013047E-2</v>
      </c>
      <c r="K54" s="277">
        <v>0.15183246073298429</v>
      </c>
      <c r="L54" s="272">
        <v>2.296597115249965E-2</v>
      </c>
      <c r="M54" s="273">
        <v>0.10772604273584026</v>
      </c>
      <c r="N54" s="278">
        <v>8.6202879642141555E-3</v>
      </c>
      <c r="O54" s="272">
        <v>0.60154502947753608</v>
      </c>
      <c r="P54" s="272">
        <v>0.73023349707287533</v>
      </c>
      <c r="Q54" s="272">
        <v>0.31420656905421451</v>
      </c>
      <c r="R54" s="279">
        <v>0.21535022354694486</v>
      </c>
      <c r="S54" s="280">
        <v>6.4667560835409033E-2</v>
      </c>
      <c r="T54" s="278">
        <v>2.2188549170206674E-2</v>
      </c>
      <c r="V54" s="7"/>
    </row>
    <row r="55" spans="1:22" x14ac:dyDescent="0.2">
      <c r="A55" s="15" t="s">
        <v>86</v>
      </c>
      <c r="B55" s="348" t="s">
        <v>108</v>
      </c>
      <c r="C55" s="152">
        <v>1298</v>
      </c>
      <c r="D55" s="152">
        <v>774</v>
      </c>
      <c r="E55" s="152">
        <f t="shared" si="0"/>
        <v>2072</v>
      </c>
      <c r="F55" s="272">
        <v>0.19319051262433054</v>
      </c>
      <c r="G55" s="272">
        <v>0.57459831675592965</v>
      </c>
      <c r="H55" s="277">
        <v>0.4135794330916282</v>
      </c>
      <c r="I55" s="277">
        <v>0.12034383954154727</v>
      </c>
      <c r="J55" s="277">
        <v>7.2992700729927005E-3</v>
      </c>
      <c r="K55" s="277">
        <v>7.3170731707317069E-2</v>
      </c>
      <c r="L55" s="272">
        <v>7.2992700729927005E-3</v>
      </c>
      <c r="M55" s="273">
        <v>7.785888077858881E-2</v>
      </c>
      <c r="N55" s="278">
        <v>2.4330900243309003E-3</v>
      </c>
      <c r="O55" s="272">
        <v>0.23728813559322035</v>
      </c>
      <c r="P55" s="272">
        <v>0.35456475583864117</v>
      </c>
      <c r="Q55" s="272">
        <v>7.2727272727272751E-2</v>
      </c>
      <c r="R55" s="279">
        <v>3.5714285714285712E-2</v>
      </c>
      <c r="S55" s="280">
        <v>0.14250614250614246</v>
      </c>
      <c r="T55" s="278">
        <v>1.6188506160625955E-2</v>
      </c>
      <c r="V55" s="7"/>
    </row>
    <row r="56" spans="1:22" x14ac:dyDescent="0.2">
      <c r="A56" s="15" t="s">
        <v>87</v>
      </c>
      <c r="B56" s="348" t="s">
        <v>108</v>
      </c>
      <c r="C56" s="152">
        <v>555</v>
      </c>
      <c r="D56" s="152">
        <v>352</v>
      </c>
      <c r="E56" s="152">
        <f t="shared" si="0"/>
        <v>907</v>
      </c>
      <c r="F56" s="272">
        <v>0.26484018264840181</v>
      </c>
      <c r="G56" s="272">
        <v>0.65479452054794518</v>
      </c>
      <c r="H56" s="277">
        <v>0.55200341005967601</v>
      </c>
      <c r="I56" s="277">
        <v>0.12941176470588237</v>
      </c>
      <c r="J56" s="277">
        <v>2.3529411764705882E-2</v>
      </c>
      <c r="K56" s="277">
        <v>0.1588235294117647</v>
      </c>
      <c r="L56" s="272">
        <v>0</v>
      </c>
      <c r="M56" s="273">
        <v>8.2840236686390539E-2</v>
      </c>
      <c r="N56" s="278">
        <v>5.8823529411764705E-3</v>
      </c>
      <c r="O56" s="272">
        <v>0.29655172413793102</v>
      </c>
      <c r="P56" s="272">
        <v>0.3724137931034483</v>
      </c>
      <c r="Q56" s="272">
        <v>0.11602209944751385</v>
      </c>
      <c r="R56" s="279">
        <v>0.25</v>
      </c>
      <c r="S56" s="280">
        <v>0.22085889570552142</v>
      </c>
      <c r="T56" s="278">
        <v>2.4876981957353744E-2</v>
      </c>
      <c r="V56" s="7"/>
    </row>
    <row r="57" spans="1:22" x14ac:dyDescent="0.2">
      <c r="A57" s="15" t="s">
        <v>88</v>
      </c>
      <c r="B57" s="348" t="s">
        <v>108</v>
      </c>
      <c r="C57" s="152">
        <v>4100</v>
      </c>
      <c r="D57" s="152">
        <v>2947</v>
      </c>
      <c r="E57" s="152">
        <f t="shared" si="0"/>
        <v>7047</v>
      </c>
      <c r="F57" s="272">
        <v>0.23226720169951612</v>
      </c>
      <c r="G57" s="272">
        <v>0.65844447067154488</v>
      </c>
      <c r="H57" s="277">
        <v>0.4787318624527927</v>
      </c>
      <c r="I57" s="277">
        <v>0.12536443148688048</v>
      </c>
      <c r="J57" s="277">
        <v>2.1090909090909091E-2</v>
      </c>
      <c r="K57" s="277">
        <v>0.14806710430342815</v>
      </c>
      <c r="L57" s="272">
        <v>1.4598540145985401E-2</v>
      </c>
      <c r="M57" s="273">
        <v>9.0379008746355682E-2</v>
      </c>
      <c r="N57" s="278">
        <v>8.0000000000000002E-3</v>
      </c>
      <c r="O57" s="272">
        <v>0.34686346863468637</v>
      </c>
      <c r="P57" s="272">
        <v>0.46764705882352942</v>
      </c>
      <c r="Q57" s="272">
        <v>0.10800881704628951</v>
      </c>
      <c r="R57" s="279">
        <v>0.16560509554140126</v>
      </c>
      <c r="S57" s="280">
        <v>0.23189465983906365</v>
      </c>
      <c r="T57" s="278">
        <v>2.6199649737302978E-2</v>
      </c>
      <c r="V57" s="7"/>
    </row>
    <row r="58" spans="1:22" x14ac:dyDescent="0.2">
      <c r="A58" s="15" t="s">
        <v>89</v>
      </c>
      <c r="B58" s="348" t="s">
        <v>108</v>
      </c>
      <c r="C58" s="152">
        <v>1424</v>
      </c>
      <c r="D58" s="152">
        <v>820</v>
      </c>
      <c r="E58" s="152">
        <f t="shared" si="0"/>
        <v>2244</v>
      </c>
      <c r="F58" s="272">
        <v>0.19195402298850575</v>
      </c>
      <c r="G58" s="272">
        <v>0.74789272030651344</v>
      </c>
      <c r="H58" s="277">
        <v>0.45242039388919564</v>
      </c>
      <c r="I58" s="277">
        <v>8.1264108352144468E-2</v>
      </c>
      <c r="J58" s="277">
        <v>6.7720090293453723E-3</v>
      </c>
      <c r="K58" s="277">
        <v>0.29908675799086759</v>
      </c>
      <c r="L58" s="272">
        <v>1.1312217194570135E-2</v>
      </c>
      <c r="M58" s="273">
        <v>5.6561085972850679E-2</v>
      </c>
      <c r="N58" s="278">
        <v>6.7720090293453723E-3</v>
      </c>
      <c r="O58" s="272">
        <v>0.29357798165137616</v>
      </c>
      <c r="P58" s="272">
        <v>0.30886850152905199</v>
      </c>
      <c r="Q58" s="272">
        <v>0.13913043478260867</v>
      </c>
      <c r="R58" s="279">
        <v>6.25E-2</v>
      </c>
      <c r="S58" s="280">
        <v>0.14090909090909087</v>
      </c>
      <c r="T58" s="278">
        <v>2.0342857142857142E-2</v>
      </c>
      <c r="V58" s="7"/>
    </row>
    <row r="59" spans="1:22" x14ac:dyDescent="0.2">
      <c r="A59" s="15" t="s">
        <v>90</v>
      </c>
      <c r="B59" s="348" t="s">
        <v>108</v>
      </c>
      <c r="C59" s="152">
        <v>2196</v>
      </c>
      <c r="D59" s="152">
        <v>1289</v>
      </c>
      <c r="E59" s="152">
        <f t="shared" si="0"/>
        <v>3485</v>
      </c>
      <c r="F59" s="272">
        <v>0.22178809469087565</v>
      </c>
      <c r="G59" s="272">
        <v>0.67938404964376009</v>
      </c>
      <c r="H59" s="277">
        <v>0.47910479422995333</v>
      </c>
      <c r="I59" s="277">
        <v>7.575757575757576E-2</v>
      </c>
      <c r="J59" s="277">
        <v>1.0159651669085631E-2</v>
      </c>
      <c r="K59" s="277">
        <v>0.13517441860465115</v>
      </c>
      <c r="L59" s="272">
        <v>1.4534883720930232E-2</v>
      </c>
      <c r="M59" s="273">
        <v>6.2590975254730716E-2</v>
      </c>
      <c r="N59" s="278">
        <v>2.9027576197387518E-3</v>
      </c>
      <c r="O59" s="272">
        <v>0.25</v>
      </c>
      <c r="P59" s="272">
        <v>0.33609271523178808</v>
      </c>
      <c r="Q59" s="272">
        <v>6.7282321899736153E-2</v>
      </c>
      <c r="R59" s="279">
        <v>0.15714285714285714</v>
      </c>
      <c r="S59" s="280">
        <v>0.16157205240174677</v>
      </c>
      <c r="T59" s="278">
        <v>2.6570736572161278E-2</v>
      </c>
      <c r="V59" s="7"/>
    </row>
    <row r="60" spans="1:22" x14ac:dyDescent="0.2">
      <c r="A60" s="15" t="s">
        <v>91</v>
      </c>
      <c r="B60" s="348" t="s">
        <v>108</v>
      </c>
      <c r="C60" s="152">
        <v>97</v>
      </c>
      <c r="D60" s="152">
        <v>107</v>
      </c>
      <c r="E60" s="152">
        <f t="shared" si="0"/>
        <v>204</v>
      </c>
      <c r="F60" s="272">
        <v>9.6774193548387094E-2</v>
      </c>
      <c r="G60" s="272">
        <v>0.69354838709677424</v>
      </c>
      <c r="H60" s="277">
        <v>0.41599999999999998</v>
      </c>
      <c r="I60" s="277">
        <v>0.125</v>
      </c>
      <c r="J60" s="277">
        <v>0</v>
      </c>
      <c r="K60" s="277">
        <v>4.1666666666666664E-2</v>
      </c>
      <c r="L60" s="272">
        <v>0</v>
      </c>
      <c r="M60" s="273">
        <v>6.25E-2</v>
      </c>
      <c r="N60" s="278">
        <v>0</v>
      </c>
      <c r="O60" s="272">
        <v>0.33333333333333331</v>
      </c>
      <c r="P60" s="272">
        <v>0.30303030303030304</v>
      </c>
      <c r="Q60" s="272">
        <v>8.108108108108103E-2</v>
      </c>
      <c r="R60" s="279">
        <v>0.33333333333333331</v>
      </c>
      <c r="S60" s="280">
        <v>0.16666666666666663</v>
      </c>
      <c r="T60" s="278">
        <v>2.8241335044929396E-2</v>
      </c>
      <c r="V60" s="7"/>
    </row>
    <row r="61" spans="1:22" x14ac:dyDescent="0.2">
      <c r="A61" s="15" t="s">
        <v>92</v>
      </c>
      <c r="B61" s="348" t="s">
        <v>108</v>
      </c>
      <c r="C61" s="152">
        <v>1164</v>
      </c>
      <c r="D61" s="152">
        <v>766</v>
      </c>
      <c r="E61" s="152">
        <f t="shared" si="0"/>
        <v>1930</v>
      </c>
      <c r="F61" s="272">
        <v>0.25237273511647973</v>
      </c>
      <c r="G61" s="272">
        <v>0.70448662640207071</v>
      </c>
      <c r="H61" s="277">
        <v>0.47824</v>
      </c>
      <c r="I61" s="277">
        <v>0.15083798882681565</v>
      </c>
      <c r="J61" s="277">
        <v>1.9553072625698324E-2</v>
      </c>
      <c r="K61" s="277">
        <v>0.10393258426966293</v>
      </c>
      <c r="L61" s="272">
        <v>1.3966480446927373E-2</v>
      </c>
      <c r="M61" s="273">
        <v>6.9832402234636867E-2</v>
      </c>
      <c r="N61" s="278">
        <v>0</v>
      </c>
      <c r="O61" s="272">
        <v>0.31707317073170732</v>
      </c>
      <c r="P61" s="272">
        <v>0.4170731707317073</v>
      </c>
      <c r="Q61" s="272">
        <v>9.7363083164300201E-2</v>
      </c>
      <c r="R61" s="279">
        <v>3.0303030303030304E-2</v>
      </c>
      <c r="S61" s="280">
        <v>0.23184357541899436</v>
      </c>
      <c r="T61" s="278">
        <v>2.3728401070820151E-2</v>
      </c>
      <c r="V61" s="7"/>
    </row>
    <row r="62" spans="1:22" x14ac:dyDescent="0.2">
      <c r="A62" s="15" t="s">
        <v>93</v>
      </c>
      <c r="B62" s="348" t="s">
        <v>108</v>
      </c>
      <c r="C62" s="152">
        <v>1340</v>
      </c>
      <c r="D62" s="152">
        <v>927</v>
      </c>
      <c r="E62" s="152">
        <f t="shared" si="0"/>
        <v>2267</v>
      </c>
      <c r="F62" s="272">
        <v>0.27232308262319377</v>
      </c>
      <c r="G62" s="272">
        <v>0.72508336420896624</v>
      </c>
      <c r="H62" s="277">
        <v>0.49217042971595049</v>
      </c>
      <c r="I62" s="277">
        <v>0.11990407673860912</v>
      </c>
      <c r="J62" s="277">
        <v>1.6786570743405275E-2</v>
      </c>
      <c r="K62" s="277">
        <v>0.10817307692307693</v>
      </c>
      <c r="L62" s="272">
        <v>7.1942446043165471E-3</v>
      </c>
      <c r="M62" s="273">
        <v>5.9952038369304558E-2</v>
      </c>
      <c r="N62" s="278">
        <v>7.1942446043165471E-3</v>
      </c>
      <c r="O62" s="272">
        <v>0.38837209302325582</v>
      </c>
      <c r="P62" s="272">
        <v>0.51162790697674421</v>
      </c>
      <c r="Q62" s="272">
        <v>0.1271186440677966</v>
      </c>
      <c r="R62" s="279">
        <v>0.29411764705882354</v>
      </c>
      <c r="S62" s="280">
        <v>0.22596153846153844</v>
      </c>
      <c r="T62" s="278">
        <v>3.1394384551593414E-2</v>
      </c>
      <c r="V62" s="7"/>
    </row>
    <row r="63" spans="1:22" x14ac:dyDescent="0.2">
      <c r="A63" s="15" t="s">
        <v>94</v>
      </c>
      <c r="B63" s="348" t="s">
        <v>108</v>
      </c>
      <c r="C63" s="152">
        <v>1162</v>
      </c>
      <c r="D63" s="152">
        <v>886</v>
      </c>
      <c r="E63" s="152">
        <f t="shared" si="0"/>
        <v>2048</v>
      </c>
      <c r="F63" s="272">
        <v>0.16245337753833403</v>
      </c>
      <c r="G63" s="272">
        <v>0.63365105677579781</v>
      </c>
      <c r="H63" s="277">
        <v>0.3658296405711472</v>
      </c>
      <c r="I63" s="277">
        <v>9.1787439613526575E-2</v>
      </c>
      <c r="J63" s="277">
        <v>7.246376811594203E-3</v>
      </c>
      <c r="K63" s="277">
        <v>0.20631067961165048</v>
      </c>
      <c r="L63" s="272">
        <v>7.2992700729927005E-3</v>
      </c>
      <c r="M63" s="273">
        <v>5.8111380145278453E-2</v>
      </c>
      <c r="N63" s="278">
        <v>2.4154589371980675E-3</v>
      </c>
      <c r="O63" s="272">
        <v>0.25</v>
      </c>
      <c r="P63" s="272">
        <v>0.27142857142857141</v>
      </c>
      <c r="Q63" s="272">
        <v>6.11510791366906E-2</v>
      </c>
      <c r="R63" s="279">
        <v>0.19230769230769232</v>
      </c>
      <c r="S63" s="280">
        <v>0.11138014527845042</v>
      </c>
      <c r="T63" s="278">
        <v>1.8979541533152577E-2</v>
      </c>
      <c r="V63" s="7"/>
    </row>
    <row r="64" spans="1:22" x14ac:dyDescent="0.2">
      <c r="A64" s="15" t="s">
        <v>110</v>
      </c>
      <c r="B64" s="348" t="s">
        <v>108</v>
      </c>
      <c r="C64" s="152">
        <v>1601</v>
      </c>
      <c r="D64" s="152">
        <v>1229</v>
      </c>
      <c r="E64" s="152">
        <f t="shared" si="0"/>
        <v>2830</v>
      </c>
      <c r="F64" s="272">
        <v>0.27760736196319019</v>
      </c>
      <c r="G64" s="272">
        <v>0.74079754601226999</v>
      </c>
      <c r="H64" s="277">
        <v>0.61207741303282703</v>
      </c>
      <c r="I64" s="277">
        <v>0.10634328358208955</v>
      </c>
      <c r="J64" s="277">
        <v>1.6791044776119403E-2</v>
      </c>
      <c r="K64" s="277">
        <v>0.12546816479400749</v>
      </c>
      <c r="L64" s="272">
        <v>2.0522388059701493E-2</v>
      </c>
      <c r="M64" s="273">
        <v>7.4285714285714288E-2</v>
      </c>
      <c r="N64" s="278">
        <v>9.3283582089552231E-3</v>
      </c>
      <c r="O64" s="272">
        <v>0.32926829268292684</v>
      </c>
      <c r="P64" s="272">
        <v>0.44947735191637633</v>
      </c>
      <c r="Q64" s="272">
        <v>9.0747330960854078E-2</v>
      </c>
      <c r="R64" s="279">
        <v>0.14563106796116504</v>
      </c>
      <c r="S64" s="280">
        <v>0.29104477611940294</v>
      </c>
      <c r="T64" s="278">
        <v>3.9867720007348888E-2</v>
      </c>
      <c r="V64" s="7"/>
    </row>
    <row r="65" spans="1:32" x14ac:dyDescent="0.2">
      <c r="A65" s="15" t="s">
        <v>95</v>
      </c>
      <c r="B65" s="348" t="s">
        <v>108</v>
      </c>
      <c r="C65" s="152">
        <v>1085</v>
      </c>
      <c r="D65" s="152">
        <v>919</v>
      </c>
      <c r="E65" s="152">
        <f t="shared" si="0"/>
        <v>2004</v>
      </c>
      <c r="F65" s="272">
        <v>0.25518672199170123</v>
      </c>
      <c r="G65" s="272">
        <v>0.73319502074688792</v>
      </c>
      <c r="H65" s="277">
        <v>0.55588368923216724</v>
      </c>
      <c r="I65" s="277">
        <v>0.14572864321608039</v>
      </c>
      <c r="J65" s="277">
        <v>1.5113350125944584E-2</v>
      </c>
      <c r="K65" s="277">
        <v>0.18372703412073491</v>
      </c>
      <c r="L65" s="272">
        <v>5.6657223796033997E-3</v>
      </c>
      <c r="M65" s="273">
        <v>8.8541666666666671E-2</v>
      </c>
      <c r="N65" s="278">
        <v>2.5062656641604009E-3</v>
      </c>
      <c r="O65" s="272">
        <v>0.43225806451612903</v>
      </c>
      <c r="P65" s="272">
        <v>0.6071428571428571</v>
      </c>
      <c r="Q65" s="272">
        <v>0.12</v>
      </c>
      <c r="R65" s="279">
        <v>6.4516129032258063E-2</v>
      </c>
      <c r="S65" s="280">
        <v>0.24812030075187974</v>
      </c>
      <c r="T65" s="278">
        <v>2.1739130434782608E-2</v>
      </c>
      <c r="V65" s="7"/>
    </row>
    <row r="66" spans="1:32" x14ac:dyDescent="0.2">
      <c r="A66" s="15" t="s">
        <v>96</v>
      </c>
      <c r="B66" s="348" t="s">
        <v>108</v>
      </c>
      <c r="C66" s="152">
        <v>5813</v>
      </c>
      <c r="D66" s="152">
        <v>4686</v>
      </c>
      <c r="E66" s="152">
        <f t="shared" si="0"/>
        <v>10499</v>
      </c>
      <c r="F66" s="272">
        <v>0.14586980741683908</v>
      </c>
      <c r="G66" s="272">
        <v>0.47509151679134171</v>
      </c>
      <c r="H66" s="277">
        <v>0.37264467118492589</v>
      </c>
      <c r="I66" s="277">
        <v>8.3374689826302736E-2</v>
      </c>
      <c r="J66" s="277">
        <v>8.4325396825396821E-3</v>
      </c>
      <c r="K66" s="277">
        <v>7.512437810945273E-2</v>
      </c>
      <c r="L66" s="272">
        <v>9.9651220727453912E-3</v>
      </c>
      <c r="M66" s="273">
        <v>6.877510040160642E-2</v>
      </c>
      <c r="N66" s="278">
        <v>2.48015873015873E-3</v>
      </c>
      <c r="O66" s="272">
        <v>0.21681189133777551</v>
      </c>
      <c r="P66" s="272">
        <v>0.28264208909370198</v>
      </c>
      <c r="Q66" s="272">
        <v>7.6489910839981246E-2</v>
      </c>
      <c r="R66" s="279">
        <v>0.10596026490066225</v>
      </c>
      <c r="S66" s="280">
        <v>0.16951710261569419</v>
      </c>
      <c r="T66" s="278">
        <v>1.922891100589429E-2</v>
      </c>
      <c r="V66" s="7"/>
    </row>
    <row r="67" spans="1:32" x14ac:dyDescent="0.2">
      <c r="A67" s="15" t="s">
        <v>97</v>
      </c>
      <c r="B67" s="348" t="s">
        <v>108</v>
      </c>
      <c r="C67" s="152">
        <v>1084</v>
      </c>
      <c r="D67" s="152">
        <v>1025</v>
      </c>
      <c r="E67" s="152">
        <f t="shared" si="0"/>
        <v>2109</v>
      </c>
      <c r="F67" s="272">
        <v>0.17555217060167555</v>
      </c>
      <c r="G67" s="272">
        <v>0.65003808073114999</v>
      </c>
      <c r="H67" s="277">
        <v>0.46529792457040842</v>
      </c>
      <c r="I67" s="277">
        <v>8.5450346420323328E-2</v>
      </c>
      <c r="J67" s="277">
        <v>6.9284064665127024E-3</v>
      </c>
      <c r="K67" s="277">
        <v>6.7915690866510545E-2</v>
      </c>
      <c r="L67" s="272">
        <v>1.3856812933025405E-2</v>
      </c>
      <c r="M67" s="273">
        <v>6.9284064665127015E-2</v>
      </c>
      <c r="N67" s="278">
        <v>4.6189376443418013E-3</v>
      </c>
      <c r="O67" s="272">
        <v>0.27181208053691275</v>
      </c>
      <c r="P67" s="272">
        <v>0.26936026936026936</v>
      </c>
      <c r="Q67" s="272">
        <v>8.0669710806697159E-2</v>
      </c>
      <c r="R67" s="279">
        <v>0.13725490196078433</v>
      </c>
      <c r="S67" s="280">
        <v>0.17016317016317017</v>
      </c>
      <c r="T67" s="278">
        <v>2.9049783789777139E-2</v>
      </c>
      <c r="V67" s="7"/>
    </row>
    <row r="68" spans="1:32" x14ac:dyDescent="0.2">
      <c r="A68" s="15" t="s">
        <v>98</v>
      </c>
      <c r="B68" s="348" t="s">
        <v>104</v>
      </c>
      <c r="C68" s="152">
        <v>9793</v>
      </c>
      <c r="D68" s="152">
        <v>6817</v>
      </c>
      <c r="E68" s="152">
        <f t="shared" si="0"/>
        <v>16610</v>
      </c>
      <c r="F68" s="272">
        <v>0.17998381713360978</v>
      </c>
      <c r="G68" s="272">
        <v>0.56179832102761207</v>
      </c>
      <c r="H68" s="277">
        <v>0.392639358745071</v>
      </c>
      <c r="I68" s="277">
        <v>6.7711807871914609E-2</v>
      </c>
      <c r="J68" s="277">
        <v>6.3333333333333332E-3</v>
      </c>
      <c r="K68" s="277">
        <v>5.858721124874456E-2</v>
      </c>
      <c r="L68" s="272">
        <v>1.0148849797023005E-2</v>
      </c>
      <c r="M68" s="273">
        <v>7.1599862966769443E-2</v>
      </c>
      <c r="N68" s="278">
        <v>6.0000000000000001E-3</v>
      </c>
      <c r="O68" s="272">
        <v>0.22554591684116063</v>
      </c>
      <c r="P68" s="272">
        <v>0.30410056869200836</v>
      </c>
      <c r="Q68" s="272">
        <v>7.3805689747718728E-2</v>
      </c>
      <c r="R68" s="279">
        <v>9.6774193548387094E-2</v>
      </c>
      <c r="S68" s="280">
        <v>0.157258064516129</v>
      </c>
      <c r="T68" s="278">
        <v>2.222745952952614E-2</v>
      </c>
      <c r="V68" s="7"/>
    </row>
    <row r="69" spans="1:32" x14ac:dyDescent="0.2">
      <c r="A69" s="15" t="s">
        <v>99</v>
      </c>
      <c r="B69" s="348" t="s">
        <v>108</v>
      </c>
      <c r="C69" s="152">
        <v>858</v>
      </c>
      <c r="D69" s="152">
        <v>551</v>
      </c>
      <c r="E69" s="152">
        <f t="shared" ref="E69:E70" si="1">C69+D69</f>
        <v>1409</v>
      </c>
      <c r="F69" s="272">
        <v>0.17183770883054891</v>
      </c>
      <c r="G69" s="272">
        <v>0.63603818615751795</v>
      </c>
      <c r="H69" s="277">
        <v>0.4799074877132119</v>
      </c>
      <c r="I69" s="277">
        <v>0.10077519379844961</v>
      </c>
      <c r="J69" s="277">
        <v>2.3166023166023165E-2</v>
      </c>
      <c r="K69" s="277">
        <v>0.11196911196911197</v>
      </c>
      <c r="L69" s="272">
        <v>3.8610038610038611E-3</v>
      </c>
      <c r="M69" s="273">
        <v>6.5637065637065631E-2</v>
      </c>
      <c r="N69" s="278">
        <v>0</v>
      </c>
      <c r="O69" s="272">
        <v>0.34389140271493213</v>
      </c>
      <c r="P69" s="272">
        <v>0.50678733031674206</v>
      </c>
      <c r="Q69" s="272">
        <v>0.1071428571428571</v>
      </c>
      <c r="R69" s="279">
        <v>0.18181818181818182</v>
      </c>
      <c r="S69" s="280">
        <v>0.24513618677042803</v>
      </c>
      <c r="T69" s="278">
        <v>2.0701754385964912E-2</v>
      </c>
      <c r="V69" s="7"/>
    </row>
    <row r="70" spans="1:32" x14ac:dyDescent="0.2">
      <c r="A70" s="15" t="s">
        <v>100</v>
      </c>
      <c r="B70" s="348" t="s">
        <v>104</v>
      </c>
      <c r="C70" s="152">
        <v>15100</v>
      </c>
      <c r="D70" s="152">
        <v>10223</v>
      </c>
      <c r="E70" s="152">
        <f t="shared" si="1"/>
        <v>25323</v>
      </c>
      <c r="F70" s="272">
        <v>0.16378570957313451</v>
      </c>
      <c r="G70" s="272">
        <v>0.57122121791911329</v>
      </c>
      <c r="H70" s="277">
        <v>0.45987659094072342</v>
      </c>
      <c r="I70" s="277">
        <v>0.10294433698689018</v>
      </c>
      <c r="J70" s="277">
        <v>1.2655685014061873E-2</v>
      </c>
      <c r="K70" s="277">
        <v>0.10141129032258064</v>
      </c>
      <c r="L70" s="272">
        <v>1.6696841681754174E-2</v>
      </c>
      <c r="M70" s="273">
        <v>8.1407035175879397E-2</v>
      </c>
      <c r="N70" s="278">
        <v>6.8300522298111689E-3</v>
      </c>
      <c r="O70" s="272">
        <v>0.32186194549433061</v>
      </c>
      <c r="P70" s="272">
        <v>0.41316888800477419</v>
      </c>
      <c r="Q70" s="272">
        <v>0.11652319966407731</v>
      </c>
      <c r="R70" s="279">
        <v>0.11267605633802817</v>
      </c>
      <c r="S70" s="280">
        <v>0.12244897959183676</v>
      </c>
      <c r="T70" s="278">
        <v>2.7768241210089466E-2</v>
      </c>
      <c r="V70" s="7"/>
    </row>
    <row r="71" spans="1:32" x14ac:dyDescent="0.2">
      <c r="A71" s="651" t="str">
        <f>'1'!A70</f>
        <v>Statewide Total</v>
      </c>
      <c r="B71" s="652"/>
      <c r="C71" s="361">
        <f>SUM(C4:C70)</f>
        <v>419263</v>
      </c>
      <c r="D71" s="361">
        <f>SUM(D4:D70)</f>
        <v>295074</v>
      </c>
      <c r="E71" s="361">
        <f>SUM(E4:E70)</f>
        <v>714337</v>
      </c>
      <c r="F71" s="281">
        <v>0.215</v>
      </c>
      <c r="G71" s="281">
        <v>0.59399999999999997</v>
      </c>
      <c r="H71" s="393">
        <v>0.51137999999999995</v>
      </c>
      <c r="I71" s="281">
        <v>8.7068393699295143E-2</v>
      </c>
      <c r="J71" s="281">
        <v>1.1820347935924671E-2</v>
      </c>
      <c r="K71" s="281">
        <v>0.1215281288365711</v>
      </c>
      <c r="L71" s="281">
        <v>1.6180973307877957E-2</v>
      </c>
      <c r="M71" s="281">
        <v>8.2274910311306557E-2</v>
      </c>
      <c r="N71" s="411">
        <v>6.1425414047475528E-3</v>
      </c>
      <c r="O71" s="524">
        <v>0.34955383507673388</v>
      </c>
      <c r="P71" s="281">
        <v>0.44904440583457916</v>
      </c>
      <c r="Q71" s="393">
        <v>0.13907000000000003</v>
      </c>
      <c r="R71" s="282">
        <v>0.13581404067860156</v>
      </c>
      <c r="S71" s="281">
        <v>0.1153429300901242</v>
      </c>
      <c r="T71" s="282">
        <v>2.1504525439046723E-2</v>
      </c>
      <c r="V71" s="7"/>
    </row>
    <row r="72" spans="1:32" s="418" customFormat="1" ht="12.75" x14ac:dyDescent="0.2">
      <c r="A72" s="210" t="s">
        <v>699</v>
      </c>
      <c r="B72" s="413"/>
      <c r="C72" s="414"/>
      <c r="D72" s="414"/>
      <c r="E72" s="414"/>
      <c r="F72" s="414"/>
      <c r="G72" s="414"/>
      <c r="H72" s="414"/>
      <c r="I72" s="414"/>
      <c r="J72" s="414"/>
      <c r="K72" s="414"/>
      <c r="L72" s="414"/>
      <c r="M72" s="414"/>
      <c r="N72" s="415"/>
      <c r="O72" s="414"/>
      <c r="P72" s="414"/>
      <c r="Q72" s="414"/>
      <c r="R72" s="415"/>
      <c r="S72" s="416"/>
      <c r="T72" s="417"/>
      <c r="U72" s="413"/>
      <c r="V72" s="413"/>
      <c r="W72" s="413"/>
      <c r="X72" s="413"/>
      <c r="Y72" s="413"/>
      <c r="Z72" s="413"/>
      <c r="AA72" s="413"/>
      <c r="AB72" s="413"/>
      <c r="AC72" s="413"/>
      <c r="AD72" s="413"/>
      <c r="AE72" s="413"/>
    </row>
    <row r="73" spans="1:32" s="418" customFormat="1" ht="11.25" customHeight="1" x14ac:dyDescent="0.2">
      <c r="A73" s="210" t="s">
        <v>183</v>
      </c>
      <c r="B73" s="413"/>
      <c r="C73" s="414"/>
      <c r="D73" s="414"/>
      <c r="E73" s="414"/>
      <c r="F73" s="414"/>
      <c r="G73" s="414"/>
      <c r="H73" s="414"/>
      <c r="I73" s="414"/>
      <c r="J73" s="414"/>
      <c r="K73" s="414"/>
      <c r="L73" s="414"/>
      <c r="M73" s="414"/>
      <c r="N73" s="415"/>
      <c r="O73" s="414"/>
      <c r="P73" s="414"/>
      <c r="Q73" s="414"/>
      <c r="R73" s="415"/>
      <c r="S73" s="414"/>
      <c r="T73" s="417"/>
      <c r="U73" s="413"/>
      <c r="V73" s="413"/>
      <c r="W73" s="413"/>
      <c r="X73" s="413"/>
      <c r="Y73" s="413"/>
      <c r="Z73" s="413"/>
      <c r="AA73" s="413"/>
      <c r="AB73" s="413"/>
      <c r="AC73" s="413"/>
      <c r="AD73" s="413"/>
      <c r="AE73" s="413"/>
      <c r="AF73" s="413"/>
    </row>
    <row r="74" spans="1:32" s="86" customFormat="1" ht="11.25" customHeight="1" x14ac:dyDescent="0.2">
      <c r="A74" s="88" t="s">
        <v>336</v>
      </c>
      <c r="B74" s="228"/>
      <c r="C74" s="363"/>
      <c r="D74" s="363"/>
      <c r="E74" s="363"/>
      <c r="F74" s="363"/>
      <c r="G74" s="363"/>
      <c r="H74" s="363"/>
      <c r="I74" s="363"/>
      <c r="J74" s="363"/>
      <c r="K74" s="363"/>
      <c r="L74" s="363"/>
      <c r="M74" s="363"/>
      <c r="N74" s="519"/>
      <c r="O74" s="363"/>
      <c r="P74" s="363"/>
      <c r="Q74" s="363"/>
      <c r="R74" s="519"/>
      <c r="S74" s="156"/>
      <c r="T74" s="520"/>
      <c r="U74" s="210"/>
      <c r="V74" s="210"/>
      <c r="W74" s="210"/>
      <c r="X74" s="210"/>
      <c r="Y74" s="210"/>
      <c r="Z74" s="210"/>
      <c r="AA74" s="210"/>
      <c r="AB74" s="210"/>
      <c r="AC74" s="210"/>
      <c r="AD74" s="210"/>
      <c r="AE74" s="210"/>
      <c r="AF74" s="210"/>
    </row>
    <row r="75" spans="1:32" s="86" customFormat="1" ht="11.25" customHeight="1" x14ac:dyDescent="0.2">
      <c r="A75" s="88" t="s">
        <v>337</v>
      </c>
      <c r="B75" s="228"/>
      <c r="C75" s="363"/>
      <c r="D75" s="363"/>
      <c r="E75" s="363"/>
      <c r="F75" s="363"/>
      <c r="G75" s="363"/>
      <c r="H75" s="363"/>
      <c r="I75" s="363"/>
      <c r="J75" s="363"/>
      <c r="K75" s="363"/>
      <c r="L75" s="363"/>
      <c r="M75" s="363"/>
      <c r="N75" s="519"/>
      <c r="O75" s="363"/>
      <c r="P75" s="363"/>
      <c r="Q75" s="363"/>
      <c r="R75" s="519"/>
      <c r="S75" s="156"/>
      <c r="T75" s="520"/>
      <c r="U75" s="210"/>
      <c r="V75" s="210"/>
      <c r="W75" s="210"/>
      <c r="X75" s="210"/>
      <c r="Y75" s="210"/>
      <c r="Z75" s="210"/>
      <c r="AA75" s="210"/>
      <c r="AB75" s="210"/>
      <c r="AC75" s="210"/>
      <c r="AD75" s="210"/>
      <c r="AE75" s="210"/>
      <c r="AF75" s="210"/>
    </row>
    <row r="76" spans="1:32" s="418" customFormat="1" x14ac:dyDescent="0.2">
      <c r="A76" s="522" t="s">
        <v>710</v>
      </c>
      <c r="B76" s="419"/>
      <c r="C76" s="420"/>
      <c r="D76" s="420"/>
      <c r="E76" s="423"/>
      <c r="F76" s="424"/>
      <c r="G76" s="424"/>
      <c r="H76" s="424"/>
      <c r="I76" s="424"/>
      <c r="J76" s="424"/>
      <c r="K76" s="424"/>
      <c r="L76" s="424"/>
      <c r="M76" s="424"/>
      <c r="N76" s="421"/>
      <c r="O76" s="424"/>
      <c r="P76" s="424"/>
      <c r="Q76" s="424"/>
      <c r="R76" s="421"/>
      <c r="S76" s="425"/>
      <c r="T76" s="426"/>
    </row>
    <row r="77" spans="1:32" s="418" customFormat="1" x14ac:dyDescent="0.2">
      <c r="A77" s="521" t="s">
        <v>712</v>
      </c>
      <c r="B77" s="419"/>
      <c r="C77" s="420"/>
      <c r="D77" s="420"/>
      <c r="E77" s="423"/>
      <c r="F77" s="424"/>
      <c r="G77" s="424"/>
      <c r="H77" s="424"/>
      <c r="I77" s="424"/>
      <c r="J77" s="424"/>
      <c r="K77" s="424"/>
      <c r="L77" s="424"/>
      <c r="M77" s="424"/>
      <c r="N77" s="421"/>
      <c r="O77" s="424"/>
      <c r="P77" s="424"/>
      <c r="Q77" s="424"/>
      <c r="R77" s="421"/>
      <c r="S77" s="425"/>
      <c r="T77" s="426"/>
    </row>
    <row r="78" spans="1:32" s="418" customFormat="1" ht="11.25" customHeight="1" x14ac:dyDescent="0.2">
      <c r="A78" s="525" t="s">
        <v>713</v>
      </c>
      <c r="B78" s="413"/>
      <c r="C78" s="414"/>
      <c r="D78" s="414"/>
      <c r="E78" s="414"/>
      <c r="F78" s="414"/>
      <c r="G78" s="414"/>
      <c r="H78" s="414"/>
      <c r="I78" s="414"/>
      <c r="J78" s="414"/>
      <c r="K78" s="414"/>
      <c r="L78" s="414"/>
      <c r="M78" s="414"/>
      <c r="N78" s="415"/>
      <c r="O78" s="414"/>
      <c r="P78" s="414"/>
      <c r="Q78" s="414"/>
      <c r="R78" s="415"/>
      <c r="S78" s="414"/>
      <c r="T78" s="417"/>
      <c r="U78" s="413"/>
      <c r="V78" s="413"/>
      <c r="W78" s="413"/>
      <c r="X78" s="413"/>
      <c r="Y78" s="413"/>
      <c r="Z78" s="413"/>
      <c r="AA78" s="413"/>
      <c r="AB78" s="413"/>
      <c r="AC78" s="413"/>
      <c r="AD78" s="413"/>
      <c r="AE78" s="413"/>
      <c r="AF78" s="413"/>
    </row>
    <row r="80" spans="1:32" x14ac:dyDescent="0.2">
      <c r="B80" s="289"/>
      <c r="C80" s="185"/>
      <c r="D80" s="185"/>
      <c r="E80" s="185"/>
      <c r="F80" s="185"/>
      <c r="G80" s="185"/>
      <c r="H80" s="185"/>
      <c r="I80" s="185"/>
      <c r="J80" s="185"/>
      <c r="K80" s="185"/>
      <c r="L80" s="185"/>
      <c r="M80" s="185"/>
      <c r="N80" s="201"/>
      <c r="O80" s="185"/>
      <c r="P80" s="185"/>
      <c r="Q80" s="185"/>
      <c r="R80" s="201"/>
      <c r="S80" s="185"/>
      <c r="T80" s="362"/>
      <c r="U80" s="158"/>
      <c r="V80" s="158"/>
      <c r="W80" s="158"/>
      <c r="X80" s="158"/>
      <c r="Y80" s="158"/>
      <c r="Z80" s="158"/>
      <c r="AA80" s="158"/>
      <c r="AB80" s="158"/>
      <c r="AC80" s="158"/>
      <c r="AD80" s="158"/>
      <c r="AE80" s="158"/>
      <c r="AF80" s="158"/>
    </row>
    <row r="82" spans="1:32" ht="11.25" customHeight="1" x14ac:dyDescent="0.2">
      <c r="A82" s="1"/>
      <c r="B82" s="289"/>
      <c r="C82" s="185"/>
      <c r="D82" s="185"/>
      <c r="E82" s="185"/>
      <c r="F82" s="185"/>
      <c r="G82" s="362"/>
      <c r="H82" s="362"/>
      <c r="I82" s="362"/>
      <c r="J82" s="362"/>
      <c r="K82" s="362"/>
      <c r="L82" s="362"/>
      <c r="M82" s="362"/>
      <c r="N82" s="201"/>
      <c r="O82" s="362"/>
      <c r="P82" s="362"/>
      <c r="Q82" s="362"/>
      <c r="R82" s="201"/>
      <c r="S82" s="185"/>
      <c r="T82" s="362"/>
      <c r="U82" s="157"/>
      <c r="V82" s="157"/>
      <c r="W82" s="157"/>
      <c r="X82" s="157"/>
      <c r="Y82" s="157"/>
      <c r="Z82" s="157"/>
      <c r="AA82" s="157"/>
      <c r="AB82" s="157"/>
      <c r="AC82" s="157"/>
      <c r="AD82" s="157"/>
      <c r="AE82" s="157"/>
      <c r="AF82" s="157"/>
    </row>
    <row r="83" spans="1:32" ht="11.25" customHeight="1" x14ac:dyDescent="0.2">
      <c r="A83" s="1"/>
      <c r="B83" s="289"/>
      <c r="C83" s="185"/>
      <c r="D83" s="185"/>
      <c r="E83" s="185"/>
      <c r="F83" s="185"/>
      <c r="G83" s="185"/>
      <c r="H83" s="185"/>
      <c r="I83" s="185"/>
      <c r="J83" s="185"/>
      <c r="K83" s="185"/>
      <c r="L83" s="185"/>
      <c r="M83" s="185"/>
      <c r="N83" s="201"/>
      <c r="O83" s="185"/>
      <c r="P83" s="185"/>
      <c r="Q83" s="185"/>
      <c r="R83" s="201"/>
      <c r="S83" s="185"/>
      <c r="T83" s="362"/>
      <c r="U83" s="75"/>
      <c r="V83" s="75"/>
      <c r="W83" s="75"/>
      <c r="X83" s="75"/>
      <c r="Y83" s="75"/>
      <c r="Z83" s="75"/>
      <c r="AA83" s="75"/>
      <c r="AB83" s="75"/>
      <c r="AC83" s="75"/>
      <c r="AD83" s="75"/>
      <c r="AE83" s="75"/>
      <c r="AF83" s="75"/>
    </row>
    <row r="84" spans="1:32" ht="11.25" customHeight="1" x14ac:dyDescent="0.2">
      <c r="A84" s="1"/>
      <c r="B84" s="289"/>
      <c r="C84" s="185"/>
      <c r="D84" s="185"/>
      <c r="E84" s="185"/>
      <c r="F84" s="185"/>
      <c r="G84" s="185"/>
      <c r="H84" s="185"/>
      <c r="I84" s="185"/>
      <c r="J84" s="185"/>
      <c r="K84" s="185"/>
      <c r="L84" s="185"/>
      <c r="M84" s="185"/>
      <c r="N84" s="201"/>
      <c r="O84" s="185"/>
      <c r="P84" s="185"/>
      <c r="Q84" s="185"/>
      <c r="R84" s="201"/>
      <c r="S84" s="185"/>
      <c r="T84" s="362"/>
      <c r="U84" s="75"/>
      <c r="V84" s="75"/>
      <c r="W84" s="75"/>
      <c r="X84" s="75"/>
      <c r="Y84" s="75"/>
      <c r="Z84" s="75"/>
      <c r="AA84" s="75"/>
      <c r="AB84" s="75"/>
      <c r="AC84" s="75"/>
      <c r="AD84" s="75"/>
      <c r="AE84" s="75"/>
      <c r="AF84" s="75"/>
    </row>
  </sheetData>
  <mergeCells count="5">
    <mergeCell ref="A1:Q1"/>
    <mergeCell ref="B2:B3"/>
    <mergeCell ref="A2:A3"/>
    <mergeCell ref="A71:B71"/>
    <mergeCell ref="C3:T3"/>
  </mergeCells>
  <phoneticPr fontId="4" type="noConversion"/>
  <pageMargins left="0.25" right="0.25" top="0.25" bottom="0.5" header="0.25" footer="0.25"/>
  <pageSetup scale="53" fitToHeight="2" orientation="landscape" r:id="rId1"/>
  <headerFooter alignWithMargins="0">
    <oddFooter>&amp;L&amp;8Prepared by:  Office of Child Development and Early Learning&amp;C&amp;8&amp;P&amp;R&amp;8Updated: 11/1/2011</oddFooter>
  </headerFooter>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AA84"/>
  <sheetViews>
    <sheetView zoomScaleNormal="100" workbookViewId="0">
      <pane xSplit="4" ySplit="2" topLeftCell="E3" activePane="bottomRight" state="frozen"/>
      <selection pane="topRight" activeCell="E1" sqref="E1"/>
      <selection pane="bottomLeft" activeCell="A3" sqref="A3"/>
      <selection pane="bottomRight" activeCell="F3" sqref="F3"/>
    </sheetView>
  </sheetViews>
  <sheetFormatPr defaultColWidth="12.7109375" defaultRowHeight="11.25" x14ac:dyDescent="0.2"/>
  <cols>
    <col min="1" max="1" width="3.140625" style="1" bestFit="1" customWidth="1"/>
    <col min="2" max="2" width="14.7109375" style="9" bestFit="1" customWidth="1"/>
    <col min="3" max="3" width="12.85546875" style="10" customWidth="1"/>
    <col min="4" max="4" width="10.42578125" style="204" customWidth="1"/>
    <col min="5" max="5" width="10.28515625" style="204" customWidth="1"/>
    <col min="6" max="6" width="9.5703125" style="60" customWidth="1"/>
    <col min="7" max="7" width="9" style="60" customWidth="1"/>
    <col min="8" max="8" width="11.140625" style="196" bestFit="1" customWidth="1"/>
    <col min="9" max="9" width="11.7109375" style="66" customWidth="1"/>
    <col min="10" max="10" width="11.28515625" style="196" customWidth="1"/>
    <col min="11" max="11" width="11.28515625" style="66" customWidth="1"/>
    <col min="12" max="12" width="11.140625" style="196" bestFit="1" customWidth="1"/>
    <col min="13" max="13" width="11.7109375" style="66" customWidth="1"/>
    <col min="14" max="14" width="11.28515625" style="196" customWidth="1"/>
    <col min="15" max="15" width="11.28515625" style="66" customWidth="1"/>
    <col min="16" max="16" width="11.28515625" style="196" customWidth="1"/>
    <col min="17" max="17" width="11.5703125" style="66" customWidth="1"/>
    <col min="18" max="18" width="11.28515625" style="196" customWidth="1"/>
    <col min="19" max="19" width="11.5703125" style="66" customWidth="1"/>
    <col min="20" max="20" width="12.7109375" style="66" customWidth="1"/>
    <col min="21" max="21" width="13" style="66" customWidth="1"/>
    <col min="22" max="22" width="12.5703125" style="196" customWidth="1"/>
    <col min="23" max="23" width="11.5703125" style="66" customWidth="1"/>
    <col min="24" max="24" width="12.140625" style="66" bestFit="1" customWidth="1"/>
    <col min="25" max="25" width="11.140625" style="66" customWidth="1"/>
    <col min="26" max="26" width="11.28515625" style="66" customWidth="1"/>
    <col min="27" max="27" width="13" style="66" customWidth="1"/>
    <col min="28" max="28" width="6.42578125" style="1" customWidth="1"/>
    <col min="29" max="16384" width="12.7109375" style="1"/>
  </cols>
  <sheetData>
    <row r="1" spans="1:27" s="206" customFormat="1" ht="12" x14ac:dyDescent="0.2">
      <c r="A1" s="205" t="str">
        <f>'Table of Contents'!B5&amp;":  "&amp;'Table of Contents'!C5</f>
        <v>Tab 1:  Risk Level - Early Childhood Education Program Reach Analysis - Direct Impact Programs</v>
      </c>
      <c r="B1" s="207"/>
      <c r="C1" s="207"/>
      <c r="D1" s="290"/>
      <c r="E1" s="290"/>
      <c r="F1" s="290"/>
      <c r="G1" s="290"/>
      <c r="H1" s="290"/>
      <c r="I1" s="290"/>
      <c r="J1" s="290"/>
      <c r="K1" s="290"/>
      <c r="L1" s="290"/>
      <c r="M1" s="290"/>
      <c r="N1" s="290"/>
      <c r="O1" s="290"/>
      <c r="P1" s="290"/>
      <c r="Q1" s="290"/>
      <c r="R1" s="290"/>
      <c r="S1" s="290"/>
      <c r="T1" s="290"/>
      <c r="U1" s="290"/>
      <c r="V1" s="290"/>
      <c r="W1" s="290"/>
      <c r="X1" s="290"/>
      <c r="Y1" s="290"/>
      <c r="Z1" s="290"/>
      <c r="AA1" s="290"/>
    </row>
    <row r="2" spans="1:27" s="165" customFormat="1" ht="72" x14ac:dyDescent="0.2">
      <c r="A2" s="528" t="s">
        <v>34</v>
      </c>
      <c r="B2" s="528"/>
      <c r="C2" s="285" t="s">
        <v>103</v>
      </c>
      <c r="D2" s="6" t="s">
        <v>111</v>
      </c>
      <c r="E2" s="3" t="s">
        <v>205</v>
      </c>
      <c r="F2" s="3" t="s">
        <v>206</v>
      </c>
      <c r="G2" s="6" t="s">
        <v>207</v>
      </c>
      <c r="H2" s="6" t="s">
        <v>172</v>
      </c>
      <c r="I2" s="164" t="s">
        <v>171</v>
      </c>
      <c r="J2" s="6" t="s">
        <v>174</v>
      </c>
      <c r="K2" s="164" t="s">
        <v>173</v>
      </c>
      <c r="L2" s="6" t="s">
        <v>301</v>
      </c>
      <c r="M2" s="164" t="s">
        <v>302</v>
      </c>
      <c r="N2" s="6" t="s">
        <v>303</v>
      </c>
      <c r="O2" s="164" t="s">
        <v>304</v>
      </c>
      <c r="P2" s="6" t="s">
        <v>175</v>
      </c>
      <c r="Q2" s="164" t="s">
        <v>184</v>
      </c>
      <c r="R2" s="6" t="s">
        <v>19</v>
      </c>
      <c r="S2" s="164" t="s">
        <v>20</v>
      </c>
      <c r="T2" s="164" t="s">
        <v>341</v>
      </c>
      <c r="U2" s="164" t="s">
        <v>342</v>
      </c>
      <c r="V2" s="6" t="s">
        <v>21</v>
      </c>
      <c r="W2" s="164" t="s">
        <v>22</v>
      </c>
      <c r="X2" s="164" t="s">
        <v>23</v>
      </c>
      <c r="Y2" s="164" t="s">
        <v>24</v>
      </c>
      <c r="Z2" s="164" t="str">
        <f>'5'!X3</f>
        <v>Total Children Under 5 Served</v>
      </c>
      <c r="AA2" s="164" t="s">
        <v>254</v>
      </c>
    </row>
    <row r="3" spans="1:27" ht="11.25" customHeight="1" x14ac:dyDescent="0.2">
      <c r="A3" s="530" t="s">
        <v>118</v>
      </c>
      <c r="B3" s="90" t="s">
        <v>220</v>
      </c>
      <c r="C3" s="162" t="s">
        <v>104</v>
      </c>
      <c r="D3" s="401">
        <v>1.2</v>
      </c>
      <c r="E3" s="292">
        <f>VLOOKUP('1'!$B3,'18'!A$4:E$70,3)</f>
        <v>17884</v>
      </c>
      <c r="F3" s="292">
        <f>VLOOKUP('1'!$B3,'18'!A$4:E$70,4)</f>
        <v>13101</v>
      </c>
      <c r="G3" s="292">
        <f>VLOOKUP('1'!$B3,'18'!A$4:E$70,5)</f>
        <v>30985</v>
      </c>
      <c r="H3" s="292">
        <f>VLOOKUP('1'!$B3,'6'!A$4:K$70,9)</f>
        <v>0</v>
      </c>
      <c r="I3" s="293">
        <f t="shared" ref="I3:I66" si="0">H3/G3</f>
        <v>0</v>
      </c>
      <c r="J3" s="292">
        <f>VLOOKUP('1'!$B3,'7'!A$4:K$70,11)</f>
        <v>0</v>
      </c>
      <c r="K3" s="293">
        <f t="shared" ref="K3:K66" si="1">J3/G3</f>
        <v>0</v>
      </c>
      <c r="L3" s="292">
        <f>VLOOKUP(B3,'8'!$1:$1048576,9,)</f>
        <v>0</v>
      </c>
      <c r="M3" s="293">
        <f>L3/G3</f>
        <v>0</v>
      </c>
      <c r="N3" s="292">
        <f>VLOOKUP(B3,'9'!$1:$1048576,12,)</f>
        <v>80</v>
      </c>
      <c r="O3" s="293">
        <f>N3/G3</f>
        <v>2.5818944650637405E-3</v>
      </c>
      <c r="P3" s="292">
        <f>VLOOKUP('1'!$B3,'10'!$A$4:$U$70,17,)</f>
        <v>427</v>
      </c>
      <c r="Q3" s="293">
        <f t="shared" ref="Q3:Q34" si="2">P3/G3</f>
        <v>1.3780861707277716E-2</v>
      </c>
      <c r="R3" s="292">
        <f>VLOOKUP('1'!$B3,'11'!$A$4:$X$70,9)</f>
        <v>420</v>
      </c>
      <c r="S3" s="293">
        <f t="shared" ref="S3:S34" si="3">R3/G3</f>
        <v>1.3554945941584637E-2</v>
      </c>
      <c r="T3" s="292">
        <f>VLOOKUP(B3,'12'!$A$4:$X$70,8,)</f>
        <v>0</v>
      </c>
      <c r="U3" s="293">
        <f t="shared" ref="U3:U34" si="4">T3/G3</f>
        <v>0</v>
      </c>
      <c r="V3" s="292">
        <f>VLOOKUP('1'!$B3,'13'!$A$4:$U$70,11)</f>
        <v>3292</v>
      </c>
      <c r="W3" s="293">
        <f t="shared" ref="W3:W34" si="5">V3/G3</f>
        <v>0.10624495723737293</v>
      </c>
      <c r="X3" s="292">
        <f>VLOOKUP('1'!$B3,'5'!$A$4:$W$70,21)</f>
        <v>5495</v>
      </c>
      <c r="Y3" s="293">
        <f t="shared" ref="Y3:Y34" si="6">X3/G3</f>
        <v>0.17734387606906568</v>
      </c>
      <c r="Z3" s="292">
        <f>H3+J3+L3+N3+P3+R3+T3+V3+X3</f>
        <v>9714</v>
      </c>
      <c r="AA3" s="294">
        <f t="shared" ref="AA3:AA34" si="7">Z3/G3</f>
        <v>0.31350653542036472</v>
      </c>
    </row>
    <row r="4" spans="1:27" ht="11.25" customHeight="1" x14ac:dyDescent="0.2">
      <c r="A4" s="531"/>
      <c r="B4" s="90" t="s">
        <v>44</v>
      </c>
      <c r="C4" s="162" t="s">
        <v>108</v>
      </c>
      <c r="D4" s="401">
        <v>1.2666666666666666</v>
      </c>
      <c r="E4" s="292">
        <f>VLOOKUP('1'!$B4,'18'!A$4:E$70,3)</f>
        <v>5608</v>
      </c>
      <c r="F4" s="292">
        <f>VLOOKUP('1'!$B4,'18'!A$4:E$70,4)</f>
        <v>3886</v>
      </c>
      <c r="G4" s="292">
        <f>VLOOKUP('1'!$B4,'18'!A$4:E$70,5)</f>
        <v>9494</v>
      </c>
      <c r="H4" s="292">
        <f>VLOOKUP('1'!$B4,'6'!A$4:K$70,9)</f>
        <v>0</v>
      </c>
      <c r="I4" s="293">
        <f>H4/G4</f>
        <v>0</v>
      </c>
      <c r="J4" s="292">
        <f>VLOOKUP('1'!$B4,'7'!A$4:K$70,11)</f>
        <v>0</v>
      </c>
      <c r="K4" s="293">
        <f>J4/G4</f>
        <v>0</v>
      </c>
      <c r="L4" s="292">
        <f>VLOOKUP(B4,'8'!$1:$1048576,9,)</f>
        <v>0</v>
      </c>
      <c r="M4" s="293">
        <f>L4/G4</f>
        <v>0</v>
      </c>
      <c r="N4" s="292">
        <f>VLOOKUP(B4,'9'!$1:$1048576,12,)</f>
        <v>3</v>
      </c>
      <c r="O4" s="293">
        <f>N4/G4</f>
        <v>3.1598904571308195E-4</v>
      </c>
      <c r="P4" s="292">
        <f>VLOOKUP('1'!$B4,'10'!$A$4:$U$70,17,)</f>
        <v>414</v>
      </c>
      <c r="Q4" s="293">
        <f>P4/G4</f>
        <v>4.3606488308405307E-2</v>
      </c>
      <c r="R4" s="292">
        <f>VLOOKUP('1'!$B4,'11'!$A$4:$X$70,9)</f>
        <v>149</v>
      </c>
      <c r="S4" s="293">
        <f>R4/G4</f>
        <v>1.5694122603749736E-2</v>
      </c>
      <c r="T4" s="292">
        <f>VLOOKUP(B4,'12'!$A$4:$X$70,8,)</f>
        <v>0</v>
      </c>
      <c r="U4" s="293">
        <f>T4/G4</f>
        <v>0</v>
      </c>
      <c r="V4" s="292">
        <f>VLOOKUP('1'!$B4,'13'!$A$4:$U$70,11)</f>
        <v>992</v>
      </c>
      <c r="W4" s="293">
        <f>V4/G4</f>
        <v>0.10448704444912577</v>
      </c>
      <c r="X4" s="292">
        <f>VLOOKUP('1'!$B4,'5'!$A$4:$W$70,21)</f>
        <v>1079</v>
      </c>
      <c r="Y4" s="293">
        <f>X4/G4</f>
        <v>0.11365072677480514</v>
      </c>
      <c r="Z4" s="292">
        <f>H4+J4+L4+N4+P4+R4+T4+V4+X4</f>
        <v>2637</v>
      </c>
      <c r="AA4" s="294">
        <f>Z4/G4</f>
        <v>0.27775437118179902</v>
      </c>
    </row>
    <row r="5" spans="1:27" ht="11.25" customHeight="1" x14ac:dyDescent="0.2">
      <c r="A5" s="531"/>
      <c r="B5" s="90" t="s">
        <v>48</v>
      </c>
      <c r="C5" s="162" t="s">
        <v>108</v>
      </c>
      <c r="D5" s="401">
        <v>1.2666666666666666</v>
      </c>
      <c r="E5" s="292">
        <f>VLOOKUP('1'!$B5,'18'!A$4:E$70,3)</f>
        <v>4217</v>
      </c>
      <c r="F5" s="292">
        <f>VLOOKUP('1'!$B5,'18'!A$4:E$70,4)</f>
        <v>2349</v>
      </c>
      <c r="G5" s="292">
        <f>VLOOKUP('1'!$B5,'18'!A$4:E$70,5)</f>
        <v>6566</v>
      </c>
      <c r="H5" s="292">
        <f>VLOOKUP('1'!$B5,'6'!A$4:K$70,9)</f>
        <v>94</v>
      </c>
      <c r="I5" s="293">
        <f>H5/G5</f>
        <v>1.4316174230886384E-2</v>
      </c>
      <c r="J5" s="292">
        <f>VLOOKUP('1'!$B5,'7'!A$4:K$70,11)</f>
        <v>0</v>
      </c>
      <c r="K5" s="293">
        <f>J5/G5</f>
        <v>0</v>
      </c>
      <c r="L5" s="292">
        <f>VLOOKUP(B5,'8'!$1:$1048576,9,)</f>
        <v>0</v>
      </c>
      <c r="M5" s="293">
        <f>L5/G5</f>
        <v>0</v>
      </c>
      <c r="N5" s="292">
        <f>VLOOKUP(B5,'9'!$1:$1048576,12,)</f>
        <v>38</v>
      </c>
      <c r="O5" s="293">
        <f>N5/G5</f>
        <v>5.7873895826987508E-3</v>
      </c>
      <c r="P5" s="292">
        <f>VLOOKUP('1'!$B5,'10'!$A$4:$U$70,17,)</f>
        <v>358</v>
      </c>
      <c r="Q5" s="293">
        <f>P5/G5</f>
        <v>5.4523301858056657E-2</v>
      </c>
      <c r="R5" s="292">
        <f>VLOOKUP('1'!$B5,'11'!$A$4:$X$70,9)</f>
        <v>160</v>
      </c>
      <c r="S5" s="293">
        <f>R5/G5</f>
        <v>2.4367956137678951E-2</v>
      </c>
      <c r="T5" s="292">
        <f>VLOOKUP(B5,'12'!$A$4:$X$70,8,)</f>
        <v>33</v>
      </c>
      <c r="U5" s="293">
        <f>T5/G5</f>
        <v>5.0258909533962837E-3</v>
      </c>
      <c r="V5" s="292">
        <f>VLOOKUP('1'!$B5,'13'!$A$4:$U$70,11)</f>
        <v>517</v>
      </c>
      <c r="W5" s="293">
        <f>V5/G5</f>
        <v>7.873895826987512E-2</v>
      </c>
      <c r="X5" s="292">
        <f>VLOOKUP('1'!$B5,'5'!$A$4:$W$70,21)</f>
        <v>1169</v>
      </c>
      <c r="Y5" s="293">
        <f>X5/G5</f>
        <v>0.17803837953091683</v>
      </c>
      <c r="Z5" s="292">
        <f>H5+J5+L5+N5+P5+R5+T5+V5+X5</f>
        <v>2369</v>
      </c>
      <c r="AA5" s="294">
        <f>Z5/G5</f>
        <v>0.360798050563509</v>
      </c>
    </row>
    <row r="6" spans="1:27" ht="11.25" customHeight="1" x14ac:dyDescent="0.2">
      <c r="A6" s="531"/>
      <c r="B6" s="90" t="s">
        <v>80</v>
      </c>
      <c r="C6" s="162" t="s">
        <v>104</v>
      </c>
      <c r="D6" s="401">
        <v>1.2666666666666666</v>
      </c>
      <c r="E6" s="292">
        <f>VLOOKUP('1'!$B6,'18'!A$4:E$70,3)</f>
        <v>26885</v>
      </c>
      <c r="F6" s="292">
        <f>VLOOKUP('1'!$B6,'18'!A$4:E$70,4)</f>
        <v>19115</v>
      </c>
      <c r="G6" s="292">
        <f>VLOOKUP('1'!$B6,'18'!A$4:E$70,5)</f>
        <v>46000</v>
      </c>
      <c r="H6" s="292">
        <f>VLOOKUP('1'!$B6,'6'!A$4:K$70,9)</f>
        <v>143</v>
      </c>
      <c r="I6" s="293">
        <f>H6/G6</f>
        <v>3.1086956521739133E-3</v>
      </c>
      <c r="J6" s="292">
        <f>VLOOKUP('1'!$B6,'7'!A$4:K$70,11)</f>
        <v>0</v>
      </c>
      <c r="K6" s="293">
        <f>J6/G6</f>
        <v>0</v>
      </c>
      <c r="L6" s="292">
        <f>VLOOKUP(B6,'8'!$1:$1048576,9,)</f>
        <v>7</v>
      </c>
      <c r="M6" s="293">
        <f>L6/G6</f>
        <v>1.5217391304347825E-4</v>
      </c>
      <c r="N6" s="292">
        <f>VLOOKUP(B6,'9'!$1:$1048576,12,)</f>
        <v>279</v>
      </c>
      <c r="O6" s="293">
        <f>N6/G6</f>
        <v>6.0652173913043478E-3</v>
      </c>
      <c r="P6" s="292">
        <f>VLOOKUP('1'!$B6,'10'!$A$4:$U$70,17,)</f>
        <v>678</v>
      </c>
      <c r="Q6" s="293">
        <f>P6/G6</f>
        <v>1.4739130434782609E-2</v>
      </c>
      <c r="R6" s="292">
        <f>VLOOKUP('1'!$B6,'11'!$A$4:$X$70,9)</f>
        <v>463</v>
      </c>
      <c r="S6" s="293">
        <f>R6/G6</f>
        <v>1.0065217391304348E-2</v>
      </c>
      <c r="T6" s="292">
        <f>VLOOKUP(B6,'12'!$A$4:$X$70,8,)</f>
        <v>116</v>
      </c>
      <c r="U6" s="293">
        <f>T6/G6</f>
        <v>2.5217391304347826E-3</v>
      </c>
      <c r="V6" s="292">
        <f>VLOOKUP('1'!$B6,'13'!$A$4:$U$70,11)</f>
        <v>4142</v>
      </c>
      <c r="W6" s="293">
        <f>V6/G6</f>
        <v>9.0043478260869558E-2</v>
      </c>
      <c r="X6" s="292">
        <f>VLOOKUP('1'!$B6,'5'!$A$4:$W$70,21)</f>
        <v>8402</v>
      </c>
      <c r="Y6" s="293">
        <f>X6/G6</f>
        <v>0.18265217391304348</v>
      </c>
      <c r="Z6" s="292">
        <f>H6+J6+L6+N6+P6+R6+T6+V6+X6</f>
        <v>14230</v>
      </c>
      <c r="AA6" s="294">
        <f>Z6/G6</f>
        <v>0.30934782608695655</v>
      </c>
    </row>
    <row r="7" spans="1:27" ht="11.25" customHeight="1" x14ac:dyDescent="0.2">
      <c r="A7" s="531"/>
      <c r="B7" s="90" t="s">
        <v>49</v>
      </c>
      <c r="C7" s="162" t="s">
        <v>104</v>
      </c>
      <c r="D7" s="401">
        <v>1.3333333333333333</v>
      </c>
      <c r="E7" s="292">
        <f>VLOOKUP('1'!$B7,'18'!A$4:E$70,3)</f>
        <v>16760</v>
      </c>
      <c r="F7" s="292">
        <f>VLOOKUP('1'!$B7,'18'!A$4:E$70,4)</f>
        <v>12483</v>
      </c>
      <c r="G7" s="292">
        <f>VLOOKUP('1'!$B7,'18'!A$4:E$70,5)</f>
        <v>29243</v>
      </c>
      <c r="H7" s="292">
        <f>VLOOKUP('1'!$B7,'6'!A$4:K$70,9)</f>
        <v>217</v>
      </c>
      <c r="I7" s="293">
        <f t="shared" si="0"/>
        <v>7.4205792839311972E-3</v>
      </c>
      <c r="J7" s="292">
        <f>VLOOKUP('1'!$B7,'7'!A$4:K$70,11)</f>
        <v>0</v>
      </c>
      <c r="K7" s="293">
        <f t="shared" si="1"/>
        <v>0</v>
      </c>
      <c r="L7" s="292">
        <f>VLOOKUP(B7,'8'!$1:$1048576,9,)</f>
        <v>0</v>
      </c>
      <c r="M7" s="293">
        <f t="shared" ref="M7" si="8">L7/G7</f>
        <v>0</v>
      </c>
      <c r="N7" s="292">
        <f>VLOOKUP(B7,'9'!$1:$1048576,12,)</f>
        <v>155</v>
      </c>
      <c r="O7" s="293">
        <f t="shared" ref="O7" si="9">N7/G7</f>
        <v>5.3004137742365693E-3</v>
      </c>
      <c r="P7" s="292">
        <f>VLOOKUP('1'!$B7,'10'!$A$4:$U$70,17,)</f>
        <v>467</v>
      </c>
      <c r="Q7" s="293">
        <f t="shared" si="2"/>
        <v>1.596963375850631E-2</v>
      </c>
      <c r="R7" s="292">
        <f>VLOOKUP('1'!$B7,'11'!$A$4:$X$70,9)</f>
        <v>303</v>
      </c>
      <c r="S7" s="293">
        <f t="shared" si="3"/>
        <v>1.0361454023185036E-2</v>
      </c>
      <c r="T7" s="292">
        <f>VLOOKUP(B7,'12'!$A$4:$X$70,8,)</f>
        <v>0</v>
      </c>
      <c r="U7" s="293">
        <f t="shared" si="4"/>
        <v>0</v>
      </c>
      <c r="V7" s="292">
        <f>VLOOKUP('1'!$B7,'13'!$A$4:$U$70,11)</f>
        <v>2387</v>
      </c>
      <c r="W7" s="293">
        <f t="shared" si="5"/>
        <v>8.1626372123243168E-2</v>
      </c>
      <c r="X7" s="292">
        <f>VLOOKUP('1'!$B7,'5'!$A$4:$W$70,21)</f>
        <v>4435</v>
      </c>
      <c r="Y7" s="293">
        <f t="shared" si="6"/>
        <v>0.15166022637896248</v>
      </c>
      <c r="Z7" s="292">
        <f t="shared" ref="Z7:Z67" si="10">H7+J7+L7+N7+P7+R7+T7+V7+X7</f>
        <v>7964</v>
      </c>
      <c r="AA7" s="294">
        <f t="shared" si="7"/>
        <v>0.27233867934206479</v>
      </c>
    </row>
    <row r="8" spans="1:27" ht="11.25" customHeight="1" x14ac:dyDescent="0.2">
      <c r="A8" s="531"/>
      <c r="B8" s="90" t="s">
        <v>96</v>
      </c>
      <c r="C8" s="162" t="s">
        <v>108</v>
      </c>
      <c r="D8" s="401">
        <v>1.4666666666666666</v>
      </c>
      <c r="E8" s="292">
        <f>VLOOKUP('1'!$B8,'18'!A$4:E$70,3)</f>
        <v>5813</v>
      </c>
      <c r="F8" s="292">
        <f>VLOOKUP('1'!$B8,'18'!A$4:E$70,4)</f>
        <v>4686</v>
      </c>
      <c r="G8" s="292">
        <f>VLOOKUP('1'!$B8,'18'!A$4:E$70,5)</f>
        <v>10499</v>
      </c>
      <c r="H8" s="292">
        <f>VLOOKUP('1'!$B8,'6'!A$4:K$70,9)</f>
        <v>0</v>
      </c>
      <c r="I8" s="293">
        <f>H8/G8</f>
        <v>0</v>
      </c>
      <c r="J8" s="292">
        <f>VLOOKUP('1'!$B8,'7'!A$4:K$70,11)</f>
        <v>0</v>
      </c>
      <c r="K8" s="293">
        <f>J8/G8</f>
        <v>0</v>
      </c>
      <c r="L8" s="292">
        <f>VLOOKUP(B8,'8'!$1:$1048576,9,)</f>
        <v>0</v>
      </c>
      <c r="M8" s="293">
        <f>L8/G8</f>
        <v>0</v>
      </c>
      <c r="N8" s="292">
        <f>VLOOKUP(B8,'9'!$1:$1048576,12,)</f>
        <v>126</v>
      </c>
      <c r="O8" s="293">
        <f>N8/G8</f>
        <v>1.2001142965996761E-2</v>
      </c>
      <c r="P8" s="292">
        <f>VLOOKUP('1'!$B8,'10'!$A$4:$U$70,17,)</f>
        <v>574</v>
      </c>
      <c r="Q8" s="293">
        <f>P8/G8</f>
        <v>5.4671873511763024E-2</v>
      </c>
      <c r="R8" s="292">
        <f>VLOOKUP('1'!$B8,'11'!$A$4:$X$70,9)</f>
        <v>234</v>
      </c>
      <c r="S8" s="293">
        <f>R8/G8</f>
        <v>2.228783693685113E-2</v>
      </c>
      <c r="T8" s="292">
        <f>VLOOKUP(B8,'12'!$A$4:$X$70,8,)</f>
        <v>0</v>
      </c>
      <c r="U8" s="293">
        <f>T8/G8</f>
        <v>0</v>
      </c>
      <c r="V8" s="292">
        <f>VLOOKUP('1'!$B8,'13'!$A$4:$U$70,11)</f>
        <v>1080</v>
      </c>
      <c r="W8" s="293">
        <f>V8/G8</f>
        <v>0.10286693970854367</v>
      </c>
      <c r="X8" s="292">
        <f>VLOOKUP('1'!$B8,'5'!$A$4:$W$70,21)</f>
        <v>979</v>
      </c>
      <c r="Y8" s="293">
        <f>X8/G8</f>
        <v>9.3246975902466903E-2</v>
      </c>
      <c r="Z8" s="292">
        <f>H8+J8+L8+N8+P8+R8+T8+V8+X8</f>
        <v>2993</v>
      </c>
      <c r="AA8" s="294">
        <f>Z8/G8</f>
        <v>0.28507476902562151</v>
      </c>
    </row>
    <row r="9" spans="1:27" ht="11.25" customHeight="1" x14ac:dyDescent="0.2">
      <c r="A9" s="531"/>
      <c r="B9" s="90" t="s">
        <v>98</v>
      </c>
      <c r="C9" s="162" t="s">
        <v>104</v>
      </c>
      <c r="D9" s="401">
        <v>1.4666666666666666</v>
      </c>
      <c r="E9" s="292">
        <f>VLOOKUP('1'!$B9,'18'!A$4:E$70,3)</f>
        <v>9793</v>
      </c>
      <c r="F9" s="292">
        <f>VLOOKUP('1'!$B9,'18'!A$4:E$70,4)</f>
        <v>6817</v>
      </c>
      <c r="G9" s="292">
        <f>VLOOKUP('1'!$B9,'18'!A$4:E$70,5)</f>
        <v>16610</v>
      </c>
      <c r="H9" s="292">
        <f>VLOOKUP('1'!$B9,'6'!A$4:K$70,9)</f>
        <v>0</v>
      </c>
      <c r="I9" s="293">
        <f>H9/G9</f>
        <v>0</v>
      </c>
      <c r="J9" s="292">
        <f>VLOOKUP('1'!$B9,'7'!A$4:K$70,11)</f>
        <v>0</v>
      </c>
      <c r="K9" s="293">
        <f>J9/G9</f>
        <v>0</v>
      </c>
      <c r="L9" s="292">
        <f>VLOOKUP(B9,'8'!$1:$1048576,9,)</f>
        <v>0</v>
      </c>
      <c r="M9" s="293">
        <f>L9/G9</f>
        <v>0</v>
      </c>
      <c r="N9" s="292">
        <f>VLOOKUP(B9,'9'!$1:$1048576,12,)</f>
        <v>103</v>
      </c>
      <c r="O9" s="293">
        <f>N9/G9</f>
        <v>6.2010836845273936E-3</v>
      </c>
      <c r="P9" s="292">
        <f>VLOOKUP('1'!$B9,'10'!$A$4:$U$70,17,)</f>
        <v>756</v>
      </c>
      <c r="Q9" s="293">
        <f>P9/G9</f>
        <v>4.5514750150511742E-2</v>
      </c>
      <c r="R9" s="292">
        <f>VLOOKUP('1'!$B9,'11'!$A$4:$X$70,9)</f>
        <v>429</v>
      </c>
      <c r="S9" s="293">
        <f>R9/G9</f>
        <v>2.5827814569536423E-2</v>
      </c>
      <c r="T9" s="292">
        <f>VLOOKUP(B9,'12'!$A$4:$X$70,8,)</f>
        <v>171</v>
      </c>
      <c r="U9" s="293">
        <f>T9/G9</f>
        <v>1.0295003010234798E-2</v>
      </c>
      <c r="V9" s="292">
        <f>VLOOKUP('1'!$B9,'13'!$A$4:$U$70,11)</f>
        <v>1549</v>
      </c>
      <c r="W9" s="293">
        <f>V9/G9</f>
        <v>9.3257074051776037E-2</v>
      </c>
      <c r="X9" s="292">
        <f>VLOOKUP('1'!$B9,'5'!$A$4:$W$70,21)</f>
        <v>2179</v>
      </c>
      <c r="Y9" s="293">
        <f>X9/G9</f>
        <v>0.13118603251053582</v>
      </c>
      <c r="Z9" s="292">
        <f>H9+J9+L9+N9+P9+R9+T9+V9+X9</f>
        <v>5187</v>
      </c>
      <c r="AA9" s="294">
        <f>Z9/G9</f>
        <v>0.31228175797712221</v>
      </c>
    </row>
    <row r="10" spans="1:27" ht="11.25" customHeight="1" x14ac:dyDescent="0.2">
      <c r="A10" s="531"/>
      <c r="B10" s="90" t="s">
        <v>94</v>
      </c>
      <c r="C10" s="162" t="s">
        <v>108</v>
      </c>
      <c r="D10" s="401">
        <v>1.5333333333333334</v>
      </c>
      <c r="E10" s="292">
        <f>VLOOKUP('1'!$B10,'18'!A$4:E$70,3)</f>
        <v>1162</v>
      </c>
      <c r="F10" s="292">
        <f>VLOOKUP('1'!$B10,'18'!A$4:E$70,4)</f>
        <v>886</v>
      </c>
      <c r="G10" s="292">
        <f>VLOOKUP('1'!$B10,'18'!A$4:E$70,5)</f>
        <v>2048</v>
      </c>
      <c r="H10" s="292">
        <f>VLOOKUP('1'!$B10,'6'!A$4:K$70,9)</f>
        <v>18</v>
      </c>
      <c r="I10" s="293">
        <f t="shared" si="0"/>
        <v>8.7890625E-3</v>
      </c>
      <c r="J10" s="292">
        <f>VLOOKUP('1'!$B10,'7'!A$4:K$70,11)</f>
        <v>9</v>
      </c>
      <c r="K10" s="293">
        <f t="shared" si="1"/>
        <v>4.39453125E-3</v>
      </c>
      <c r="L10" s="292">
        <f>VLOOKUP(B10,'8'!$1:$1048576,9,)</f>
        <v>0</v>
      </c>
      <c r="M10" s="293">
        <f>L10/G10</f>
        <v>0</v>
      </c>
      <c r="N10" s="292">
        <f>VLOOKUP(B10,'9'!$1:$1048576,12,)</f>
        <v>0</v>
      </c>
      <c r="O10" s="293">
        <f>N10/G10</f>
        <v>0</v>
      </c>
      <c r="P10" s="292">
        <f>VLOOKUP('1'!$B10,'10'!$A$4:$U$70,17,)</f>
        <v>142</v>
      </c>
      <c r="Q10" s="293">
        <f t="shared" si="2"/>
        <v>6.93359375E-2</v>
      </c>
      <c r="R10" s="292">
        <f>VLOOKUP('1'!$B10,'11'!$A$4:$X$70,9)</f>
        <v>40</v>
      </c>
      <c r="S10" s="293">
        <f t="shared" si="3"/>
        <v>1.953125E-2</v>
      </c>
      <c r="T10" s="292">
        <f>VLOOKUP(B10,'12'!$A$4:$X$70,8,)</f>
        <v>20</v>
      </c>
      <c r="U10" s="293">
        <f t="shared" si="4"/>
        <v>9.765625E-3</v>
      </c>
      <c r="V10" s="292">
        <f>VLOOKUP('1'!$B10,'13'!$A$4:$U$70,11)</f>
        <v>128</v>
      </c>
      <c r="W10" s="293">
        <f t="shared" si="5"/>
        <v>6.25E-2</v>
      </c>
      <c r="X10" s="292">
        <f>VLOOKUP('1'!$B10,'5'!$A$4:$W$70,21)</f>
        <v>175</v>
      </c>
      <c r="Y10" s="293">
        <f t="shared" si="6"/>
        <v>8.544921875E-2</v>
      </c>
      <c r="Z10" s="292">
        <f t="shared" si="10"/>
        <v>532</v>
      </c>
      <c r="AA10" s="294">
        <f t="shared" si="7"/>
        <v>0.259765625</v>
      </c>
    </row>
    <row r="11" spans="1:27" ht="11.25" customHeight="1" x14ac:dyDescent="0.2">
      <c r="A11" s="531"/>
      <c r="B11" s="90" t="s">
        <v>55</v>
      </c>
      <c r="C11" s="162" t="s">
        <v>104</v>
      </c>
      <c r="D11" s="401">
        <v>1.6</v>
      </c>
      <c r="E11" s="292">
        <f>VLOOKUP('1'!$B11,'18'!A$4:E$70,3)</f>
        <v>7599</v>
      </c>
      <c r="F11" s="292">
        <f>VLOOKUP('1'!$B11,'18'!A$4:E$70,4)</f>
        <v>5523</v>
      </c>
      <c r="G11" s="292">
        <f>VLOOKUP('1'!$B11,'18'!A$4:E$70,5)</f>
        <v>13122</v>
      </c>
      <c r="H11" s="292">
        <f>VLOOKUP('1'!$B11,'6'!A$4:K$70,9)</f>
        <v>105</v>
      </c>
      <c r="I11" s="293">
        <f t="shared" si="0"/>
        <v>8.0018289894833103E-3</v>
      </c>
      <c r="J11" s="292">
        <f>VLOOKUP('1'!$B11,'7'!A$4:K$70,11)</f>
        <v>0</v>
      </c>
      <c r="K11" s="293">
        <f t="shared" si="1"/>
        <v>0</v>
      </c>
      <c r="L11" s="292">
        <f>VLOOKUP(B11,'8'!$1:$1048576,9,)</f>
        <v>0</v>
      </c>
      <c r="M11" s="293">
        <f t="shared" ref="M11:M32" si="11">L11/G11</f>
        <v>0</v>
      </c>
      <c r="N11" s="292">
        <f>VLOOKUP(B11,'9'!$1:$1048576,12,)</f>
        <v>0</v>
      </c>
      <c r="O11" s="293">
        <f t="shared" ref="O11:O32" si="12">N11/G11</f>
        <v>0</v>
      </c>
      <c r="P11" s="292">
        <f>VLOOKUP('1'!$B11,'10'!$A$4:$U$70,17,)</f>
        <v>185</v>
      </c>
      <c r="Q11" s="293">
        <f t="shared" si="2"/>
        <v>1.4098460600518213E-2</v>
      </c>
      <c r="R11" s="292">
        <f>VLOOKUP('1'!$B11,'11'!$A$4:$X$70,9)</f>
        <v>150</v>
      </c>
      <c r="S11" s="293">
        <f t="shared" si="3"/>
        <v>1.1431184270690443E-2</v>
      </c>
      <c r="T11" s="292">
        <f>VLOOKUP(B11,'12'!$A$4:$X$70,8,)</f>
        <v>0</v>
      </c>
      <c r="U11" s="293">
        <f t="shared" si="4"/>
        <v>0</v>
      </c>
      <c r="V11" s="292">
        <f>VLOOKUP('1'!$B11,'13'!$A$4:$U$70,11)</f>
        <v>919</v>
      </c>
      <c r="W11" s="293">
        <f t="shared" si="5"/>
        <v>7.0035055631763446E-2</v>
      </c>
      <c r="X11" s="292">
        <f>VLOOKUP('1'!$B11,'5'!$A$4:$W$70,21)</f>
        <v>1616</v>
      </c>
      <c r="Y11" s="293">
        <f t="shared" si="6"/>
        <v>0.12315195854290505</v>
      </c>
      <c r="Z11" s="292">
        <f t="shared" si="10"/>
        <v>2975</v>
      </c>
      <c r="AA11" s="294">
        <f t="shared" si="7"/>
        <v>0.22671848803536046</v>
      </c>
    </row>
    <row r="12" spans="1:27" ht="11.25" customHeight="1" x14ac:dyDescent="0.2">
      <c r="A12" s="532"/>
      <c r="B12" s="90" t="s">
        <v>86</v>
      </c>
      <c r="C12" s="409" t="s">
        <v>108</v>
      </c>
      <c r="D12" s="401">
        <v>1.6</v>
      </c>
      <c r="E12" s="292">
        <f>VLOOKUP('1'!$B12,'18'!A$4:E$70,3)</f>
        <v>1298</v>
      </c>
      <c r="F12" s="292">
        <f>VLOOKUP('1'!$B12,'18'!A$4:E$70,4)</f>
        <v>774</v>
      </c>
      <c r="G12" s="292">
        <f>VLOOKUP('1'!$B12,'18'!A$4:E$70,5)</f>
        <v>2072</v>
      </c>
      <c r="H12" s="292">
        <f>VLOOKUP('1'!$B12,'6'!A$4:K$70,9)</f>
        <v>18</v>
      </c>
      <c r="I12" s="293">
        <f>H12/G12</f>
        <v>8.6872586872586872E-3</v>
      </c>
      <c r="J12" s="292">
        <f>VLOOKUP('1'!$B12,'7'!A$4:K$70,11)</f>
        <v>0</v>
      </c>
      <c r="K12" s="293">
        <f>J12/G12</f>
        <v>0</v>
      </c>
      <c r="L12" s="292">
        <f>VLOOKUP(B12,'8'!$1:$1048576,9,)</f>
        <v>0</v>
      </c>
      <c r="M12" s="293">
        <f>L12/G12</f>
        <v>0</v>
      </c>
      <c r="N12" s="292">
        <f>VLOOKUP(B12,'9'!$1:$1048576,12,)</f>
        <v>0</v>
      </c>
      <c r="O12" s="293">
        <f>N12/G12</f>
        <v>0</v>
      </c>
      <c r="P12" s="292">
        <f>VLOOKUP('1'!$B12,'10'!$A$4:$U$70,17,)</f>
        <v>227</v>
      </c>
      <c r="Q12" s="293">
        <f>P12/G12</f>
        <v>0.10955598455598456</v>
      </c>
      <c r="R12" s="292">
        <f>VLOOKUP('1'!$B12,'11'!$A$4:$X$70,9)</f>
        <v>82</v>
      </c>
      <c r="S12" s="293">
        <f>R12/G12</f>
        <v>3.9575289575289573E-2</v>
      </c>
      <c r="T12" s="292">
        <f>VLOOKUP(B12,'12'!$A$4:$X$70,8,)</f>
        <v>67</v>
      </c>
      <c r="U12" s="293">
        <f>T12/G12</f>
        <v>3.2335907335907334E-2</v>
      </c>
      <c r="V12" s="292">
        <f>VLOOKUP('1'!$B12,'13'!$A$4:$U$70,11)</f>
        <v>241</v>
      </c>
      <c r="W12" s="293">
        <f>V12/G12</f>
        <v>0.11631274131274132</v>
      </c>
      <c r="X12" s="292">
        <f>VLOOKUP('1'!$B12,'5'!$A$4:$W$70,21)</f>
        <v>225</v>
      </c>
      <c r="Y12" s="293">
        <f>X12/G12</f>
        <v>0.1085907335907336</v>
      </c>
      <c r="Z12" s="292">
        <f>H12+J12+L12+N12+P12+R12+T12+V12+X12</f>
        <v>860</v>
      </c>
      <c r="AA12" s="294">
        <f>Z12/G12</f>
        <v>0.41505791505791506</v>
      </c>
    </row>
    <row r="13" spans="1:27" ht="11.25" customHeight="1" x14ac:dyDescent="0.2">
      <c r="A13" s="533" t="s">
        <v>119</v>
      </c>
      <c r="B13" s="91" t="s">
        <v>81</v>
      </c>
      <c r="C13" s="97" t="s">
        <v>108</v>
      </c>
      <c r="D13" s="395">
        <v>1.8</v>
      </c>
      <c r="E13" s="296">
        <f>VLOOKUP('1'!$B13,'18'!A$4:E$70,3)</f>
        <v>658</v>
      </c>
      <c r="F13" s="296">
        <f>VLOOKUP('1'!$B13,'18'!A$4:E$70,4)</f>
        <v>386</v>
      </c>
      <c r="G13" s="296">
        <f>VLOOKUP('1'!$B13,'18'!A$4:E$70,5)</f>
        <v>1044</v>
      </c>
      <c r="H13" s="296">
        <f>VLOOKUP('1'!$B13,'6'!A$4:K$70,9)</f>
        <v>18</v>
      </c>
      <c r="I13" s="297">
        <f t="shared" si="0"/>
        <v>1.7241379310344827E-2</v>
      </c>
      <c r="J13" s="296">
        <f>VLOOKUP('1'!$B13,'7'!A$4:K$70,11)</f>
        <v>0</v>
      </c>
      <c r="K13" s="297">
        <f t="shared" si="1"/>
        <v>0</v>
      </c>
      <c r="L13" s="296">
        <f>VLOOKUP(B13,'8'!$1:$1048576,9,)</f>
        <v>0</v>
      </c>
      <c r="M13" s="297">
        <f t="shared" si="11"/>
        <v>0</v>
      </c>
      <c r="N13" s="296">
        <f>VLOOKUP(B13,'9'!$1:$1048576,12,)</f>
        <v>12</v>
      </c>
      <c r="O13" s="297">
        <f t="shared" si="12"/>
        <v>1.1494252873563218E-2</v>
      </c>
      <c r="P13" s="296">
        <f>VLOOKUP('1'!$B13,'10'!$A$4:$U$70,17,)</f>
        <v>85</v>
      </c>
      <c r="Q13" s="297">
        <f t="shared" si="2"/>
        <v>8.141762452107279E-2</v>
      </c>
      <c r="R13" s="296">
        <f>VLOOKUP('1'!$B13,'11'!$A$4:$X$70,9)</f>
        <v>34</v>
      </c>
      <c r="S13" s="297">
        <f t="shared" si="3"/>
        <v>3.2567049808429116E-2</v>
      </c>
      <c r="T13" s="296">
        <f>VLOOKUP(B13,'12'!$A$4:$X$70,8,)</f>
        <v>0</v>
      </c>
      <c r="U13" s="297">
        <f t="shared" si="4"/>
        <v>0</v>
      </c>
      <c r="V13" s="296">
        <f>VLOOKUP('1'!$B13,'13'!$A$4:$U$70,11)</f>
        <v>105</v>
      </c>
      <c r="W13" s="297">
        <f t="shared" si="5"/>
        <v>0.10057471264367816</v>
      </c>
      <c r="X13" s="296">
        <f>VLOOKUP('1'!$B13,'5'!$A$4:$W$70,21)</f>
        <v>146</v>
      </c>
      <c r="Y13" s="297">
        <f t="shared" si="6"/>
        <v>0.13984674329501914</v>
      </c>
      <c r="Z13" s="296">
        <f t="shared" si="10"/>
        <v>400</v>
      </c>
      <c r="AA13" s="298">
        <f t="shared" si="7"/>
        <v>0.38314176245210729</v>
      </c>
    </row>
    <row r="14" spans="1:27" ht="11.25" customHeight="1" x14ac:dyDescent="0.2">
      <c r="A14" s="534"/>
      <c r="B14" s="91" t="s">
        <v>91</v>
      </c>
      <c r="C14" s="97" t="s">
        <v>108</v>
      </c>
      <c r="D14" s="395">
        <v>1.8666666666666667</v>
      </c>
      <c r="E14" s="296">
        <f>VLOOKUP('1'!$B14,'18'!A$4:E$70,3)</f>
        <v>97</v>
      </c>
      <c r="F14" s="296">
        <f>VLOOKUP('1'!$B14,'18'!A$4:E$70,4)</f>
        <v>107</v>
      </c>
      <c r="G14" s="296">
        <f>VLOOKUP('1'!$B14,'18'!A$4:E$70,5)</f>
        <v>204</v>
      </c>
      <c r="H14" s="296">
        <f>VLOOKUP('1'!$B14,'6'!A$4:K$70,9)</f>
        <v>6.2641509433962259</v>
      </c>
      <c r="I14" s="297">
        <f t="shared" si="0"/>
        <v>3.0706622271550126E-2</v>
      </c>
      <c r="J14" s="296">
        <f>VLOOKUP('1'!$B14,'7'!A$4:K$70,11)</f>
        <v>0</v>
      </c>
      <c r="K14" s="297">
        <f t="shared" si="1"/>
        <v>0</v>
      </c>
      <c r="L14" s="296">
        <f>VLOOKUP(B14,'8'!$1:$1048576,9,)</f>
        <v>0</v>
      </c>
      <c r="M14" s="297">
        <f t="shared" si="11"/>
        <v>0</v>
      </c>
      <c r="N14" s="296">
        <f>VLOOKUP(B14,'9'!$1:$1048576,12,)</f>
        <v>0</v>
      </c>
      <c r="O14" s="297">
        <f t="shared" si="12"/>
        <v>0</v>
      </c>
      <c r="P14" s="296">
        <f>VLOOKUP('1'!$B14,'10'!$A$4:$U$70,17,)</f>
        <v>50</v>
      </c>
      <c r="Q14" s="297">
        <f t="shared" si="2"/>
        <v>0.24509803921568626</v>
      </c>
      <c r="R14" s="296">
        <f>VLOOKUP('1'!$B14,'11'!$A$4:$X$70,9)</f>
        <v>0</v>
      </c>
      <c r="S14" s="297">
        <f t="shared" si="3"/>
        <v>0</v>
      </c>
      <c r="T14" s="296">
        <f>VLOOKUP(B14,'12'!$A$4:$X$70,8,)</f>
        <v>0</v>
      </c>
      <c r="U14" s="297">
        <f t="shared" si="4"/>
        <v>0</v>
      </c>
      <c r="V14" s="296">
        <f>VLOOKUP('1'!$B14,'13'!$A$4:$U$70,11)</f>
        <v>22</v>
      </c>
      <c r="W14" s="297">
        <f t="shared" si="5"/>
        <v>0.10784313725490197</v>
      </c>
      <c r="X14" s="296">
        <f>VLOOKUP('1'!$B14,'5'!$A$4:$W$70,21)</f>
        <v>16</v>
      </c>
      <c r="Y14" s="297">
        <f t="shared" si="6"/>
        <v>7.8431372549019607E-2</v>
      </c>
      <c r="Z14" s="296">
        <f t="shared" si="10"/>
        <v>94.264150943396231</v>
      </c>
      <c r="AA14" s="298">
        <f t="shared" si="7"/>
        <v>0.462079171291158</v>
      </c>
    </row>
    <row r="15" spans="1:27" ht="11.25" customHeight="1" x14ac:dyDescent="0.2">
      <c r="A15" s="534"/>
      <c r="B15" s="91" t="s">
        <v>90</v>
      </c>
      <c r="C15" s="97" t="s">
        <v>108</v>
      </c>
      <c r="D15" s="395">
        <v>1.9333333333333333</v>
      </c>
      <c r="E15" s="296">
        <f>VLOOKUP('1'!$B15,'18'!A$4:E$70,3)</f>
        <v>2196</v>
      </c>
      <c r="F15" s="296">
        <f>VLOOKUP('1'!$B15,'18'!A$4:E$70,4)</f>
        <v>1289</v>
      </c>
      <c r="G15" s="296">
        <f>VLOOKUP('1'!$B15,'18'!A$4:E$70,5)</f>
        <v>3485</v>
      </c>
      <c r="H15" s="296">
        <f>VLOOKUP('1'!$B15,'6'!A$4:K$70,9)</f>
        <v>0</v>
      </c>
      <c r="I15" s="297">
        <f t="shared" si="0"/>
        <v>0</v>
      </c>
      <c r="J15" s="296">
        <f>VLOOKUP('1'!$B15,'7'!A$4:K$70,11)</f>
        <v>0</v>
      </c>
      <c r="K15" s="297">
        <f t="shared" si="1"/>
        <v>0</v>
      </c>
      <c r="L15" s="296">
        <f>VLOOKUP(B15,'8'!$1:$1048576,9,)</f>
        <v>0</v>
      </c>
      <c r="M15" s="297">
        <f t="shared" si="11"/>
        <v>0</v>
      </c>
      <c r="N15" s="296">
        <f>VLOOKUP(B15,'9'!$1:$1048576,12,)</f>
        <v>128</v>
      </c>
      <c r="O15" s="297">
        <f t="shared" si="12"/>
        <v>3.6728837876614059E-2</v>
      </c>
      <c r="P15" s="296">
        <f>VLOOKUP('1'!$B15,'10'!$A$4:$U$70,17,)</f>
        <v>156</v>
      </c>
      <c r="Q15" s="297">
        <f t="shared" si="2"/>
        <v>4.4763271162123384E-2</v>
      </c>
      <c r="R15" s="296">
        <f>VLOOKUP('1'!$B15,'11'!$A$4:$X$70,9)</f>
        <v>134</v>
      </c>
      <c r="S15" s="297">
        <f t="shared" si="3"/>
        <v>3.8450502152080346E-2</v>
      </c>
      <c r="T15" s="296">
        <f>VLOOKUP(B15,'12'!$A$4:$X$70,8,)</f>
        <v>206</v>
      </c>
      <c r="U15" s="297">
        <f t="shared" si="4"/>
        <v>5.9110473457675755E-2</v>
      </c>
      <c r="V15" s="296">
        <f>VLOOKUP('1'!$B15,'13'!$A$4:$U$70,11)</f>
        <v>285</v>
      </c>
      <c r="W15" s="297">
        <f t="shared" si="5"/>
        <v>8.1779053084648487E-2</v>
      </c>
      <c r="X15" s="296">
        <f>VLOOKUP('1'!$B15,'5'!$A$4:$W$70,21)</f>
        <v>232</v>
      </c>
      <c r="Y15" s="297">
        <f t="shared" si="6"/>
        <v>6.6571018651362987E-2</v>
      </c>
      <c r="Z15" s="296">
        <f t="shared" si="10"/>
        <v>1141</v>
      </c>
      <c r="AA15" s="298">
        <f t="shared" si="7"/>
        <v>0.32740315638450501</v>
      </c>
    </row>
    <row r="16" spans="1:27" ht="11.25" customHeight="1" x14ac:dyDescent="0.2">
      <c r="A16" s="534"/>
      <c r="B16" s="91" t="s">
        <v>97</v>
      </c>
      <c r="C16" s="97" t="s">
        <v>108</v>
      </c>
      <c r="D16" s="395">
        <v>1.9333333333333333</v>
      </c>
      <c r="E16" s="296">
        <f>VLOOKUP('1'!$B16,'18'!A$4:E$70,3)</f>
        <v>1084</v>
      </c>
      <c r="F16" s="296">
        <f>VLOOKUP('1'!$B16,'18'!A$4:E$70,4)</f>
        <v>1025</v>
      </c>
      <c r="G16" s="296">
        <f>VLOOKUP('1'!$B16,'18'!A$4:E$70,5)</f>
        <v>2109</v>
      </c>
      <c r="H16" s="296">
        <f>VLOOKUP('1'!$B16,'6'!A$4:K$70,9)</f>
        <v>28</v>
      </c>
      <c r="I16" s="297">
        <f t="shared" si="0"/>
        <v>1.3276434329065908E-2</v>
      </c>
      <c r="J16" s="296">
        <f>VLOOKUP('1'!$B16,'7'!A$4:K$70,11)</f>
        <v>0</v>
      </c>
      <c r="K16" s="297">
        <f t="shared" si="1"/>
        <v>0</v>
      </c>
      <c r="L16" s="296">
        <f>VLOOKUP(B16,'8'!$1:$1048576,9,)</f>
        <v>0</v>
      </c>
      <c r="M16" s="297">
        <f t="shared" si="11"/>
        <v>0</v>
      </c>
      <c r="N16" s="296">
        <f>VLOOKUP(B16,'9'!$1:$1048576,12,)</f>
        <v>51</v>
      </c>
      <c r="O16" s="297">
        <f t="shared" si="12"/>
        <v>2.4182076813655761E-2</v>
      </c>
      <c r="P16" s="296">
        <f>VLOOKUP('1'!$B16,'10'!$A$4:$U$70,17,)</f>
        <v>170</v>
      </c>
      <c r="Q16" s="297">
        <f t="shared" si="2"/>
        <v>8.0606922712185863E-2</v>
      </c>
      <c r="R16" s="296">
        <f>VLOOKUP('1'!$B16,'11'!$A$4:$X$70,9)</f>
        <v>65</v>
      </c>
      <c r="S16" s="297">
        <f t="shared" si="3"/>
        <v>3.0820293978188716E-2</v>
      </c>
      <c r="T16" s="296">
        <f>VLOOKUP(B16,'12'!$A$4:$X$70,8,)</f>
        <v>94</v>
      </c>
      <c r="U16" s="297">
        <f t="shared" si="4"/>
        <v>4.4570886676149835E-2</v>
      </c>
      <c r="V16" s="296">
        <f>VLOOKUP('1'!$B16,'13'!$A$4:$U$70,11)</f>
        <v>226</v>
      </c>
      <c r="W16" s="297">
        <f t="shared" si="5"/>
        <v>0.10715979137031768</v>
      </c>
      <c r="X16" s="296">
        <f>VLOOKUP('1'!$B16,'5'!$A$4:$W$70,21)</f>
        <v>406</v>
      </c>
      <c r="Y16" s="297">
        <f t="shared" si="6"/>
        <v>0.19250829777145567</v>
      </c>
      <c r="Z16" s="296">
        <f t="shared" si="10"/>
        <v>1040</v>
      </c>
      <c r="AA16" s="298">
        <f t="shared" si="7"/>
        <v>0.49312470365101946</v>
      </c>
    </row>
    <row r="17" spans="1:27" ht="11.25" customHeight="1" x14ac:dyDescent="0.2">
      <c r="A17" s="534"/>
      <c r="B17" s="91" t="s">
        <v>37</v>
      </c>
      <c r="C17" s="97" t="s">
        <v>104</v>
      </c>
      <c r="D17" s="395">
        <v>2</v>
      </c>
      <c r="E17" s="296">
        <f>VLOOKUP('1'!$B17,'18'!A$4:E$70,3)</f>
        <v>39041</v>
      </c>
      <c r="F17" s="296">
        <f>VLOOKUP('1'!$B17,'18'!A$4:E$70,4)</f>
        <v>25765</v>
      </c>
      <c r="G17" s="296">
        <f>VLOOKUP('1'!$B17,'18'!A$4:E$70,5)</f>
        <v>64806</v>
      </c>
      <c r="H17" s="296">
        <f>VLOOKUP('1'!$B17,'6'!A$4:K$70,9)</f>
        <v>319</v>
      </c>
      <c r="I17" s="297">
        <f t="shared" si="0"/>
        <v>4.9223837299015522E-3</v>
      </c>
      <c r="J17" s="296">
        <f>VLOOKUP('1'!$B17,'7'!A$4:K$70,11)</f>
        <v>0</v>
      </c>
      <c r="K17" s="297">
        <f t="shared" si="1"/>
        <v>0</v>
      </c>
      <c r="L17" s="296">
        <f>VLOOKUP(B17,'8'!$1:$1048576,9,)</f>
        <v>0</v>
      </c>
      <c r="M17" s="297">
        <f t="shared" si="11"/>
        <v>0</v>
      </c>
      <c r="N17" s="296">
        <f>VLOOKUP(B17,'9'!$1:$1048576,12,)</f>
        <v>1058</v>
      </c>
      <c r="O17" s="297">
        <f t="shared" si="12"/>
        <v>1.6325648859673487E-2</v>
      </c>
      <c r="P17" s="296">
        <f>VLOOKUP('1'!$B17,'10'!$A$4:$U$70,17,)</f>
        <v>3912</v>
      </c>
      <c r="Q17" s="297">
        <f t="shared" si="2"/>
        <v>6.0364781038792704E-2</v>
      </c>
      <c r="R17" s="296">
        <f>VLOOKUP('1'!$B17,'11'!$A$4:$X$70,9)</f>
        <v>1530</v>
      </c>
      <c r="S17" s="297">
        <f t="shared" si="3"/>
        <v>2.3608925099527823E-2</v>
      </c>
      <c r="T17" s="296">
        <f>VLOOKUP(B17,'12'!$A$4:$X$70,8,)</f>
        <v>668</v>
      </c>
      <c r="U17" s="297">
        <f t="shared" si="4"/>
        <v>1.0307687559793846E-2</v>
      </c>
      <c r="V17" s="296">
        <f>VLOOKUP('1'!$B17,'13'!$A$4:$U$70,11)</f>
        <v>7147</v>
      </c>
      <c r="W17" s="297">
        <f t="shared" si="5"/>
        <v>0.11028299848779434</v>
      </c>
      <c r="X17" s="296">
        <f>VLOOKUP('1'!$B17,'5'!$A$4:$W$70,21)</f>
        <v>9766</v>
      </c>
      <c r="Y17" s="297">
        <f t="shared" si="6"/>
        <v>0.15069592321698608</v>
      </c>
      <c r="Z17" s="296">
        <f t="shared" si="10"/>
        <v>24400</v>
      </c>
      <c r="AA17" s="298">
        <f t="shared" si="7"/>
        <v>0.37650834799246985</v>
      </c>
    </row>
    <row r="18" spans="1:27" ht="11.25" customHeight="1" x14ac:dyDescent="0.2">
      <c r="A18" s="534"/>
      <c r="B18" s="91" t="s">
        <v>39</v>
      </c>
      <c r="C18" s="97" t="s">
        <v>104</v>
      </c>
      <c r="D18" s="395">
        <v>2.0666666666666669</v>
      </c>
      <c r="E18" s="296">
        <f>VLOOKUP('1'!$B18,'18'!A$4:E$70,3)</f>
        <v>5050</v>
      </c>
      <c r="F18" s="296">
        <f>VLOOKUP('1'!$B18,'18'!A$4:E$70,4)</f>
        <v>3761</v>
      </c>
      <c r="G18" s="296">
        <f>VLOOKUP('1'!$B18,'18'!A$4:E$70,5)</f>
        <v>8811</v>
      </c>
      <c r="H18" s="296">
        <f>VLOOKUP('1'!$B18,'6'!A$4:K$70,9)</f>
        <v>0</v>
      </c>
      <c r="I18" s="297">
        <f t="shared" si="0"/>
        <v>0</v>
      </c>
      <c r="J18" s="296">
        <f>VLOOKUP('1'!$B18,'7'!A$4:K$70,11)</f>
        <v>0</v>
      </c>
      <c r="K18" s="297">
        <f t="shared" si="1"/>
        <v>0</v>
      </c>
      <c r="L18" s="296">
        <f>VLOOKUP(B18,'8'!$1:$1048576,9,)</f>
        <v>0</v>
      </c>
      <c r="M18" s="297">
        <f t="shared" si="11"/>
        <v>0</v>
      </c>
      <c r="N18" s="296">
        <f>VLOOKUP(B18,'9'!$1:$1048576,12,)</f>
        <v>167</v>
      </c>
      <c r="O18" s="297">
        <f t="shared" si="12"/>
        <v>1.8953580751333559E-2</v>
      </c>
      <c r="P18" s="296">
        <f>VLOOKUP('1'!$B18,'10'!$A$4:$U$70,17,)</f>
        <v>640</v>
      </c>
      <c r="Q18" s="297">
        <f t="shared" si="2"/>
        <v>7.2636477130859148E-2</v>
      </c>
      <c r="R18" s="296">
        <f>VLOOKUP('1'!$B18,'11'!$A$4:$X$70,9)</f>
        <v>226</v>
      </c>
      <c r="S18" s="297">
        <f t="shared" si="3"/>
        <v>2.5649755986834638E-2</v>
      </c>
      <c r="T18" s="296">
        <f>VLOOKUP(B18,'12'!$A$4:$X$70,8,)</f>
        <v>107</v>
      </c>
      <c r="U18" s="297">
        <f t="shared" si="4"/>
        <v>1.2143911020315515E-2</v>
      </c>
      <c r="V18" s="296">
        <f>VLOOKUP('1'!$B18,'13'!$A$4:$U$70,11)</f>
        <v>908</v>
      </c>
      <c r="W18" s="297">
        <f t="shared" si="5"/>
        <v>0.10305300192940642</v>
      </c>
      <c r="X18" s="296">
        <f>VLOOKUP('1'!$B18,'5'!$A$4:$W$70,21)</f>
        <v>1028</v>
      </c>
      <c r="Y18" s="297">
        <f t="shared" si="6"/>
        <v>0.11667234139144252</v>
      </c>
      <c r="Z18" s="296">
        <f t="shared" si="10"/>
        <v>3076</v>
      </c>
      <c r="AA18" s="298">
        <f t="shared" si="7"/>
        <v>0.34910906821019183</v>
      </c>
    </row>
    <row r="19" spans="1:27" ht="11.25" customHeight="1" x14ac:dyDescent="0.2">
      <c r="A19" s="534"/>
      <c r="B19" s="91" t="s">
        <v>53</v>
      </c>
      <c r="C19" s="97" t="s">
        <v>108</v>
      </c>
      <c r="D19" s="395">
        <v>2.0666666666666669</v>
      </c>
      <c r="E19" s="296">
        <f>VLOOKUP('1'!$B19,'18'!A$4:E$70,3)</f>
        <v>1722</v>
      </c>
      <c r="F19" s="296">
        <f>VLOOKUP('1'!$B19,'18'!A$4:E$70,4)</f>
        <v>1353</v>
      </c>
      <c r="G19" s="296">
        <f>VLOOKUP('1'!$B19,'18'!A$4:E$70,5)</f>
        <v>3075</v>
      </c>
      <c r="H19" s="296">
        <f>VLOOKUP('1'!$B19,'6'!A$4:K$70,9)</f>
        <v>64</v>
      </c>
      <c r="I19" s="297">
        <f t="shared" si="0"/>
        <v>2.0813008130081301E-2</v>
      </c>
      <c r="J19" s="296">
        <f>VLOOKUP('1'!$B19,'7'!A$4:K$70,11)</f>
        <v>0</v>
      </c>
      <c r="K19" s="297">
        <f t="shared" si="1"/>
        <v>0</v>
      </c>
      <c r="L19" s="296">
        <f>VLOOKUP(B19,'8'!$1:$1048576,9,)</f>
        <v>0</v>
      </c>
      <c r="M19" s="297">
        <f t="shared" si="11"/>
        <v>0</v>
      </c>
      <c r="N19" s="296">
        <f>VLOOKUP(B19,'9'!$1:$1048576,12,)</f>
        <v>286</v>
      </c>
      <c r="O19" s="297">
        <f t="shared" si="12"/>
        <v>9.3008130081300808E-2</v>
      </c>
      <c r="P19" s="296">
        <f>VLOOKUP('1'!$B19,'10'!$A$4:$U$70,17,)</f>
        <v>237</v>
      </c>
      <c r="Q19" s="297">
        <f t="shared" si="2"/>
        <v>7.7073170731707316E-2</v>
      </c>
      <c r="R19" s="296">
        <f>VLOOKUP('1'!$B19,'11'!$A$4:$X$70,9)</f>
        <v>18</v>
      </c>
      <c r="S19" s="297">
        <f t="shared" si="3"/>
        <v>5.8536585365853658E-3</v>
      </c>
      <c r="T19" s="296">
        <f>VLOOKUP(B19,'12'!$A$4:$X$70,8,)</f>
        <v>28</v>
      </c>
      <c r="U19" s="297">
        <f t="shared" si="4"/>
        <v>9.1056910569105691E-3</v>
      </c>
      <c r="V19" s="296">
        <f>VLOOKUP('1'!$B19,'13'!$A$4:$U$70,11)</f>
        <v>223</v>
      </c>
      <c r="W19" s="297">
        <f t="shared" si="5"/>
        <v>7.2520325203252037E-2</v>
      </c>
      <c r="X19" s="296">
        <f>VLOOKUP('1'!$B19,'5'!$A$4:$W$70,21)</f>
        <v>432</v>
      </c>
      <c r="Y19" s="297">
        <f t="shared" si="6"/>
        <v>0.14048780487804879</v>
      </c>
      <c r="Z19" s="296">
        <f t="shared" si="10"/>
        <v>1288</v>
      </c>
      <c r="AA19" s="298">
        <f t="shared" si="7"/>
        <v>0.4188617886178862</v>
      </c>
    </row>
    <row r="20" spans="1:27" ht="11.25" customHeight="1" x14ac:dyDescent="0.2">
      <c r="A20" s="534"/>
      <c r="B20" s="91" t="s">
        <v>58</v>
      </c>
      <c r="C20" s="97" t="s">
        <v>108</v>
      </c>
      <c r="D20" s="395">
        <v>2.0666666666666669</v>
      </c>
      <c r="E20" s="296">
        <f>VLOOKUP('1'!$B20,'18'!A$4:E$70,3)</f>
        <v>771</v>
      </c>
      <c r="F20" s="296">
        <f>VLOOKUP('1'!$B20,'18'!A$4:E$70,4)</f>
        <v>755</v>
      </c>
      <c r="G20" s="296">
        <f>VLOOKUP('1'!$B20,'18'!A$4:E$70,5)</f>
        <v>1526</v>
      </c>
      <c r="H20" s="296">
        <f>VLOOKUP('1'!$B20,'6'!A$4:K$70,9)</f>
        <v>0</v>
      </c>
      <c r="I20" s="297">
        <f t="shared" si="0"/>
        <v>0</v>
      </c>
      <c r="J20" s="296">
        <f>VLOOKUP('1'!$B20,'7'!A$4:K$70,11)</f>
        <v>0</v>
      </c>
      <c r="K20" s="297">
        <f t="shared" si="1"/>
        <v>0</v>
      </c>
      <c r="L20" s="296">
        <f>VLOOKUP(B20,'8'!$1:$1048576,9,)</f>
        <v>0</v>
      </c>
      <c r="M20" s="297">
        <f t="shared" si="11"/>
        <v>0</v>
      </c>
      <c r="N20" s="296">
        <f>VLOOKUP(B20,'9'!$1:$1048576,12,)</f>
        <v>110</v>
      </c>
      <c r="O20" s="297">
        <f t="shared" si="12"/>
        <v>7.2083879423328959E-2</v>
      </c>
      <c r="P20" s="296">
        <f>VLOOKUP('1'!$B20,'10'!$A$4:$U$70,17,)</f>
        <v>69</v>
      </c>
      <c r="Q20" s="297">
        <f t="shared" si="2"/>
        <v>4.5216251638269984E-2</v>
      </c>
      <c r="R20" s="296">
        <f>VLOOKUP('1'!$B20,'11'!$A$4:$X$70,9)</f>
        <v>44</v>
      </c>
      <c r="S20" s="297">
        <f t="shared" si="3"/>
        <v>2.8833551769331587E-2</v>
      </c>
      <c r="T20" s="296">
        <f>VLOOKUP(B20,'12'!$A$4:$X$70,8,)</f>
        <v>15</v>
      </c>
      <c r="U20" s="297">
        <f t="shared" si="4"/>
        <v>9.8296199213630409E-3</v>
      </c>
      <c r="V20" s="296">
        <f>VLOOKUP('1'!$B20,'13'!$A$4:$U$70,11)</f>
        <v>152</v>
      </c>
      <c r="W20" s="297">
        <f t="shared" si="5"/>
        <v>9.9606815203145474E-2</v>
      </c>
      <c r="X20" s="296">
        <f>VLOOKUP('1'!$B20,'5'!$A$4:$W$70,21)</f>
        <v>148</v>
      </c>
      <c r="Y20" s="297">
        <f t="shared" si="6"/>
        <v>9.6985583224115338E-2</v>
      </c>
      <c r="Z20" s="296">
        <f t="shared" si="10"/>
        <v>538</v>
      </c>
      <c r="AA20" s="298">
        <f t="shared" si="7"/>
        <v>0.35255570117955437</v>
      </c>
    </row>
    <row r="21" spans="1:27" ht="11.25" customHeight="1" x14ac:dyDescent="0.2">
      <c r="A21" s="534"/>
      <c r="B21" s="91" t="s">
        <v>70</v>
      </c>
      <c r="C21" s="97" t="s">
        <v>104</v>
      </c>
      <c r="D21" s="395">
        <v>2.0666666666666669</v>
      </c>
      <c r="E21" s="296">
        <f>VLOOKUP('1'!$B21,'18'!A$4:E$70,3)</f>
        <v>21597</v>
      </c>
      <c r="F21" s="296">
        <f>VLOOKUP('1'!$B21,'18'!A$4:E$70,4)</f>
        <v>13921</v>
      </c>
      <c r="G21" s="296">
        <f>VLOOKUP('1'!$B21,'18'!A$4:E$70,5)</f>
        <v>35518</v>
      </c>
      <c r="H21" s="296">
        <f>VLOOKUP('1'!$B21,'6'!A$4:K$70,9)</f>
        <v>328</v>
      </c>
      <c r="I21" s="297">
        <f t="shared" si="0"/>
        <v>9.2347542091333976E-3</v>
      </c>
      <c r="J21" s="296">
        <f>VLOOKUP('1'!$B21,'7'!A$4:K$70,11)</f>
        <v>0</v>
      </c>
      <c r="K21" s="297">
        <f t="shared" si="1"/>
        <v>0</v>
      </c>
      <c r="L21" s="296">
        <f>VLOOKUP(B21,'8'!$1:$1048576,9,)</f>
        <v>0</v>
      </c>
      <c r="M21" s="297">
        <f t="shared" si="11"/>
        <v>0</v>
      </c>
      <c r="N21" s="296">
        <f>VLOOKUP(B21,'9'!$1:$1048576,12,)</f>
        <v>154</v>
      </c>
      <c r="O21" s="297">
        <f t="shared" si="12"/>
        <v>4.3358297201418995E-3</v>
      </c>
      <c r="P21" s="296">
        <f>VLOOKUP('1'!$B21,'10'!$A$4:$U$70,17,)</f>
        <v>729</v>
      </c>
      <c r="Q21" s="297">
        <f t="shared" si="2"/>
        <v>2.0524804324567825E-2</v>
      </c>
      <c r="R21" s="296">
        <f>VLOOKUP('1'!$B21,'11'!$A$4:$X$70,9)</f>
        <v>695</v>
      </c>
      <c r="S21" s="297">
        <f t="shared" si="3"/>
        <v>1.9567543217523509E-2</v>
      </c>
      <c r="T21" s="296">
        <f>VLOOKUP(B21,'12'!$A$4:$X$70,8,)</f>
        <v>404</v>
      </c>
      <c r="U21" s="297">
        <f t="shared" si="4"/>
        <v>1.1374514330761868E-2</v>
      </c>
      <c r="V21" s="296">
        <f>VLOOKUP('1'!$B21,'13'!$A$4:$U$70,11)</f>
        <v>2452</v>
      </c>
      <c r="W21" s="297">
        <f t="shared" si="5"/>
        <v>6.9035418660960635E-2</v>
      </c>
      <c r="X21" s="296">
        <f>VLOOKUP('1'!$B21,'5'!$A$4:$W$70,21)</f>
        <v>3309</v>
      </c>
      <c r="Y21" s="297">
        <f t="shared" si="6"/>
        <v>9.3164029506165882E-2</v>
      </c>
      <c r="Z21" s="296">
        <f t="shared" si="10"/>
        <v>8071</v>
      </c>
      <c r="AA21" s="298">
        <f t="shared" si="7"/>
        <v>0.22723689396925503</v>
      </c>
    </row>
    <row r="22" spans="1:27" ht="11.25" customHeight="1" x14ac:dyDescent="0.2">
      <c r="A22" s="534"/>
      <c r="B22" s="91" t="s">
        <v>57</v>
      </c>
      <c r="C22" s="97" t="s">
        <v>104</v>
      </c>
      <c r="D22" s="395">
        <v>2.1333333333333333</v>
      </c>
      <c r="E22" s="296">
        <f>VLOOKUP('1'!$B22,'18'!A$4:E$70,3)</f>
        <v>20237</v>
      </c>
      <c r="F22" s="296">
        <f>VLOOKUP('1'!$B22,'18'!A$4:E$70,4)</f>
        <v>13552</v>
      </c>
      <c r="G22" s="296">
        <f>VLOOKUP('1'!$B22,'18'!A$4:E$70,5)</f>
        <v>33789</v>
      </c>
      <c r="H22" s="296">
        <f>VLOOKUP('1'!$B22,'6'!A$4:K$70,9)</f>
        <v>195</v>
      </c>
      <c r="I22" s="297">
        <f t="shared" si="0"/>
        <v>5.7711089407795433E-3</v>
      </c>
      <c r="J22" s="296">
        <f>VLOOKUP('1'!$B22,'7'!A$4:K$70,11)</f>
        <v>0</v>
      </c>
      <c r="K22" s="297">
        <f t="shared" si="1"/>
        <v>0</v>
      </c>
      <c r="L22" s="296">
        <f>VLOOKUP(B22,'8'!$1:$1048576,9,)</f>
        <v>82</v>
      </c>
      <c r="M22" s="297">
        <f t="shared" si="11"/>
        <v>2.4268252981739617E-3</v>
      </c>
      <c r="N22" s="296">
        <f>VLOOKUP(B22,'9'!$1:$1048576,12,)</f>
        <v>109</v>
      </c>
      <c r="O22" s="297">
        <f t="shared" si="12"/>
        <v>3.2259019207434374E-3</v>
      </c>
      <c r="P22" s="296">
        <f>VLOOKUP('1'!$B22,'10'!$A$4:$U$70,17,)</f>
        <v>875</v>
      </c>
      <c r="Q22" s="297">
        <f t="shared" si="2"/>
        <v>2.5896001657344105E-2</v>
      </c>
      <c r="R22" s="296">
        <f>VLOOKUP('1'!$B22,'11'!$A$4:$X$70,9)</f>
        <v>489</v>
      </c>
      <c r="S22" s="297">
        <f t="shared" si="3"/>
        <v>1.4472165497647163E-2</v>
      </c>
      <c r="T22" s="296">
        <f>VLOOKUP(B22,'12'!$A$4:$X$70,8,)</f>
        <v>102</v>
      </c>
      <c r="U22" s="297">
        <f t="shared" si="4"/>
        <v>3.0187339074846842E-3</v>
      </c>
      <c r="V22" s="296">
        <f>VLOOKUP('1'!$B22,'13'!$A$4:$U$70,11)</f>
        <v>2571</v>
      </c>
      <c r="W22" s="297">
        <f t="shared" si="5"/>
        <v>7.6089851726893365E-2</v>
      </c>
      <c r="X22" s="296">
        <f>VLOOKUP('1'!$B22,'5'!$A$4:$W$70,21)</f>
        <v>3689</v>
      </c>
      <c r="Y22" s="297">
        <f t="shared" si="6"/>
        <v>0.10917754298736275</v>
      </c>
      <c r="Z22" s="296">
        <f t="shared" si="10"/>
        <v>8112</v>
      </c>
      <c r="AA22" s="298">
        <f t="shared" si="7"/>
        <v>0.24007813193642902</v>
      </c>
    </row>
    <row r="23" spans="1:27" ht="11.25" customHeight="1" x14ac:dyDescent="0.2">
      <c r="A23" s="534"/>
      <c r="B23" s="91" t="s">
        <v>89</v>
      </c>
      <c r="C23" s="97" t="s">
        <v>108</v>
      </c>
      <c r="D23" s="395">
        <v>2.1333333333333333</v>
      </c>
      <c r="E23" s="296">
        <f>VLOOKUP('1'!$B23,'18'!A$4:E$70,3)</f>
        <v>1424</v>
      </c>
      <c r="F23" s="296">
        <f>VLOOKUP('1'!$B23,'18'!A$4:E$70,4)</f>
        <v>820</v>
      </c>
      <c r="G23" s="296">
        <f>VLOOKUP('1'!$B23,'18'!A$4:E$70,5)</f>
        <v>2244</v>
      </c>
      <c r="H23" s="296">
        <f>VLOOKUP('1'!$B23,'6'!A$4:K$70,9)</f>
        <v>38</v>
      </c>
      <c r="I23" s="297">
        <f t="shared" si="0"/>
        <v>1.6934046345811051E-2</v>
      </c>
      <c r="J23" s="296">
        <f>VLOOKUP('1'!$B23,'7'!A$4:K$70,11)</f>
        <v>0</v>
      </c>
      <c r="K23" s="297">
        <f t="shared" si="1"/>
        <v>0</v>
      </c>
      <c r="L23" s="296">
        <f>VLOOKUP(B23,'8'!$1:$1048576,9,)</f>
        <v>0</v>
      </c>
      <c r="M23" s="297">
        <f t="shared" si="11"/>
        <v>0</v>
      </c>
      <c r="N23" s="296">
        <f>VLOOKUP(B23,'9'!$1:$1048576,12,)</f>
        <v>0</v>
      </c>
      <c r="O23" s="297">
        <f t="shared" si="12"/>
        <v>0</v>
      </c>
      <c r="P23" s="296">
        <f>VLOOKUP('1'!$B23,'10'!$A$4:$U$70,17,)</f>
        <v>105</v>
      </c>
      <c r="Q23" s="297">
        <f t="shared" si="2"/>
        <v>4.6791443850267379E-2</v>
      </c>
      <c r="R23" s="296">
        <f>VLOOKUP('1'!$B23,'11'!$A$4:$X$70,9)</f>
        <v>80</v>
      </c>
      <c r="S23" s="297">
        <f t="shared" si="3"/>
        <v>3.5650623885918005E-2</v>
      </c>
      <c r="T23" s="296">
        <f>VLOOKUP(B23,'12'!$A$4:$X$70,8,)</f>
        <v>0</v>
      </c>
      <c r="U23" s="297">
        <f t="shared" si="4"/>
        <v>0</v>
      </c>
      <c r="V23" s="296">
        <f>VLOOKUP('1'!$B23,'13'!$A$4:$U$70,11)</f>
        <v>141</v>
      </c>
      <c r="W23" s="297">
        <f t="shared" si="5"/>
        <v>6.2834224598930483E-2</v>
      </c>
      <c r="X23" s="296">
        <f>VLOOKUP('1'!$B23,'5'!$A$4:$W$70,21)</f>
        <v>234</v>
      </c>
      <c r="Y23" s="297">
        <f t="shared" si="6"/>
        <v>0.10427807486631016</v>
      </c>
      <c r="Z23" s="296">
        <f t="shared" si="10"/>
        <v>598</v>
      </c>
      <c r="AA23" s="298">
        <f t="shared" si="7"/>
        <v>0.26648841354723707</v>
      </c>
    </row>
    <row r="24" spans="1:27" ht="11.25" customHeight="1" x14ac:dyDescent="0.2">
      <c r="A24" s="534"/>
      <c r="B24" s="91" t="s">
        <v>36</v>
      </c>
      <c r="C24" s="97" t="s">
        <v>108</v>
      </c>
      <c r="D24" s="395">
        <v>2.2000000000000002</v>
      </c>
      <c r="E24" s="296">
        <f>VLOOKUP('1'!$B24,'18'!A$4:E$70,3)</f>
        <v>2953</v>
      </c>
      <c r="F24" s="296">
        <f>VLOOKUP('1'!$B24,'18'!A$4:E$70,4)</f>
        <v>2190</v>
      </c>
      <c r="G24" s="296">
        <f>VLOOKUP('1'!$B24,'18'!A$4:E$70,5)</f>
        <v>5143</v>
      </c>
      <c r="H24" s="296">
        <f>VLOOKUP('1'!$B24,'6'!A$4:K$70,9)</f>
        <v>22</v>
      </c>
      <c r="I24" s="297">
        <f t="shared" si="0"/>
        <v>4.2776589539179465E-3</v>
      </c>
      <c r="J24" s="296">
        <f>VLOOKUP('1'!$B24,'7'!A$4:K$70,11)</f>
        <v>0</v>
      </c>
      <c r="K24" s="297">
        <f t="shared" si="1"/>
        <v>0</v>
      </c>
      <c r="L24" s="296">
        <f>VLOOKUP(B24,'8'!$1:$1048576,9,)</f>
        <v>0</v>
      </c>
      <c r="M24" s="297">
        <f t="shared" si="11"/>
        <v>0</v>
      </c>
      <c r="N24" s="296">
        <f>VLOOKUP(B24,'9'!$1:$1048576,12,)</f>
        <v>0</v>
      </c>
      <c r="O24" s="297">
        <f t="shared" si="12"/>
        <v>0</v>
      </c>
      <c r="P24" s="296">
        <f>VLOOKUP('1'!$B24,'10'!$A$4:$U$70,17,)</f>
        <v>216</v>
      </c>
      <c r="Q24" s="297">
        <f t="shared" si="2"/>
        <v>4.199883336573984E-2</v>
      </c>
      <c r="R24" s="296">
        <f>VLOOKUP('1'!$B24,'11'!$A$4:$X$70,9)</f>
        <v>71</v>
      </c>
      <c r="S24" s="297">
        <f t="shared" si="3"/>
        <v>1.3805172078553373E-2</v>
      </c>
      <c r="T24" s="296">
        <f>VLOOKUP(B24,'12'!$A$4:$X$70,8,)</f>
        <v>0</v>
      </c>
      <c r="U24" s="297">
        <f t="shared" si="4"/>
        <v>0</v>
      </c>
      <c r="V24" s="296">
        <f>VLOOKUP('1'!$B24,'13'!$A$4:$U$70,11)</f>
        <v>425</v>
      </c>
      <c r="W24" s="297">
        <f t="shared" si="5"/>
        <v>8.2636593427960328E-2</v>
      </c>
      <c r="X24" s="296">
        <f>VLOOKUP('1'!$B24,'5'!$A$4:$W$70,21)</f>
        <v>596</v>
      </c>
      <c r="Y24" s="297">
        <f t="shared" si="6"/>
        <v>0.11588566984250437</v>
      </c>
      <c r="Z24" s="296">
        <f t="shared" si="10"/>
        <v>1330</v>
      </c>
      <c r="AA24" s="298">
        <f t="shared" si="7"/>
        <v>0.25860392766867585</v>
      </c>
    </row>
    <row r="25" spans="1:27" ht="11.25" customHeight="1" x14ac:dyDescent="0.2">
      <c r="A25" s="534"/>
      <c r="B25" s="91" t="s">
        <v>82</v>
      </c>
      <c r="C25" s="97" t="s">
        <v>104</v>
      </c>
      <c r="D25" s="395">
        <v>2.2000000000000002</v>
      </c>
      <c r="E25" s="296">
        <f>VLOOKUP('1'!$B25,'18'!A$4:E$70,3)</f>
        <v>9061</v>
      </c>
      <c r="F25" s="296">
        <f>VLOOKUP('1'!$B25,'18'!A$4:E$70,4)</f>
        <v>6087</v>
      </c>
      <c r="G25" s="296">
        <f>VLOOKUP('1'!$B25,'18'!A$4:E$70,5)</f>
        <v>15148</v>
      </c>
      <c r="H25" s="296">
        <f>VLOOKUP('1'!$B25,'6'!A$4:K$70,9)</f>
        <v>168</v>
      </c>
      <c r="I25" s="297">
        <f t="shared" si="0"/>
        <v>1.1090573012939002E-2</v>
      </c>
      <c r="J25" s="296">
        <f>VLOOKUP('1'!$B25,'7'!A$4:K$70,11)</f>
        <v>0</v>
      </c>
      <c r="K25" s="297">
        <f t="shared" si="1"/>
        <v>0</v>
      </c>
      <c r="L25" s="296">
        <f>VLOOKUP(B25,'8'!$1:$1048576,9,)</f>
        <v>0</v>
      </c>
      <c r="M25" s="297">
        <f t="shared" si="11"/>
        <v>0</v>
      </c>
      <c r="N25" s="296">
        <f>VLOOKUP(B25,'9'!$1:$1048576,12,)</f>
        <v>62</v>
      </c>
      <c r="O25" s="297">
        <f t="shared" si="12"/>
        <v>4.0929495642989177E-3</v>
      </c>
      <c r="P25" s="296">
        <f>VLOOKUP('1'!$B25,'10'!$A$4:$U$70,17,)</f>
        <v>421</v>
      </c>
      <c r="Q25" s="297">
        <f t="shared" si="2"/>
        <v>2.7792447847900713E-2</v>
      </c>
      <c r="R25" s="296">
        <f>VLOOKUP('1'!$B25,'11'!$A$4:$X$70,9)</f>
        <v>280</v>
      </c>
      <c r="S25" s="297">
        <f t="shared" si="3"/>
        <v>1.8484288354898338E-2</v>
      </c>
      <c r="T25" s="296">
        <f>VLOOKUP(B25,'12'!$A$4:$X$70,8,)</f>
        <v>96</v>
      </c>
      <c r="U25" s="297">
        <f t="shared" si="4"/>
        <v>6.337470293108001E-3</v>
      </c>
      <c r="V25" s="296">
        <f>VLOOKUP('1'!$B25,'13'!$A$4:$U$70,11)</f>
        <v>1691</v>
      </c>
      <c r="W25" s="297">
        <f t="shared" si="5"/>
        <v>0.11163189860047532</v>
      </c>
      <c r="X25" s="296">
        <f>VLOOKUP('1'!$B25,'5'!$A$4:$W$70,21)</f>
        <v>2205</v>
      </c>
      <c r="Y25" s="297">
        <f t="shared" si="6"/>
        <v>0.14556377079482441</v>
      </c>
      <c r="Z25" s="296">
        <f t="shared" si="10"/>
        <v>4923</v>
      </c>
      <c r="AA25" s="298">
        <f t="shared" si="7"/>
        <v>0.32499339846844466</v>
      </c>
    </row>
    <row r="26" spans="1:27" ht="11.25" customHeight="1" x14ac:dyDescent="0.2">
      <c r="A26" s="534"/>
      <c r="B26" s="91" t="s">
        <v>66</v>
      </c>
      <c r="C26" s="97" t="s">
        <v>108</v>
      </c>
      <c r="D26" s="395">
        <v>2.3333333333333335</v>
      </c>
      <c r="E26" s="296">
        <f>VLOOKUP('1'!$B26,'18'!A$4:E$70,3)</f>
        <v>2337</v>
      </c>
      <c r="F26" s="296">
        <f>VLOOKUP('1'!$B26,'18'!A$4:E$70,4)</f>
        <v>1862</v>
      </c>
      <c r="G26" s="296">
        <f>VLOOKUP('1'!$B26,'18'!A$4:E$70,5)</f>
        <v>4199</v>
      </c>
      <c r="H26" s="296">
        <f>VLOOKUP('1'!$B26,'6'!A$4:K$70,9)</f>
        <v>0</v>
      </c>
      <c r="I26" s="297">
        <f t="shared" si="0"/>
        <v>0</v>
      </c>
      <c r="J26" s="296">
        <f>VLOOKUP('1'!$B26,'7'!A$4:K$70,11)</f>
        <v>46</v>
      </c>
      <c r="K26" s="297">
        <f t="shared" si="1"/>
        <v>1.0954989283162658E-2</v>
      </c>
      <c r="L26" s="296">
        <f>VLOOKUP(B26,'8'!$1:$1048576,9,)</f>
        <v>0</v>
      </c>
      <c r="M26" s="297">
        <f t="shared" si="11"/>
        <v>0</v>
      </c>
      <c r="N26" s="296">
        <f>VLOOKUP(B26,'9'!$1:$1048576,12,)</f>
        <v>32</v>
      </c>
      <c r="O26" s="297">
        <f t="shared" si="12"/>
        <v>7.6208621100261964E-3</v>
      </c>
      <c r="P26" s="296">
        <f>VLOOKUP('1'!$B26,'10'!$A$4:$U$70,17,)</f>
        <v>329</v>
      </c>
      <c r="Q26" s="297">
        <f t="shared" si="2"/>
        <v>7.8351988568706829E-2</v>
      </c>
      <c r="R26" s="296">
        <f>VLOOKUP('1'!$B26,'11'!$A$4:$X$70,9)</f>
        <v>254</v>
      </c>
      <c r="S26" s="297">
        <f t="shared" si="3"/>
        <v>6.0490592998332933E-2</v>
      </c>
      <c r="T26" s="296">
        <f>VLOOKUP(B26,'12'!$A$4:$X$70,8,)</f>
        <v>208</v>
      </c>
      <c r="U26" s="297">
        <f t="shared" si="4"/>
        <v>4.9535603715170282E-2</v>
      </c>
      <c r="V26" s="296">
        <f>VLOOKUP('1'!$B26,'13'!$A$4:$U$70,11)</f>
        <v>346</v>
      </c>
      <c r="W26" s="297">
        <f t="shared" si="5"/>
        <v>8.2400571564658256E-2</v>
      </c>
      <c r="X26" s="296">
        <f>VLOOKUP('1'!$B26,'5'!$A$4:$W$70,21)</f>
        <v>417</v>
      </c>
      <c r="Y26" s="297">
        <f t="shared" si="6"/>
        <v>9.9309359371278882E-2</v>
      </c>
      <c r="Z26" s="296">
        <f t="shared" si="10"/>
        <v>1632</v>
      </c>
      <c r="AA26" s="298">
        <f t="shared" si="7"/>
        <v>0.38866396761133604</v>
      </c>
    </row>
    <row r="27" spans="1:27" ht="11.25" customHeight="1" x14ac:dyDescent="0.2">
      <c r="A27" s="534"/>
      <c r="B27" s="91" t="s">
        <v>68</v>
      </c>
      <c r="C27" s="97" t="s">
        <v>108</v>
      </c>
      <c r="D27" s="395">
        <v>2.3333333333333335</v>
      </c>
      <c r="E27" s="296">
        <f>VLOOKUP('1'!$B27,'18'!A$4:E$70,3)</f>
        <v>822</v>
      </c>
      <c r="F27" s="296">
        <f>VLOOKUP('1'!$B27,'18'!A$4:E$70,4)</f>
        <v>556</v>
      </c>
      <c r="G27" s="296">
        <f>VLOOKUP('1'!$B27,'18'!A$4:E$70,5)</f>
        <v>1378</v>
      </c>
      <c r="H27" s="296">
        <f>VLOOKUP('1'!$B27,'6'!A$4:K$70,9)</f>
        <v>0</v>
      </c>
      <c r="I27" s="297">
        <f t="shared" si="0"/>
        <v>0</v>
      </c>
      <c r="J27" s="296">
        <f>VLOOKUP('1'!$B27,'7'!A$4:K$70,11)</f>
        <v>22</v>
      </c>
      <c r="K27" s="297">
        <f t="shared" si="1"/>
        <v>1.5965166908563134E-2</v>
      </c>
      <c r="L27" s="296">
        <f>VLOOKUP(B27,'8'!$1:$1048576,9,)</f>
        <v>0</v>
      </c>
      <c r="M27" s="297">
        <f t="shared" si="11"/>
        <v>0</v>
      </c>
      <c r="N27" s="296">
        <f>VLOOKUP(B27,'9'!$1:$1048576,12,)</f>
        <v>0</v>
      </c>
      <c r="O27" s="297">
        <f t="shared" si="12"/>
        <v>0</v>
      </c>
      <c r="P27" s="296">
        <f>VLOOKUP('1'!$B27,'10'!$A$4:$U$70,17,)</f>
        <v>170</v>
      </c>
      <c r="Q27" s="297">
        <f t="shared" si="2"/>
        <v>0.12336719883889695</v>
      </c>
      <c r="R27" s="296">
        <f>VLOOKUP('1'!$B27,'11'!$A$4:$X$70,9)</f>
        <v>36</v>
      </c>
      <c r="S27" s="297">
        <f t="shared" si="3"/>
        <v>2.6124818577648767E-2</v>
      </c>
      <c r="T27" s="296">
        <f>VLOOKUP(B27,'12'!$A$4:$X$70,8,)</f>
        <v>0</v>
      </c>
      <c r="U27" s="297">
        <f t="shared" si="4"/>
        <v>0</v>
      </c>
      <c r="V27" s="296">
        <f>VLOOKUP('1'!$B27,'13'!$A$4:$U$70,11)</f>
        <v>84</v>
      </c>
      <c r="W27" s="297">
        <f t="shared" si="5"/>
        <v>6.095791001451379E-2</v>
      </c>
      <c r="X27" s="296">
        <f>VLOOKUP('1'!$B27,'5'!$A$4:$W$70,21)</f>
        <v>128</v>
      </c>
      <c r="Y27" s="297">
        <f t="shared" si="6"/>
        <v>9.2888243831640058E-2</v>
      </c>
      <c r="Z27" s="296">
        <f t="shared" si="10"/>
        <v>440</v>
      </c>
      <c r="AA27" s="298">
        <f t="shared" si="7"/>
        <v>0.31930333817126272</v>
      </c>
    </row>
    <row r="28" spans="1:27" ht="11.25" customHeight="1" x14ac:dyDescent="0.2">
      <c r="A28" s="534"/>
      <c r="B28" s="91" t="s">
        <v>40</v>
      </c>
      <c r="C28" s="97" t="s">
        <v>108</v>
      </c>
      <c r="D28" s="395">
        <v>2.4</v>
      </c>
      <c r="E28" s="296">
        <f>VLOOKUP('1'!$B28,'18'!A$4:E$70,3)</f>
        <v>1393</v>
      </c>
      <c r="F28" s="296">
        <f>VLOOKUP('1'!$B28,'18'!A$4:E$70,4)</f>
        <v>1067</v>
      </c>
      <c r="G28" s="296">
        <f>VLOOKUP('1'!$B28,'18'!A$4:E$70,5)</f>
        <v>2460</v>
      </c>
      <c r="H28" s="296">
        <f>VLOOKUP('1'!$B28,'6'!A$4:K$70,9)</f>
        <v>0</v>
      </c>
      <c r="I28" s="297">
        <f t="shared" si="0"/>
        <v>0</v>
      </c>
      <c r="J28" s="296">
        <f>VLOOKUP('1'!$B28,'7'!A$4:K$70,11)</f>
        <v>0</v>
      </c>
      <c r="K28" s="297">
        <f t="shared" si="1"/>
        <v>0</v>
      </c>
      <c r="L28" s="296">
        <f>VLOOKUP(B28,'8'!$1:$1048576,9,)</f>
        <v>0</v>
      </c>
      <c r="M28" s="297">
        <f t="shared" si="11"/>
        <v>0</v>
      </c>
      <c r="N28" s="296">
        <f>VLOOKUP(B28,'9'!$1:$1048576,12,)</f>
        <v>34</v>
      </c>
      <c r="O28" s="297">
        <f t="shared" si="12"/>
        <v>1.3821138211382113E-2</v>
      </c>
      <c r="P28" s="296">
        <f>VLOOKUP('1'!$B28,'10'!$A$4:$U$70,17,)</f>
        <v>204</v>
      </c>
      <c r="Q28" s="297">
        <f t="shared" si="2"/>
        <v>8.2926829268292687E-2</v>
      </c>
      <c r="R28" s="296">
        <f>VLOOKUP('1'!$B28,'11'!$A$4:$X$70,9)</f>
        <v>59</v>
      </c>
      <c r="S28" s="297">
        <f t="shared" si="3"/>
        <v>2.3983739837398373E-2</v>
      </c>
      <c r="T28" s="296">
        <f>VLOOKUP(B28,'12'!$A$4:$X$70,8,)</f>
        <v>120</v>
      </c>
      <c r="U28" s="297">
        <f t="shared" si="4"/>
        <v>4.878048780487805E-2</v>
      </c>
      <c r="V28" s="296">
        <f>VLOOKUP('1'!$B28,'13'!$A$4:$U$70,11)</f>
        <v>159</v>
      </c>
      <c r="W28" s="297">
        <f t="shared" si="5"/>
        <v>6.4634146341463417E-2</v>
      </c>
      <c r="X28" s="296">
        <f>VLOOKUP('1'!$B28,'5'!$A$4:$W$70,21)</f>
        <v>182</v>
      </c>
      <c r="Y28" s="297">
        <f t="shared" si="6"/>
        <v>7.398373983739838E-2</v>
      </c>
      <c r="Z28" s="296">
        <f t="shared" si="10"/>
        <v>758</v>
      </c>
      <c r="AA28" s="298">
        <f t="shared" si="7"/>
        <v>0.30813008130081299</v>
      </c>
    </row>
    <row r="29" spans="1:27" ht="11.25" customHeight="1" x14ac:dyDescent="0.2">
      <c r="A29" s="534"/>
      <c r="B29" s="91" t="s">
        <v>100</v>
      </c>
      <c r="C29" s="97" t="s">
        <v>104</v>
      </c>
      <c r="D29" s="395">
        <v>2.4</v>
      </c>
      <c r="E29" s="296">
        <f>VLOOKUP('1'!$B29,'18'!A$4:E$70,3)</f>
        <v>15100</v>
      </c>
      <c r="F29" s="296">
        <f>VLOOKUP('1'!$B29,'18'!A$4:E$70,4)</f>
        <v>10223</v>
      </c>
      <c r="G29" s="296">
        <f>VLOOKUP('1'!$B29,'18'!A$4:E$70,5)</f>
        <v>25323</v>
      </c>
      <c r="H29" s="296">
        <f>VLOOKUP('1'!$B29,'6'!A$4:K$70,9)</f>
        <v>222</v>
      </c>
      <c r="I29" s="297">
        <f t="shared" si="0"/>
        <v>8.7667337993128768E-3</v>
      </c>
      <c r="J29" s="296">
        <f>VLOOKUP('1'!$B29,'7'!A$4:K$70,11)</f>
        <v>0</v>
      </c>
      <c r="K29" s="297">
        <f t="shared" si="1"/>
        <v>0</v>
      </c>
      <c r="L29" s="296">
        <f>VLOOKUP(B29,'8'!$1:$1048576,9,)</f>
        <v>0</v>
      </c>
      <c r="M29" s="297">
        <f t="shared" si="11"/>
        <v>0</v>
      </c>
      <c r="N29" s="296">
        <f>VLOOKUP(B29,'9'!$1:$1048576,12,)</f>
        <v>125</v>
      </c>
      <c r="O29" s="297">
        <f t="shared" si="12"/>
        <v>4.9362239860995935E-3</v>
      </c>
      <c r="P29" s="296">
        <f>VLOOKUP('1'!$B29,'10'!$A$4:$U$70,17,)</f>
        <v>631</v>
      </c>
      <c r="Q29" s="297">
        <f t="shared" si="2"/>
        <v>2.4918058681830748E-2</v>
      </c>
      <c r="R29" s="296">
        <f>VLOOKUP('1'!$B29,'11'!$A$4:$X$70,9)</f>
        <v>369</v>
      </c>
      <c r="S29" s="297">
        <f t="shared" si="3"/>
        <v>1.4571733206966E-2</v>
      </c>
      <c r="T29" s="296">
        <f>VLOOKUP(B29,'12'!$A$4:$X$70,8,)</f>
        <v>26</v>
      </c>
      <c r="U29" s="297">
        <f t="shared" si="4"/>
        <v>1.0267345891087154E-3</v>
      </c>
      <c r="V29" s="296">
        <f>VLOOKUP('1'!$B29,'13'!$A$4:$U$70,11)</f>
        <v>2189</v>
      </c>
      <c r="W29" s="297">
        <f t="shared" si="5"/>
        <v>8.6443154444576079E-2</v>
      </c>
      <c r="X29" s="296">
        <f>VLOOKUP('1'!$B29,'5'!$A$4:$W$70,21)</f>
        <v>2915</v>
      </c>
      <c r="Y29" s="297">
        <f t="shared" si="6"/>
        <v>0.11511274335584251</v>
      </c>
      <c r="Z29" s="296">
        <f t="shared" si="10"/>
        <v>6477</v>
      </c>
      <c r="AA29" s="298">
        <f t="shared" si="7"/>
        <v>0.25577538206373651</v>
      </c>
    </row>
    <row r="30" spans="1:27" ht="11.25" customHeight="1" x14ac:dyDescent="0.2">
      <c r="A30" s="534" t="s">
        <v>120</v>
      </c>
      <c r="B30" s="92" t="s">
        <v>62</v>
      </c>
      <c r="C30" s="98" t="s">
        <v>108</v>
      </c>
      <c r="D30" s="397">
        <v>2.4666666666666668</v>
      </c>
      <c r="E30" s="300">
        <f>VLOOKUP('1'!$B30,'18'!A$4:E$70,3)</f>
        <v>5294</v>
      </c>
      <c r="F30" s="300">
        <f>VLOOKUP('1'!$B30,'18'!A$4:E$70,4)</f>
        <v>3859</v>
      </c>
      <c r="G30" s="300">
        <f>VLOOKUP('1'!$B30,'18'!A$4:E$70,5)</f>
        <v>9153</v>
      </c>
      <c r="H30" s="300">
        <f>VLOOKUP('1'!$B30,'6'!A$4:K$70,9)</f>
        <v>44</v>
      </c>
      <c r="I30" s="301">
        <f t="shared" si="0"/>
        <v>4.8071670490549548E-3</v>
      </c>
      <c r="J30" s="300">
        <f>VLOOKUP('1'!$B30,'7'!A$4:K$70,11)</f>
        <v>0</v>
      </c>
      <c r="K30" s="301">
        <f t="shared" si="1"/>
        <v>0</v>
      </c>
      <c r="L30" s="300">
        <f>VLOOKUP(B30,'8'!$1:$1048576,9,)</f>
        <v>0</v>
      </c>
      <c r="M30" s="301">
        <f t="shared" si="11"/>
        <v>0</v>
      </c>
      <c r="N30" s="300">
        <f>VLOOKUP(B30,'9'!$1:$1048576,12,)</f>
        <v>0</v>
      </c>
      <c r="O30" s="301">
        <f t="shared" si="12"/>
        <v>0</v>
      </c>
      <c r="P30" s="300">
        <f>VLOOKUP('1'!$B30,'10'!$A$4:$U$70,17,)</f>
        <v>400</v>
      </c>
      <c r="Q30" s="301">
        <f t="shared" si="2"/>
        <v>4.3701518627772315E-2</v>
      </c>
      <c r="R30" s="300">
        <f>VLOOKUP('1'!$B30,'11'!$A$4:$X$70,9)</f>
        <v>155</v>
      </c>
      <c r="S30" s="301">
        <f t="shared" si="3"/>
        <v>1.6934338468261773E-2</v>
      </c>
      <c r="T30" s="300">
        <f>VLOOKUP(B30,'12'!$A$4:$X$70,8,)</f>
        <v>0</v>
      </c>
      <c r="U30" s="301">
        <f t="shared" si="4"/>
        <v>0</v>
      </c>
      <c r="V30" s="300">
        <f>VLOOKUP('1'!$B30,'13'!$A$4:$U$70,11)</f>
        <v>690</v>
      </c>
      <c r="W30" s="301">
        <f t="shared" si="5"/>
        <v>7.5385119632907241E-2</v>
      </c>
      <c r="X30" s="300">
        <f>VLOOKUP('1'!$B30,'5'!$A$4:$W$70,21)</f>
        <v>789</v>
      </c>
      <c r="Y30" s="301">
        <f t="shared" si="6"/>
        <v>8.6201245493280898E-2</v>
      </c>
      <c r="Z30" s="300">
        <f t="shared" si="10"/>
        <v>2078</v>
      </c>
      <c r="AA30" s="302">
        <f t="shared" si="7"/>
        <v>0.22702938927127717</v>
      </c>
    </row>
    <row r="31" spans="1:27" ht="11.25" customHeight="1" x14ac:dyDescent="0.2">
      <c r="A31" s="534"/>
      <c r="B31" s="92" t="s">
        <v>67</v>
      </c>
      <c r="C31" s="98" t="s">
        <v>108</v>
      </c>
      <c r="D31" s="397">
        <v>2.4666666666666668</v>
      </c>
      <c r="E31" s="300">
        <f>VLOOKUP('1'!$B31,'18'!A$4:E$70,3)</f>
        <v>1429</v>
      </c>
      <c r="F31" s="300">
        <f>VLOOKUP('1'!$B31,'18'!A$4:E$70,4)</f>
        <v>1070</v>
      </c>
      <c r="G31" s="300">
        <f>VLOOKUP('1'!$B31,'18'!A$4:E$70,5)</f>
        <v>2499</v>
      </c>
      <c r="H31" s="300">
        <f>VLOOKUP('1'!$B31,'6'!A$4:K$70,9)</f>
        <v>26</v>
      </c>
      <c r="I31" s="301">
        <f t="shared" si="0"/>
        <v>1.0404161664665866E-2</v>
      </c>
      <c r="J31" s="300">
        <f>VLOOKUP('1'!$B31,'7'!A$4:K$70,11)</f>
        <v>0</v>
      </c>
      <c r="K31" s="301">
        <f t="shared" si="1"/>
        <v>0</v>
      </c>
      <c r="L31" s="300">
        <f>VLOOKUP(B31,'8'!$1:$1048576,9,)</f>
        <v>0</v>
      </c>
      <c r="M31" s="301">
        <f t="shared" si="11"/>
        <v>0</v>
      </c>
      <c r="N31" s="300">
        <f>VLOOKUP(B31,'9'!$1:$1048576,12,)</f>
        <v>110</v>
      </c>
      <c r="O31" s="301">
        <f t="shared" si="12"/>
        <v>4.4017607042817125E-2</v>
      </c>
      <c r="P31" s="300">
        <f>VLOOKUP('1'!$B31,'10'!$A$4:$U$70,17,)</f>
        <v>216</v>
      </c>
      <c r="Q31" s="301">
        <f t="shared" si="2"/>
        <v>8.6434573829531819E-2</v>
      </c>
      <c r="R31" s="300">
        <f>VLOOKUP('1'!$B31,'11'!$A$4:$X$70,9)</f>
        <v>118</v>
      </c>
      <c r="S31" s="301">
        <f t="shared" si="3"/>
        <v>4.7218887555022009E-2</v>
      </c>
      <c r="T31" s="300">
        <f>VLOOKUP(B31,'12'!$A$4:$X$70,8,)</f>
        <v>0</v>
      </c>
      <c r="U31" s="301">
        <f t="shared" si="4"/>
        <v>0</v>
      </c>
      <c r="V31" s="300">
        <f>VLOOKUP('1'!$B31,'13'!$A$4:$U$70,11)</f>
        <v>243</v>
      </c>
      <c r="W31" s="301">
        <f t="shared" si="5"/>
        <v>9.7238895558223293E-2</v>
      </c>
      <c r="X31" s="300">
        <f>VLOOKUP('1'!$B31,'5'!$A$4:$W$70,21)</f>
        <v>305</v>
      </c>
      <c r="Y31" s="301">
        <f t="shared" si="6"/>
        <v>0.12204881952781113</v>
      </c>
      <c r="Z31" s="300">
        <f t="shared" si="10"/>
        <v>1018</v>
      </c>
      <c r="AA31" s="302">
        <f t="shared" si="7"/>
        <v>0.4073629451780712</v>
      </c>
    </row>
    <row r="32" spans="1:27" ht="11.25" customHeight="1" x14ac:dyDescent="0.2">
      <c r="A32" s="534"/>
      <c r="B32" s="92" t="s">
        <v>84</v>
      </c>
      <c r="C32" s="98" t="s">
        <v>108</v>
      </c>
      <c r="D32" s="397">
        <v>2.4666666666666668</v>
      </c>
      <c r="E32" s="300">
        <f>VLOOKUP('1'!$B32,'18'!A$4:E$70,3)</f>
        <v>1460</v>
      </c>
      <c r="F32" s="300">
        <f>VLOOKUP('1'!$B32,'18'!A$4:E$70,4)</f>
        <v>1183</v>
      </c>
      <c r="G32" s="300">
        <f>VLOOKUP('1'!$B32,'18'!A$4:E$70,5)</f>
        <v>2643</v>
      </c>
      <c r="H32" s="300">
        <f>VLOOKUP('1'!$B32,'6'!A$4:K$70,9)</f>
        <v>26</v>
      </c>
      <c r="I32" s="301">
        <f t="shared" si="0"/>
        <v>9.8373060915626174E-3</v>
      </c>
      <c r="J32" s="300">
        <f>VLOOKUP('1'!$B32,'7'!A$4:K$70,11)</f>
        <v>0</v>
      </c>
      <c r="K32" s="301">
        <f t="shared" si="1"/>
        <v>0</v>
      </c>
      <c r="L32" s="300">
        <f>VLOOKUP(B32,'8'!$1:$1048576,9,)</f>
        <v>0</v>
      </c>
      <c r="M32" s="301">
        <f t="shared" si="11"/>
        <v>0</v>
      </c>
      <c r="N32" s="300">
        <f>VLOOKUP(B32,'9'!$1:$1048576,12,)</f>
        <v>142</v>
      </c>
      <c r="O32" s="301">
        <f t="shared" si="12"/>
        <v>5.3726825576995839E-2</v>
      </c>
      <c r="P32" s="300">
        <f>VLOOKUP('1'!$B32,'10'!$A$4:$U$70,17,)</f>
        <v>44</v>
      </c>
      <c r="Q32" s="301">
        <f t="shared" si="2"/>
        <v>1.6647748770336739E-2</v>
      </c>
      <c r="R32" s="300">
        <f>VLOOKUP('1'!$B32,'11'!$A$4:$X$70,9)</f>
        <v>34</v>
      </c>
      <c r="S32" s="301">
        <f t="shared" si="3"/>
        <v>1.2864169504351116E-2</v>
      </c>
      <c r="T32" s="300">
        <f>VLOOKUP(B32,'12'!$A$4:$X$70,8,)</f>
        <v>51</v>
      </c>
      <c r="U32" s="301">
        <f t="shared" si="4"/>
        <v>1.9296254256526674E-2</v>
      </c>
      <c r="V32" s="300">
        <f>VLOOKUP('1'!$B32,'13'!$A$4:$U$70,11)</f>
        <v>163</v>
      </c>
      <c r="W32" s="301">
        <f t="shared" si="5"/>
        <v>6.1672342035565646E-2</v>
      </c>
      <c r="X32" s="300">
        <f>VLOOKUP('1'!$B32,'5'!$A$4:$W$70,21)</f>
        <v>331</v>
      </c>
      <c r="Y32" s="301">
        <f t="shared" si="6"/>
        <v>0.12523647370412411</v>
      </c>
      <c r="Z32" s="300">
        <f t="shared" si="10"/>
        <v>791</v>
      </c>
      <c r="AA32" s="302">
        <f t="shared" si="7"/>
        <v>0.29928111993946271</v>
      </c>
    </row>
    <row r="33" spans="1:27" ht="11.25" customHeight="1" x14ac:dyDescent="0.2">
      <c r="A33" s="534"/>
      <c r="B33" s="92" t="s">
        <v>47</v>
      </c>
      <c r="C33" s="98" t="s">
        <v>108</v>
      </c>
      <c r="D33" s="397">
        <v>2.5333333333333332</v>
      </c>
      <c r="E33" s="300">
        <f>VLOOKUP('1'!$B33,'18'!A$4:E$70,3)</f>
        <v>1659</v>
      </c>
      <c r="F33" s="300">
        <f>VLOOKUP('1'!$B33,'18'!A$4:E$70,4)</f>
        <v>1339</v>
      </c>
      <c r="G33" s="300">
        <f>VLOOKUP('1'!$B33,'18'!A$4:E$70,5)</f>
        <v>2998</v>
      </c>
      <c r="H33" s="300">
        <f>VLOOKUP('1'!$B33,'6'!A$4:K$70,9)</f>
        <v>3</v>
      </c>
      <c r="I33" s="301">
        <f t="shared" si="0"/>
        <v>1.0006671114076052E-3</v>
      </c>
      <c r="J33" s="300">
        <f>VLOOKUP('1'!$B33,'7'!A$4:K$70,11)</f>
        <v>0</v>
      </c>
      <c r="K33" s="301">
        <f t="shared" si="1"/>
        <v>0</v>
      </c>
      <c r="L33" s="300">
        <f>VLOOKUP(B33,'8'!$1:$1048576,9,)</f>
        <v>0</v>
      </c>
      <c r="M33" s="301">
        <f>L33/G33</f>
        <v>0</v>
      </c>
      <c r="N33" s="300">
        <f>VLOOKUP(B33,'9'!$1:$1048576,12,)</f>
        <v>118</v>
      </c>
      <c r="O33" s="301">
        <f>N33/G33</f>
        <v>3.935957304869913E-2</v>
      </c>
      <c r="P33" s="300">
        <f>VLOOKUP('1'!$B33,'10'!$A$4:$U$70,17,)</f>
        <v>250</v>
      </c>
      <c r="Q33" s="301">
        <f t="shared" si="2"/>
        <v>8.3388925950633755E-2</v>
      </c>
      <c r="R33" s="300">
        <f>VLOOKUP('1'!$B33,'11'!$A$4:$X$70,9)</f>
        <v>57</v>
      </c>
      <c r="S33" s="301">
        <f t="shared" si="3"/>
        <v>1.9012675116744496E-2</v>
      </c>
      <c r="T33" s="300">
        <f>VLOOKUP(B33,'12'!$A$4:$X$70,8,)</f>
        <v>0</v>
      </c>
      <c r="U33" s="301">
        <f t="shared" si="4"/>
        <v>0</v>
      </c>
      <c r="V33" s="300">
        <f>VLOOKUP('1'!$B33,'13'!$A$4:$U$70,11)</f>
        <v>298</v>
      </c>
      <c r="W33" s="301">
        <f t="shared" si="5"/>
        <v>9.939959973315543E-2</v>
      </c>
      <c r="X33" s="300">
        <f>VLOOKUP('1'!$B33,'5'!$A$4:$W$70,21)</f>
        <v>376</v>
      </c>
      <c r="Y33" s="301">
        <f t="shared" si="6"/>
        <v>0.12541694462975317</v>
      </c>
      <c r="Z33" s="300">
        <f t="shared" si="10"/>
        <v>1102</v>
      </c>
      <c r="AA33" s="302">
        <f t="shared" si="7"/>
        <v>0.36757838559039357</v>
      </c>
    </row>
    <row r="34" spans="1:27" ht="11.25" customHeight="1" x14ac:dyDescent="0.2">
      <c r="A34" s="534"/>
      <c r="B34" s="92" t="s">
        <v>72</v>
      </c>
      <c r="C34" s="98" t="s">
        <v>104</v>
      </c>
      <c r="D34" s="397">
        <v>2.5333333333333332</v>
      </c>
      <c r="E34" s="300">
        <f>VLOOKUP('1'!$B34,'18'!A$4:E$70,3)</f>
        <v>4944</v>
      </c>
      <c r="F34" s="300">
        <f>VLOOKUP('1'!$B34,'18'!A$4:E$70,4)</f>
        <v>3566</v>
      </c>
      <c r="G34" s="300">
        <f>VLOOKUP('1'!$B34,'18'!A$4:E$70,5)</f>
        <v>8510</v>
      </c>
      <c r="H34" s="300">
        <f>VLOOKUP('1'!$B34,'6'!A$4:K$70,9)</f>
        <v>24</v>
      </c>
      <c r="I34" s="301">
        <f t="shared" si="0"/>
        <v>2.8202115158636899E-3</v>
      </c>
      <c r="J34" s="300">
        <f>VLOOKUP('1'!$B34,'7'!A$4:K$70,11)</f>
        <v>0</v>
      </c>
      <c r="K34" s="301">
        <f t="shared" si="1"/>
        <v>0</v>
      </c>
      <c r="L34" s="300">
        <f>VLOOKUP(B34,'8'!$1:$1048576,9,)</f>
        <v>0</v>
      </c>
      <c r="M34" s="301">
        <f t="shared" ref="M34:M55" si="13">L34/G34</f>
        <v>0</v>
      </c>
      <c r="N34" s="300">
        <f>VLOOKUP(B34,'9'!$1:$1048576,12,)</f>
        <v>0</v>
      </c>
      <c r="O34" s="301">
        <f t="shared" ref="O34:O55" si="14">N34/G34</f>
        <v>0</v>
      </c>
      <c r="P34" s="300">
        <f>VLOOKUP('1'!$B34,'10'!$A$4:$U$70,17,)</f>
        <v>477</v>
      </c>
      <c r="Q34" s="301">
        <f t="shared" si="2"/>
        <v>5.6051703877790834E-2</v>
      </c>
      <c r="R34" s="300">
        <f>VLOOKUP('1'!$B34,'11'!$A$4:$X$70,9)</f>
        <v>262</v>
      </c>
      <c r="S34" s="301">
        <f t="shared" si="3"/>
        <v>3.0787309048178613E-2</v>
      </c>
      <c r="T34" s="300">
        <f>VLOOKUP(B34,'12'!$A$4:$X$70,8,)</f>
        <v>318</v>
      </c>
      <c r="U34" s="301">
        <f t="shared" si="4"/>
        <v>3.7367802585193892E-2</v>
      </c>
      <c r="V34" s="300">
        <f>VLOOKUP('1'!$B34,'13'!$A$4:$U$70,11)</f>
        <v>687</v>
      </c>
      <c r="W34" s="301">
        <f t="shared" si="5"/>
        <v>8.0728554641598116E-2</v>
      </c>
      <c r="X34" s="300">
        <f>VLOOKUP('1'!$B34,'5'!$A$4:$W$70,21)</f>
        <v>880</v>
      </c>
      <c r="Y34" s="301">
        <f t="shared" si="6"/>
        <v>0.10340775558166862</v>
      </c>
      <c r="Z34" s="300">
        <f t="shared" si="10"/>
        <v>2648</v>
      </c>
      <c r="AA34" s="302">
        <f t="shared" si="7"/>
        <v>0.31116333725029377</v>
      </c>
    </row>
    <row r="35" spans="1:27" ht="11.25" customHeight="1" x14ac:dyDescent="0.2">
      <c r="A35" s="534"/>
      <c r="B35" s="92" t="s">
        <v>75</v>
      </c>
      <c r="C35" s="98" t="s">
        <v>108</v>
      </c>
      <c r="D35" s="397">
        <v>2.5333333333333332</v>
      </c>
      <c r="E35" s="300">
        <f>VLOOKUP('1'!$B35,'18'!A$4:E$70,3)</f>
        <v>3910</v>
      </c>
      <c r="F35" s="300">
        <f>VLOOKUP('1'!$B35,'18'!A$4:E$70,4)</f>
        <v>2611</v>
      </c>
      <c r="G35" s="300">
        <f>VLOOKUP('1'!$B35,'18'!A$4:E$70,5)</f>
        <v>6521</v>
      </c>
      <c r="H35" s="300">
        <f>VLOOKUP('1'!$B35,'6'!A$4:K$70,9)</f>
        <v>172</v>
      </c>
      <c r="I35" s="301">
        <f t="shared" si="0"/>
        <v>2.6376322649900322E-2</v>
      </c>
      <c r="J35" s="300">
        <f>VLOOKUP('1'!$B35,'7'!A$4:K$70,11)</f>
        <v>19</v>
      </c>
      <c r="K35" s="301">
        <f t="shared" si="1"/>
        <v>2.9136635485355008E-3</v>
      </c>
      <c r="L35" s="300">
        <f>VLOOKUP(B35,'8'!$1:$1048576,9,)</f>
        <v>0</v>
      </c>
      <c r="M35" s="301">
        <f t="shared" si="13"/>
        <v>0</v>
      </c>
      <c r="N35" s="300">
        <f>VLOOKUP(B35,'9'!$1:$1048576,12,)</f>
        <v>0</v>
      </c>
      <c r="O35" s="301">
        <f t="shared" si="14"/>
        <v>0</v>
      </c>
      <c r="P35" s="300">
        <f>VLOOKUP('1'!$B35,'10'!$A$4:$U$70,17,)</f>
        <v>322</v>
      </c>
      <c r="Q35" s="301">
        <f t="shared" ref="Q35:Q66" si="15">P35/G35</f>
        <v>4.9378929612022698E-2</v>
      </c>
      <c r="R35" s="300">
        <f>VLOOKUP('1'!$B35,'11'!$A$4:$X$70,9)</f>
        <v>184</v>
      </c>
      <c r="S35" s="301">
        <f t="shared" ref="S35:S66" si="16">R35/G35</f>
        <v>2.8216531206870111E-2</v>
      </c>
      <c r="T35" s="300">
        <f>VLOOKUP(B35,'12'!$A$4:$X$70,8,)</f>
        <v>106</v>
      </c>
      <c r="U35" s="301">
        <f t="shared" ref="U35:U66" si="17">T35/G35</f>
        <v>1.6255175586566476E-2</v>
      </c>
      <c r="V35" s="300">
        <f>VLOOKUP('1'!$B35,'13'!$A$4:$U$70,11)</f>
        <v>453</v>
      </c>
      <c r="W35" s="301">
        <f t="shared" ref="W35:W66" si="18">V35/G35</f>
        <v>6.9467873025609569E-2</v>
      </c>
      <c r="X35" s="300">
        <f>VLOOKUP('1'!$B35,'5'!$A$4:$W$70,21)</f>
        <v>1292</v>
      </c>
      <c r="Y35" s="301">
        <f t="shared" ref="Y35:Y66" si="19">X35/G35</f>
        <v>0.19812912130041405</v>
      </c>
      <c r="Z35" s="300">
        <f t="shared" si="10"/>
        <v>2548</v>
      </c>
      <c r="AA35" s="302">
        <f t="shared" ref="AA35:AA66" si="20">Z35/G35</f>
        <v>0.39073761692991871</v>
      </c>
    </row>
    <row r="36" spans="1:27" ht="11.25" customHeight="1" x14ac:dyDescent="0.2">
      <c r="A36" s="534"/>
      <c r="B36" s="92" t="s">
        <v>92</v>
      </c>
      <c r="C36" s="98" t="s">
        <v>108</v>
      </c>
      <c r="D36" s="397">
        <v>2.5333333333333332</v>
      </c>
      <c r="E36" s="300">
        <f>VLOOKUP('1'!$B36,'18'!A$4:E$70,3)</f>
        <v>1164</v>
      </c>
      <c r="F36" s="300">
        <f>VLOOKUP('1'!$B36,'18'!A$4:E$70,4)</f>
        <v>766</v>
      </c>
      <c r="G36" s="300">
        <f>VLOOKUP('1'!$B36,'18'!A$4:E$70,5)</f>
        <v>1930</v>
      </c>
      <c r="H36" s="300">
        <f>VLOOKUP('1'!$B36,'6'!A$4:K$70,9)</f>
        <v>27</v>
      </c>
      <c r="I36" s="301">
        <f t="shared" si="0"/>
        <v>1.3989637305699482E-2</v>
      </c>
      <c r="J36" s="300">
        <f>VLOOKUP('1'!$B36,'7'!A$4:K$70,11)</f>
        <v>0</v>
      </c>
      <c r="K36" s="301">
        <f t="shared" si="1"/>
        <v>0</v>
      </c>
      <c r="L36" s="300">
        <f>VLOOKUP(B36,'8'!$1:$1048576,9,)</f>
        <v>0</v>
      </c>
      <c r="M36" s="301">
        <f t="shared" si="13"/>
        <v>0</v>
      </c>
      <c r="N36" s="300">
        <f>VLOOKUP(B36,'9'!$1:$1048576,12,)</f>
        <v>0</v>
      </c>
      <c r="O36" s="301">
        <f t="shared" si="14"/>
        <v>0</v>
      </c>
      <c r="P36" s="300">
        <f>VLOOKUP('1'!$B36,'10'!$A$4:$U$70,17,)</f>
        <v>133</v>
      </c>
      <c r="Q36" s="301">
        <f t="shared" si="15"/>
        <v>6.8911917098445602E-2</v>
      </c>
      <c r="R36" s="300">
        <f>VLOOKUP('1'!$B36,'11'!$A$4:$X$70,9)</f>
        <v>67</v>
      </c>
      <c r="S36" s="301">
        <f t="shared" si="16"/>
        <v>3.4715025906735753E-2</v>
      </c>
      <c r="T36" s="300">
        <f>VLOOKUP(B36,'12'!$A$4:$X$70,8,)</f>
        <v>173</v>
      </c>
      <c r="U36" s="301">
        <f t="shared" si="17"/>
        <v>8.9637305699481862E-2</v>
      </c>
      <c r="V36" s="300">
        <f>VLOOKUP('1'!$B36,'13'!$A$4:$U$70,11)</f>
        <v>161</v>
      </c>
      <c r="W36" s="301">
        <f t="shared" si="18"/>
        <v>8.3419689119170984E-2</v>
      </c>
      <c r="X36" s="300">
        <f>VLOOKUP('1'!$B36,'5'!$A$4:$W$70,21)</f>
        <v>309</v>
      </c>
      <c r="Y36" s="301">
        <f t="shared" si="19"/>
        <v>0.16010362694300517</v>
      </c>
      <c r="Z36" s="300">
        <f t="shared" si="10"/>
        <v>870</v>
      </c>
      <c r="AA36" s="302">
        <f t="shared" si="20"/>
        <v>0.45077720207253885</v>
      </c>
    </row>
    <row r="37" spans="1:27" ht="11.25" customHeight="1" x14ac:dyDescent="0.2">
      <c r="A37" s="534"/>
      <c r="B37" s="92" t="s">
        <v>99</v>
      </c>
      <c r="C37" s="98" t="s">
        <v>108</v>
      </c>
      <c r="D37" s="397">
        <v>2.5333333333333332</v>
      </c>
      <c r="E37" s="300">
        <f>VLOOKUP('1'!$B37,'18'!A$4:E$70,3)</f>
        <v>858</v>
      </c>
      <c r="F37" s="300">
        <f>VLOOKUP('1'!$B37,'18'!A$4:E$70,4)</f>
        <v>551</v>
      </c>
      <c r="G37" s="300">
        <f>VLOOKUP('1'!$B37,'18'!A$4:E$70,5)</f>
        <v>1409</v>
      </c>
      <c r="H37" s="300">
        <f>VLOOKUP('1'!$B37,'6'!A$4:K$70,9)</f>
        <v>58</v>
      </c>
      <c r="I37" s="301">
        <f t="shared" si="0"/>
        <v>4.1163946061036197E-2</v>
      </c>
      <c r="J37" s="300">
        <f>VLOOKUP('1'!$B37,'7'!A$4:K$70,11)</f>
        <v>0</v>
      </c>
      <c r="K37" s="301">
        <f t="shared" si="1"/>
        <v>0</v>
      </c>
      <c r="L37" s="300">
        <f>VLOOKUP(B37,'8'!$1:$1048576,9,)</f>
        <v>0</v>
      </c>
      <c r="M37" s="301">
        <f t="shared" si="13"/>
        <v>0</v>
      </c>
      <c r="N37" s="300">
        <f>VLOOKUP(B37,'9'!$1:$1048576,12,)</f>
        <v>89</v>
      </c>
      <c r="O37" s="301">
        <f t="shared" si="14"/>
        <v>6.3165365507452095E-2</v>
      </c>
      <c r="P37" s="300">
        <f>VLOOKUP('1'!$B37,'10'!$A$4:$U$70,17,)</f>
        <v>44</v>
      </c>
      <c r="Q37" s="301">
        <f t="shared" si="15"/>
        <v>3.1227821149751596E-2</v>
      </c>
      <c r="R37" s="300">
        <f>VLOOKUP('1'!$B37,'11'!$A$4:$X$70,9)</f>
        <v>39</v>
      </c>
      <c r="S37" s="301">
        <f t="shared" si="16"/>
        <v>2.7679205110007096E-2</v>
      </c>
      <c r="T37" s="300">
        <f>VLOOKUP(B37,'12'!$A$4:$X$70,8,)</f>
        <v>0</v>
      </c>
      <c r="U37" s="301">
        <f t="shared" si="17"/>
        <v>0</v>
      </c>
      <c r="V37" s="300">
        <f>VLOOKUP('1'!$B37,'13'!$A$4:$U$70,11)</f>
        <v>63</v>
      </c>
      <c r="W37" s="301">
        <f t="shared" si="18"/>
        <v>4.4712562100780694E-2</v>
      </c>
      <c r="X37" s="300">
        <f>VLOOKUP('1'!$B37,'5'!$A$4:$W$70,21)</f>
        <v>68</v>
      </c>
      <c r="Y37" s="301">
        <f t="shared" si="19"/>
        <v>4.8261178140525197E-2</v>
      </c>
      <c r="Z37" s="300">
        <f t="shared" si="10"/>
        <v>361</v>
      </c>
      <c r="AA37" s="302">
        <f t="shared" si="20"/>
        <v>0.25621007806955287</v>
      </c>
    </row>
    <row r="38" spans="1:27" ht="11.25" customHeight="1" x14ac:dyDescent="0.2">
      <c r="A38" s="534"/>
      <c r="B38" s="92" t="s">
        <v>63</v>
      </c>
      <c r="C38" s="98" t="s">
        <v>108</v>
      </c>
      <c r="D38" s="397">
        <v>2.6</v>
      </c>
      <c r="E38" s="300">
        <f>VLOOKUP('1'!$B38,'18'!A$4:E$70,3)</f>
        <v>392</v>
      </c>
      <c r="F38" s="300">
        <f>VLOOKUP('1'!$B38,'18'!A$4:E$70,4)</f>
        <v>392</v>
      </c>
      <c r="G38" s="300">
        <f>VLOOKUP('1'!$B38,'18'!A$4:E$70,5)</f>
        <v>784</v>
      </c>
      <c r="H38" s="300">
        <f>VLOOKUP('1'!$B38,'6'!A$4:K$70,9)</f>
        <v>0</v>
      </c>
      <c r="I38" s="301">
        <f t="shared" si="0"/>
        <v>0</v>
      </c>
      <c r="J38" s="300">
        <f>VLOOKUP('1'!$B38,'7'!A$4:K$70,11)</f>
        <v>0</v>
      </c>
      <c r="K38" s="301">
        <f t="shared" si="1"/>
        <v>0</v>
      </c>
      <c r="L38" s="300">
        <f>VLOOKUP(B38,'8'!$1:$1048576,9,)</f>
        <v>0</v>
      </c>
      <c r="M38" s="301">
        <f t="shared" si="13"/>
        <v>0</v>
      </c>
      <c r="N38" s="300">
        <f>VLOOKUP(B38,'9'!$1:$1048576,12,)</f>
        <v>102</v>
      </c>
      <c r="O38" s="301">
        <f t="shared" si="14"/>
        <v>0.13010204081632654</v>
      </c>
      <c r="P38" s="300">
        <f>VLOOKUP('1'!$B38,'10'!$A$4:$U$70,17,)</f>
        <v>76</v>
      </c>
      <c r="Q38" s="301">
        <f t="shared" si="15"/>
        <v>9.6938775510204078E-2</v>
      </c>
      <c r="R38" s="300">
        <f>VLOOKUP('1'!$B38,'11'!$A$4:$X$70,9)</f>
        <v>17</v>
      </c>
      <c r="S38" s="301">
        <f t="shared" si="16"/>
        <v>2.1683673469387755E-2</v>
      </c>
      <c r="T38" s="300">
        <f>VLOOKUP(B38,'12'!$A$4:$X$70,8,)</f>
        <v>80</v>
      </c>
      <c r="U38" s="301">
        <f t="shared" si="17"/>
        <v>0.10204081632653061</v>
      </c>
      <c r="V38" s="300">
        <f>VLOOKUP('1'!$B38,'13'!$A$4:$U$70,11)</f>
        <v>61</v>
      </c>
      <c r="W38" s="301">
        <f t="shared" si="18"/>
        <v>7.7806122448979595E-2</v>
      </c>
      <c r="X38" s="300">
        <f>VLOOKUP('1'!$B38,'5'!$A$4:$W$70,21)</f>
        <v>48</v>
      </c>
      <c r="Y38" s="301">
        <f t="shared" si="19"/>
        <v>6.1224489795918366E-2</v>
      </c>
      <c r="Z38" s="300">
        <f t="shared" si="10"/>
        <v>384</v>
      </c>
      <c r="AA38" s="302">
        <f t="shared" si="20"/>
        <v>0.48979591836734693</v>
      </c>
    </row>
    <row r="39" spans="1:27" ht="11.25" customHeight="1" x14ac:dyDescent="0.2">
      <c r="A39" s="534"/>
      <c r="B39" s="92" t="s">
        <v>65</v>
      </c>
      <c r="C39" s="98" t="s">
        <v>108</v>
      </c>
      <c r="D39" s="397">
        <v>2.6</v>
      </c>
      <c r="E39" s="300">
        <f>VLOOKUP('1'!$B39,'18'!A$4:E$70,3)</f>
        <v>1309</v>
      </c>
      <c r="F39" s="300">
        <f>VLOOKUP('1'!$B39,'18'!A$4:E$70,4)</f>
        <v>917</v>
      </c>
      <c r="G39" s="300">
        <f>VLOOKUP('1'!$B39,'18'!A$4:E$70,5)</f>
        <v>2226</v>
      </c>
      <c r="H39" s="300">
        <f>VLOOKUP('1'!$B39,'6'!A$4:K$70,9)</f>
        <v>99</v>
      </c>
      <c r="I39" s="301">
        <f t="shared" si="0"/>
        <v>4.4474393530997303E-2</v>
      </c>
      <c r="J39" s="300">
        <f>VLOOKUP('1'!$B39,'7'!A$4:K$70,11)</f>
        <v>0</v>
      </c>
      <c r="K39" s="301">
        <f t="shared" si="1"/>
        <v>0</v>
      </c>
      <c r="L39" s="300">
        <f>VLOOKUP(B39,'8'!$1:$1048576,9,)</f>
        <v>0</v>
      </c>
      <c r="M39" s="301">
        <f t="shared" si="13"/>
        <v>0</v>
      </c>
      <c r="N39" s="300">
        <f>VLOOKUP(B39,'9'!$1:$1048576,12,)</f>
        <v>102</v>
      </c>
      <c r="O39" s="301">
        <f t="shared" si="14"/>
        <v>4.5822102425876012E-2</v>
      </c>
      <c r="P39" s="300">
        <f>VLOOKUP('1'!$B39,'10'!$A$4:$U$70,17,)</f>
        <v>303</v>
      </c>
      <c r="Q39" s="301">
        <f t="shared" si="15"/>
        <v>0.13611859838274934</v>
      </c>
      <c r="R39" s="300">
        <f>VLOOKUP('1'!$B39,'11'!$A$4:$X$70,9)</f>
        <v>84</v>
      </c>
      <c r="S39" s="301">
        <f t="shared" si="16"/>
        <v>3.7735849056603772E-2</v>
      </c>
      <c r="T39" s="300">
        <f>VLOOKUP(B39,'12'!$A$4:$X$70,8,)</f>
        <v>0</v>
      </c>
      <c r="U39" s="301">
        <f t="shared" si="17"/>
        <v>0</v>
      </c>
      <c r="V39" s="300">
        <f>VLOOKUP('1'!$B39,'13'!$A$4:$U$70,11)</f>
        <v>135</v>
      </c>
      <c r="W39" s="301">
        <f t="shared" si="18"/>
        <v>6.0646900269541781E-2</v>
      </c>
      <c r="X39" s="300">
        <f>VLOOKUP('1'!$B39,'5'!$A$4:$W$70,21)</f>
        <v>210</v>
      </c>
      <c r="Y39" s="301">
        <f t="shared" si="19"/>
        <v>9.4339622641509441E-2</v>
      </c>
      <c r="Z39" s="300">
        <f t="shared" si="10"/>
        <v>933</v>
      </c>
      <c r="AA39" s="302">
        <f t="shared" si="20"/>
        <v>0.41913746630727761</v>
      </c>
    </row>
    <row r="40" spans="1:27" ht="11.25" customHeight="1" x14ac:dyDescent="0.2">
      <c r="A40" s="534"/>
      <c r="B40" s="92" t="s">
        <v>79</v>
      </c>
      <c r="C40" s="98" t="s">
        <v>108</v>
      </c>
      <c r="D40" s="397">
        <v>2.6</v>
      </c>
      <c r="E40" s="300">
        <f>VLOOKUP('1'!$B40,'18'!A$4:E$70,3)</f>
        <v>3858</v>
      </c>
      <c r="F40" s="300">
        <f>VLOOKUP('1'!$B40,'18'!A$4:E$70,4)</f>
        <v>3729</v>
      </c>
      <c r="G40" s="300">
        <f>VLOOKUP('1'!$B40,'18'!A$4:E$70,5)</f>
        <v>7587</v>
      </c>
      <c r="H40" s="300">
        <f>VLOOKUP('1'!$B40,'6'!A$4:K$70,9)</f>
        <v>190</v>
      </c>
      <c r="I40" s="301">
        <f t="shared" si="0"/>
        <v>2.5042836430736785E-2</v>
      </c>
      <c r="J40" s="300">
        <f>VLOOKUP('1'!$B40,'7'!A$4:K$70,11)</f>
        <v>0</v>
      </c>
      <c r="K40" s="301">
        <f t="shared" si="1"/>
        <v>0</v>
      </c>
      <c r="L40" s="300">
        <f>VLOOKUP(B40,'8'!$1:$1048576,9,)</f>
        <v>0</v>
      </c>
      <c r="M40" s="301">
        <f t="shared" si="13"/>
        <v>0</v>
      </c>
      <c r="N40" s="300">
        <f>VLOOKUP(B40,'9'!$1:$1048576,12,)</f>
        <v>0</v>
      </c>
      <c r="O40" s="301">
        <f t="shared" si="14"/>
        <v>0</v>
      </c>
      <c r="P40" s="300">
        <f>VLOOKUP('1'!$B40,'10'!$A$4:$U$70,17,)</f>
        <v>279</v>
      </c>
      <c r="Q40" s="301">
        <f t="shared" si="15"/>
        <v>3.6773428232502965E-2</v>
      </c>
      <c r="R40" s="300">
        <f>VLOOKUP('1'!$B40,'11'!$A$4:$X$70,9)</f>
        <v>150</v>
      </c>
      <c r="S40" s="301">
        <f t="shared" si="16"/>
        <v>1.9770660340055358E-2</v>
      </c>
      <c r="T40" s="300">
        <f>VLOOKUP(B40,'12'!$A$4:$X$70,8,)</f>
        <v>0</v>
      </c>
      <c r="U40" s="301">
        <f t="shared" si="17"/>
        <v>0</v>
      </c>
      <c r="V40" s="300">
        <f>VLOOKUP('1'!$B40,'13'!$A$4:$U$70,11)</f>
        <v>591</v>
      </c>
      <c r="W40" s="301">
        <f t="shared" si="18"/>
        <v>7.7896401739818114E-2</v>
      </c>
      <c r="X40" s="300">
        <f>VLOOKUP('1'!$B40,'5'!$A$4:$W$70,21)</f>
        <v>1338</v>
      </c>
      <c r="Y40" s="301">
        <f t="shared" si="19"/>
        <v>0.1763542902332938</v>
      </c>
      <c r="Z40" s="300">
        <f t="shared" si="10"/>
        <v>2548</v>
      </c>
      <c r="AA40" s="302">
        <f t="shared" si="20"/>
        <v>0.33583761697640702</v>
      </c>
    </row>
    <row r="41" spans="1:27" ht="11.25" customHeight="1" x14ac:dyDescent="0.2">
      <c r="A41" s="534"/>
      <c r="B41" s="92" t="s">
        <v>50</v>
      </c>
      <c r="C41" s="98" t="s">
        <v>108</v>
      </c>
      <c r="D41" s="397">
        <v>2.6666666666666665</v>
      </c>
      <c r="E41" s="300">
        <f>VLOOKUP('1'!$B41,'18'!A$4:E$70,3)</f>
        <v>1179</v>
      </c>
      <c r="F41" s="300">
        <f>VLOOKUP('1'!$B41,'18'!A$4:E$70,4)</f>
        <v>760</v>
      </c>
      <c r="G41" s="300">
        <f>VLOOKUP('1'!$B41,'18'!A$4:E$70,5)</f>
        <v>1939</v>
      </c>
      <c r="H41" s="300">
        <f>VLOOKUP('1'!$B41,'6'!A$4:K$70,9)</f>
        <v>0</v>
      </c>
      <c r="I41" s="301">
        <f t="shared" si="0"/>
        <v>0</v>
      </c>
      <c r="J41" s="300">
        <f>VLOOKUP('1'!$B41,'7'!A$4:K$70,11)</f>
        <v>0</v>
      </c>
      <c r="K41" s="301">
        <f t="shared" si="1"/>
        <v>0</v>
      </c>
      <c r="L41" s="300">
        <f>VLOOKUP(B41,'8'!$1:$1048576,9,)</f>
        <v>0</v>
      </c>
      <c r="M41" s="301">
        <f t="shared" si="13"/>
        <v>0</v>
      </c>
      <c r="N41" s="300">
        <f>VLOOKUP(B41,'9'!$1:$1048576,12,)</f>
        <v>32</v>
      </c>
      <c r="O41" s="301">
        <f t="shared" si="14"/>
        <v>1.6503352243424446E-2</v>
      </c>
      <c r="P41" s="300">
        <f>VLOOKUP('1'!$B41,'10'!$A$4:$U$70,17,)</f>
        <v>130</v>
      </c>
      <c r="Q41" s="301">
        <f t="shared" si="15"/>
        <v>6.7044868488911807E-2</v>
      </c>
      <c r="R41" s="300">
        <f>VLOOKUP('1'!$B41,'11'!$A$4:$X$70,9)</f>
        <v>131</v>
      </c>
      <c r="S41" s="301">
        <f t="shared" si="16"/>
        <v>6.7560598246518819E-2</v>
      </c>
      <c r="T41" s="300">
        <f>VLOOKUP(B41,'12'!$A$4:$X$70,8,)</f>
        <v>57</v>
      </c>
      <c r="U41" s="301">
        <f t="shared" si="17"/>
        <v>2.9396596183599792E-2</v>
      </c>
      <c r="V41" s="300">
        <f>VLOOKUP('1'!$B41,'13'!$A$4:$U$70,11)</f>
        <v>221</v>
      </c>
      <c r="W41" s="301">
        <f t="shared" si="18"/>
        <v>0.11397627643115008</v>
      </c>
      <c r="X41" s="300">
        <f>VLOOKUP('1'!$B41,'5'!$A$4:$W$70,21)</f>
        <v>347</v>
      </c>
      <c r="Y41" s="301">
        <f t="shared" si="19"/>
        <v>0.17895822588963384</v>
      </c>
      <c r="Z41" s="300">
        <f t="shared" si="10"/>
        <v>918</v>
      </c>
      <c r="AA41" s="302">
        <f t="shared" si="20"/>
        <v>0.47343991748323877</v>
      </c>
    </row>
    <row r="42" spans="1:27" ht="11.25" customHeight="1" x14ac:dyDescent="0.2">
      <c r="A42" s="534"/>
      <c r="B42" s="92" t="s">
        <v>46</v>
      </c>
      <c r="C42" s="98" t="s">
        <v>108</v>
      </c>
      <c r="D42" s="397">
        <v>2.7142857142857144</v>
      </c>
      <c r="E42" s="300">
        <f>VLOOKUP('1'!$B42,'18'!A$4:E$70,3)</f>
        <v>103</v>
      </c>
      <c r="F42" s="300">
        <f>VLOOKUP('1'!$B42,'18'!A$4:E$70,4)</f>
        <v>119</v>
      </c>
      <c r="G42" s="300">
        <f>VLOOKUP('1'!$B42,'18'!A$4:E$70,5)</f>
        <v>222</v>
      </c>
      <c r="H42" s="300">
        <f>VLOOKUP('1'!$B42,'6'!A$4:K$70,9)</f>
        <v>0</v>
      </c>
      <c r="I42" s="301">
        <f t="shared" si="0"/>
        <v>0</v>
      </c>
      <c r="J42" s="300">
        <f>VLOOKUP('1'!$B42,'7'!A$4:K$70,11)</f>
        <v>0</v>
      </c>
      <c r="K42" s="301">
        <f t="shared" si="1"/>
        <v>0</v>
      </c>
      <c r="L42" s="300">
        <f>VLOOKUP(B42,'8'!$1:$1048576,9,)</f>
        <v>0</v>
      </c>
      <c r="M42" s="301">
        <f t="shared" si="13"/>
        <v>0</v>
      </c>
      <c r="N42" s="300">
        <f>VLOOKUP(B42,'9'!$1:$1048576,12,)</f>
        <v>83</v>
      </c>
      <c r="O42" s="301">
        <f t="shared" si="14"/>
        <v>0.37387387387387389</v>
      </c>
      <c r="P42" s="300">
        <f>VLOOKUP('1'!$B42,'10'!$A$4:$U$70,17,)</f>
        <v>17</v>
      </c>
      <c r="Q42" s="301">
        <f t="shared" si="15"/>
        <v>7.6576576576576572E-2</v>
      </c>
      <c r="R42" s="300">
        <f>VLOOKUP('1'!$B42,'11'!$A$4:$X$70,9)</f>
        <v>15</v>
      </c>
      <c r="S42" s="301">
        <f t="shared" si="16"/>
        <v>6.7567567567567571E-2</v>
      </c>
      <c r="T42" s="300">
        <f>VLOOKUP(B42,'12'!$A$4:$X$70,8,)</f>
        <v>0</v>
      </c>
      <c r="U42" s="301">
        <f t="shared" si="17"/>
        <v>0</v>
      </c>
      <c r="V42" s="300">
        <f>VLOOKUP('1'!$B42,'13'!$A$4:$U$70,11)</f>
        <v>37</v>
      </c>
      <c r="W42" s="301">
        <f t="shared" si="18"/>
        <v>0.16666666666666666</v>
      </c>
      <c r="X42" s="300">
        <f>VLOOKUP('1'!$B42,'5'!$A$4:$W$70,21)</f>
        <v>33</v>
      </c>
      <c r="Y42" s="301">
        <f t="shared" si="19"/>
        <v>0.14864864864864866</v>
      </c>
      <c r="Z42" s="300">
        <f t="shared" si="10"/>
        <v>185</v>
      </c>
      <c r="AA42" s="302">
        <f t="shared" si="20"/>
        <v>0.83333333333333337</v>
      </c>
    </row>
    <row r="43" spans="1:27" ht="11.25" customHeight="1" x14ac:dyDescent="0.2">
      <c r="A43" s="534"/>
      <c r="B43" s="92" t="s">
        <v>43</v>
      </c>
      <c r="C43" s="98" t="s">
        <v>108</v>
      </c>
      <c r="D43" s="397">
        <v>2.7333333333333334</v>
      </c>
      <c r="E43" s="300">
        <f>VLOOKUP('1'!$B43,'18'!A$4:E$70,3)</f>
        <v>2170</v>
      </c>
      <c r="F43" s="300">
        <f>VLOOKUP('1'!$B43,'18'!A$4:E$70,4)</f>
        <v>1470</v>
      </c>
      <c r="G43" s="300">
        <f>VLOOKUP('1'!$B43,'18'!A$4:E$70,5)</f>
        <v>3640</v>
      </c>
      <c r="H43" s="300">
        <f>VLOOKUP('1'!$B43,'6'!A$4:K$70,9)</f>
        <v>124</v>
      </c>
      <c r="I43" s="301">
        <f t="shared" si="0"/>
        <v>3.4065934065934063E-2</v>
      </c>
      <c r="J43" s="300">
        <f>VLOOKUP('1'!$B43,'7'!A$4:K$70,11)</f>
        <v>0</v>
      </c>
      <c r="K43" s="301">
        <f t="shared" si="1"/>
        <v>0</v>
      </c>
      <c r="L43" s="300">
        <f>VLOOKUP(B43,'8'!$1:$1048576,9,)</f>
        <v>0</v>
      </c>
      <c r="M43" s="301">
        <f t="shared" si="13"/>
        <v>0</v>
      </c>
      <c r="N43" s="300">
        <f>VLOOKUP(B43,'9'!$1:$1048576,12,)</f>
        <v>0</v>
      </c>
      <c r="O43" s="301">
        <f t="shared" si="14"/>
        <v>0</v>
      </c>
      <c r="P43" s="300">
        <f>VLOOKUP('1'!$B43,'10'!$A$4:$U$70,17,)</f>
        <v>244</v>
      </c>
      <c r="Q43" s="301">
        <f t="shared" si="15"/>
        <v>6.7032967032967031E-2</v>
      </c>
      <c r="R43" s="300">
        <f>VLOOKUP('1'!$B43,'11'!$A$4:$X$70,9)</f>
        <v>226</v>
      </c>
      <c r="S43" s="301">
        <f t="shared" si="16"/>
        <v>6.2087912087912089E-2</v>
      </c>
      <c r="T43" s="300">
        <f>VLOOKUP(B43,'12'!$A$4:$X$70,8,)</f>
        <v>89</v>
      </c>
      <c r="U43" s="301">
        <f t="shared" si="17"/>
        <v>2.445054945054945E-2</v>
      </c>
      <c r="V43" s="300">
        <f>VLOOKUP('1'!$B43,'13'!$A$4:$U$70,11)</f>
        <v>334</v>
      </c>
      <c r="W43" s="301">
        <f t="shared" si="18"/>
        <v>9.1758241758241751E-2</v>
      </c>
      <c r="X43" s="300">
        <f>VLOOKUP('1'!$B43,'5'!$A$4:$W$70,21)</f>
        <v>734</v>
      </c>
      <c r="Y43" s="301">
        <f t="shared" si="19"/>
        <v>0.20164835164835165</v>
      </c>
      <c r="Z43" s="300">
        <f t="shared" si="10"/>
        <v>1751</v>
      </c>
      <c r="AA43" s="302">
        <f t="shared" si="20"/>
        <v>0.48104395604395606</v>
      </c>
    </row>
    <row r="44" spans="1:27" ht="11.25" customHeight="1" x14ac:dyDescent="0.2">
      <c r="A44" s="534"/>
      <c r="B44" s="92" t="s">
        <v>71</v>
      </c>
      <c r="C44" s="98" t="s">
        <v>108</v>
      </c>
      <c r="D44" s="397">
        <v>2.7333333333333334</v>
      </c>
      <c r="E44" s="300">
        <f>VLOOKUP('1'!$B44,'18'!A$4:E$70,3)</f>
        <v>2787</v>
      </c>
      <c r="F44" s="300">
        <f>VLOOKUP('1'!$B44,'18'!A$4:E$70,4)</f>
        <v>1777</v>
      </c>
      <c r="G44" s="300">
        <f>VLOOKUP('1'!$B44,'18'!A$4:E$70,5)</f>
        <v>4564</v>
      </c>
      <c r="H44" s="300">
        <f>VLOOKUP('1'!$B44,'6'!A$4:K$70,9)</f>
        <v>81</v>
      </c>
      <c r="I44" s="301">
        <f t="shared" si="0"/>
        <v>1.7747589833479405E-2</v>
      </c>
      <c r="J44" s="300">
        <f>VLOOKUP('1'!$B44,'7'!A$4:K$70,11)</f>
        <v>0</v>
      </c>
      <c r="K44" s="301">
        <f t="shared" si="1"/>
        <v>0</v>
      </c>
      <c r="L44" s="300">
        <f>VLOOKUP(B44,'8'!$1:$1048576,9,)</f>
        <v>0</v>
      </c>
      <c r="M44" s="301">
        <f t="shared" si="13"/>
        <v>0</v>
      </c>
      <c r="N44" s="300">
        <f>VLOOKUP(B44,'9'!$1:$1048576,12,)</f>
        <v>103</v>
      </c>
      <c r="O44" s="301">
        <f t="shared" si="14"/>
        <v>2.256792287467134E-2</v>
      </c>
      <c r="P44" s="300">
        <f>VLOOKUP('1'!$B44,'10'!$A$4:$U$70,17,)</f>
        <v>643</v>
      </c>
      <c r="Q44" s="301">
        <f t="shared" si="15"/>
        <v>0.14088518843120071</v>
      </c>
      <c r="R44" s="300">
        <f>VLOOKUP('1'!$B44,'11'!$A$4:$X$70,9)</f>
        <v>170</v>
      </c>
      <c r="S44" s="301">
        <f t="shared" si="16"/>
        <v>3.7248028045574061E-2</v>
      </c>
      <c r="T44" s="300">
        <f>VLOOKUP(B44,'12'!$A$4:$X$70,8,)</f>
        <v>128</v>
      </c>
      <c r="U44" s="301">
        <f t="shared" si="17"/>
        <v>2.8045574057843997E-2</v>
      </c>
      <c r="V44" s="300">
        <f>VLOOKUP('1'!$B44,'13'!$A$4:$U$70,11)</f>
        <v>337</v>
      </c>
      <c r="W44" s="301">
        <f t="shared" si="18"/>
        <v>7.3838737949167399E-2</v>
      </c>
      <c r="X44" s="300">
        <f>VLOOKUP('1'!$B44,'5'!$A$4:$W$70,21)</f>
        <v>410</v>
      </c>
      <c r="Y44" s="301">
        <f t="shared" si="19"/>
        <v>8.9833479404031552E-2</v>
      </c>
      <c r="Z44" s="300">
        <f t="shared" si="10"/>
        <v>1872</v>
      </c>
      <c r="AA44" s="302">
        <f t="shared" si="20"/>
        <v>0.41016652059596848</v>
      </c>
    </row>
    <row r="45" spans="1:27" ht="11.25" customHeight="1" x14ac:dyDescent="0.2">
      <c r="A45" s="534"/>
      <c r="B45" s="92" t="s">
        <v>38</v>
      </c>
      <c r="C45" s="98" t="s">
        <v>108</v>
      </c>
      <c r="D45" s="397">
        <v>2.8</v>
      </c>
      <c r="E45" s="300">
        <f>VLOOKUP('1'!$B45,'18'!A$4:E$70,3)</f>
        <v>1943</v>
      </c>
      <c r="F45" s="300">
        <f>VLOOKUP('1'!$B45,'18'!A$4:E$70,4)</f>
        <v>1486</v>
      </c>
      <c r="G45" s="300">
        <f>VLOOKUP('1'!$B45,'18'!A$4:E$70,5)</f>
        <v>3429</v>
      </c>
      <c r="H45" s="300">
        <f>VLOOKUP('1'!$B45,'6'!A$4:K$70,9)</f>
        <v>0</v>
      </c>
      <c r="I45" s="301">
        <f t="shared" si="0"/>
        <v>0</v>
      </c>
      <c r="J45" s="300">
        <f>VLOOKUP('1'!$B45,'7'!A$4:K$70,11)</f>
        <v>45</v>
      </c>
      <c r="K45" s="301">
        <f t="shared" si="1"/>
        <v>1.3123359580052493E-2</v>
      </c>
      <c r="L45" s="300">
        <f>VLOOKUP(B45,'8'!$1:$1048576,9,)</f>
        <v>0</v>
      </c>
      <c r="M45" s="301">
        <f t="shared" si="13"/>
        <v>0</v>
      </c>
      <c r="N45" s="300">
        <f>VLOOKUP(B45,'9'!$1:$1048576,12,)</f>
        <v>63</v>
      </c>
      <c r="O45" s="301">
        <f t="shared" si="14"/>
        <v>1.8372703412073491E-2</v>
      </c>
      <c r="P45" s="300">
        <f>VLOOKUP('1'!$B45,'10'!$A$4:$U$70,17,)</f>
        <v>232</v>
      </c>
      <c r="Q45" s="301">
        <f t="shared" si="15"/>
        <v>6.7658209390492857E-2</v>
      </c>
      <c r="R45" s="300">
        <f>VLOOKUP('1'!$B45,'11'!$A$4:$X$70,9)</f>
        <v>39</v>
      </c>
      <c r="S45" s="301">
        <f t="shared" si="16"/>
        <v>1.1373578302712161E-2</v>
      </c>
      <c r="T45" s="300">
        <f>VLOOKUP(B45,'12'!$A$4:$X$70,8,)</f>
        <v>0</v>
      </c>
      <c r="U45" s="301">
        <f t="shared" si="17"/>
        <v>0</v>
      </c>
      <c r="V45" s="300">
        <f>VLOOKUP('1'!$B45,'13'!$A$4:$U$70,11)</f>
        <v>350</v>
      </c>
      <c r="W45" s="301">
        <f t="shared" si="18"/>
        <v>0.10207057451151939</v>
      </c>
      <c r="X45" s="300">
        <f>VLOOKUP('1'!$B45,'5'!$A$4:$W$70,21)</f>
        <v>319</v>
      </c>
      <c r="Y45" s="301">
        <f t="shared" si="19"/>
        <v>9.3030037911927682E-2</v>
      </c>
      <c r="Z45" s="300">
        <f t="shared" si="10"/>
        <v>1048</v>
      </c>
      <c r="AA45" s="302">
        <f t="shared" si="20"/>
        <v>0.30562846310877806</v>
      </c>
    </row>
    <row r="46" spans="1:27" ht="11.25" customHeight="1" x14ac:dyDescent="0.2">
      <c r="A46" s="534"/>
      <c r="B46" s="92" t="s">
        <v>41</v>
      </c>
      <c r="C46" s="98" t="s">
        <v>104</v>
      </c>
      <c r="D46" s="397">
        <v>2.8</v>
      </c>
      <c r="E46" s="300">
        <f>VLOOKUP('1'!$B46,'18'!A$4:E$70,3)</f>
        <v>14341</v>
      </c>
      <c r="F46" s="300">
        <f>VLOOKUP('1'!$B46,'18'!A$4:E$70,4)</f>
        <v>10194</v>
      </c>
      <c r="G46" s="300">
        <f>VLOOKUP('1'!$B46,'18'!A$4:E$70,5)</f>
        <v>24535</v>
      </c>
      <c r="H46" s="300">
        <f>VLOOKUP('1'!$B46,'6'!A$4:K$70,9)</f>
        <v>366</v>
      </c>
      <c r="I46" s="301">
        <f t="shared" si="0"/>
        <v>1.491746484613817E-2</v>
      </c>
      <c r="J46" s="300">
        <f>VLOOKUP('1'!$B46,'7'!A$4:K$70,11)</f>
        <v>0</v>
      </c>
      <c r="K46" s="301">
        <f t="shared" si="1"/>
        <v>0</v>
      </c>
      <c r="L46" s="300">
        <f>VLOOKUP(B46,'8'!$1:$1048576,9,)</f>
        <v>0</v>
      </c>
      <c r="M46" s="301">
        <f t="shared" si="13"/>
        <v>0</v>
      </c>
      <c r="N46" s="300">
        <f>VLOOKUP(B46,'9'!$1:$1048576,12,)</f>
        <v>173</v>
      </c>
      <c r="O46" s="301">
        <f t="shared" si="14"/>
        <v>7.0511514163439986E-3</v>
      </c>
      <c r="P46" s="300">
        <f>VLOOKUP('1'!$B46,'10'!$A$4:$U$70,17,)</f>
        <v>690</v>
      </c>
      <c r="Q46" s="301">
        <f t="shared" si="15"/>
        <v>2.8123089464030977E-2</v>
      </c>
      <c r="R46" s="300">
        <f>VLOOKUP('1'!$B46,'11'!$A$4:$X$70,9)</f>
        <v>414</v>
      </c>
      <c r="S46" s="301">
        <f t="shared" si="16"/>
        <v>1.6873853678418586E-2</v>
      </c>
      <c r="T46" s="300">
        <f>VLOOKUP(B46,'12'!$A$4:$X$70,8,)</f>
        <v>446</v>
      </c>
      <c r="U46" s="301">
        <f t="shared" si="17"/>
        <v>1.8178112899938863E-2</v>
      </c>
      <c r="V46" s="300">
        <f>VLOOKUP('1'!$B46,'13'!$A$4:$U$70,11)</f>
        <v>2818</v>
      </c>
      <c r="W46" s="301">
        <f t="shared" si="18"/>
        <v>0.11485632769512941</v>
      </c>
      <c r="X46" s="300">
        <f>VLOOKUP('1'!$B46,'5'!$A$4:$W$70,21)</f>
        <v>2944</v>
      </c>
      <c r="Y46" s="301">
        <f t="shared" si="19"/>
        <v>0.1199918483798655</v>
      </c>
      <c r="Z46" s="300">
        <f t="shared" si="10"/>
        <v>7851</v>
      </c>
      <c r="AA46" s="302">
        <f t="shared" si="20"/>
        <v>0.3199918483798655</v>
      </c>
    </row>
    <row r="47" spans="1:27" ht="11.25" customHeight="1" x14ac:dyDescent="0.2">
      <c r="A47" s="534"/>
      <c r="B47" s="92" t="s">
        <v>52</v>
      </c>
      <c r="C47" s="98" t="s">
        <v>108</v>
      </c>
      <c r="D47" s="397">
        <v>2.8666666666666667</v>
      </c>
      <c r="E47" s="300">
        <f>VLOOKUP('1'!$B47,'18'!A$4:E$70,3)</f>
        <v>1298</v>
      </c>
      <c r="F47" s="300">
        <f>VLOOKUP('1'!$B47,'18'!A$4:E$70,4)</f>
        <v>795</v>
      </c>
      <c r="G47" s="300">
        <f>VLOOKUP('1'!$B47,'18'!A$4:E$70,5)</f>
        <v>2093</v>
      </c>
      <c r="H47" s="300">
        <f>VLOOKUP('1'!$B47,'6'!A$4:K$70,9)</f>
        <v>48</v>
      </c>
      <c r="I47" s="301">
        <f t="shared" si="0"/>
        <v>2.2933588150979456E-2</v>
      </c>
      <c r="J47" s="300">
        <f>VLOOKUP('1'!$B47,'7'!A$4:K$70,11)</f>
        <v>31</v>
      </c>
      <c r="K47" s="301">
        <f t="shared" si="1"/>
        <v>1.4811275680840898E-2</v>
      </c>
      <c r="L47" s="300">
        <f>VLOOKUP(B47,'8'!$1:$1048576,9,)</f>
        <v>0</v>
      </c>
      <c r="M47" s="301">
        <f t="shared" si="13"/>
        <v>0</v>
      </c>
      <c r="N47" s="300">
        <f>VLOOKUP(B47,'9'!$1:$1048576,12,)</f>
        <v>82</v>
      </c>
      <c r="O47" s="301">
        <f t="shared" si="14"/>
        <v>3.9178213091256568E-2</v>
      </c>
      <c r="P47" s="300">
        <f>VLOOKUP('1'!$B47,'10'!$A$4:$U$70,17,)</f>
        <v>100</v>
      </c>
      <c r="Q47" s="301">
        <f t="shared" si="15"/>
        <v>4.7778308647873864E-2</v>
      </c>
      <c r="R47" s="300">
        <f>VLOOKUP('1'!$B47,'11'!$A$4:$X$70,9)</f>
        <v>94</v>
      </c>
      <c r="S47" s="301">
        <f t="shared" si="16"/>
        <v>4.4911610129001432E-2</v>
      </c>
      <c r="T47" s="300">
        <f>VLOOKUP(B47,'12'!$A$4:$X$70,8,)</f>
        <v>89</v>
      </c>
      <c r="U47" s="301">
        <f t="shared" si="17"/>
        <v>4.2522694696607743E-2</v>
      </c>
      <c r="V47" s="300">
        <f>VLOOKUP('1'!$B47,'13'!$A$4:$U$70,11)</f>
        <v>182</v>
      </c>
      <c r="W47" s="301">
        <f t="shared" si="18"/>
        <v>8.6956521739130432E-2</v>
      </c>
      <c r="X47" s="300">
        <f>VLOOKUP('1'!$B47,'5'!$A$4:$W$70,21)</f>
        <v>175</v>
      </c>
      <c r="Y47" s="301">
        <f t="shared" si="19"/>
        <v>8.3612040133779264E-2</v>
      </c>
      <c r="Z47" s="300">
        <f t="shared" si="10"/>
        <v>801</v>
      </c>
      <c r="AA47" s="302">
        <f t="shared" si="20"/>
        <v>0.38270425226946964</v>
      </c>
    </row>
    <row r="48" spans="1:27" ht="11.25" customHeight="1" x14ac:dyDescent="0.2">
      <c r="A48" s="534"/>
      <c r="B48" s="92" t="s">
        <v>64</v>
      </c>
      <c r="C48" s="98" t="s">
        <v>108</v>
      </c>
      <c r="D48" s="397">
        <v>2.8666666666666667</v>
      </c>
      <c r="E48" s="300">
        <f>VLOOKUP('1'!$B48,'18'!A$4:E$70,3)</f>
        <v>941</v>
      </c>
      <c r="F48" s="300">
        <f>VLOOKUP('1'!$B48,'18'!A$4:E$70,4)</f>
        <v>935</v>
      </c>
      <c r="G48" s="300">
        <f>VLOOKUP('1'!$B48,'18'!A$4:E$70,5)</f>
        <v>1876</v>
      </c>
      <c r="H48" s="300">
        <f>VLOOKUP('1'!$B48,'6'!A$4:K$70,9)</f>
        <v>15</v>
      </c>
      <c r="I48" s="301">
        <f t="shared" si="0"/>
        <v>7.9957356076759065E-3</v>
      </c>
      <c r="J48" s="300">
        <f>VLOOKUP('1'!$B48,'7'!A$4:K$70,11)</f>
        <v>0</v>
      </c>
      <c r="K48" s="301">
        <f t="shared" si="1"/>
        <v>0</v>
      </c>
      <c r="L48" s="300">
        <f>VLOOKUP(B48,'8'!$1:$1048576,9,)</f>
        <v>0</v>
      </c>
      <c r="M48" s="301">
        <f t="shared" si="13"/>
        <v>0</v>
      </c>
      <c r="N48" s="300">
        <f>VLOOKUP(B48,'9'!$1:$1048576,12,)</f>
        <v>149</v>
      </c>
      <c r="O48" s="301">
        <f t="shared" si="14"/>
        <v>7.9424307036247338E-2</v>
      </c>
      <c r="P48" s="300">
        <f>VLOOKUP('1'!$B48,'10'!$A$4:$U$70,17,)</f>
        <v>150</v>
      </c>
      <c r="Q48" s="301">
        <f t="shared" si="15"/>
        <v>7.9957356076759065E-2</v>
      </c>
      <c r="R48" s="300">
        <f>VLOOKUP('1'!$B48,'11'!$A$4:$X$70,9)</f>
        <v>91</v>
      </c>
      <c r="S48" s="301">
        <f t="shared" si="16"/>
        <v>4.8507462686567165E-2</v>
      </c>
      <c r="T48" s="300">
        <f>VLOOKUP(B48,'12'!$A$4:$X$70,8,)</f>
        <v>55</v>
      </c>
      <c r="U48" s="301">
        <f t="shared" si="17"/>
        <v>2.9317697228144989E-2</v>
      </c>
      <c r="V48" s="300">
        <f>VLOOKUP('1'!$B48,'13'!$A$4:$U$70,11)</f>
        <v>292</v>
      </c>
      <c r="W48" s="301">
        <f t="shared" si="18"/>
        <v>0.15565031982942432</v>
      </c>
      <c r="X48" s="300">
        <f>VLOOKUP('1'!$B48,'5'!$A$4:$W$70,21)</f>
        <v>89</v>
      </c>
      <c r="Y48" s="301">
        <f t="shared" si="19"/>
        <v>4.7441364605543712E-2</v>
      </c>
      <c r="Z48" s="300">
        <f t="shared" si="10"/>
        <v>841</v>
      </c>
      <c r="AA48" s="302">
        <f t="shared" si="20"/>
        <v>0.44829424307036247</v>
      </c>
    </row>
    <row r="49" spans="1:27" ht="11.25" customHeight="1" x14ac:dyDescent="0.2">
      <c r="A49" s="534"/>
      <c r="B49" s="92" t="s">
        <v>73</v>
      </c>
      <c r="C49" s="98" t="s">
        <v>104</v>
      </c>
      <c r="D49" s="397">
        <v>2.8666666666666667</v>
      </c>
      <c r="E49" s="300">
        <f>VLOOKUP('1'!$B49,'18'!A$4:E$70,3)</f>
        <v>12125</v>
      </c>
      <c r="F49" s="300">
        <f>VLOOKUP('1'!$B49,'18'!A$4:E$70,4)</f>
        <v>9211</v>
      </c>
      <c r="G49" s="300">
        <f>VLOOKUP('1'!$B49,'18'!A$4:E$70,5)</f>
        <v>21336</v>
      </c>
      <c r="H49" s="300">
        <f>VLOOKUP('1'!$B49,'6'!A$4:K$70,9)</f>
        <v>216</v>
      </c>
      <c r="I49" s="301">
        <f t="shared" si="0"/>
        <v>1.0123734533183352E-2</v>
      </c>
      <c r="J49" s="300">
        <f>VLOOKUP('1'!$B49,'7'!A$4:K$70,11)</f>
        <v>0</v>
      </c>
      <c r="K49" s="301">
        <f t="shared" si="1"/>
        <v>0</v>
      </c>
      <c r="L49" s="300">
        <f>VLOOKUP(B49,'8'!$1:$1048576,9,)</f>
        <v>0</v>
      </c>
      <c r="M49" s="301">
        <f t="shared" si="13"/>
        <v>0</v>
      </c>
      <c r="N49" s="300">
        <f>VLOOKUP(B49,'9'!$1:$1048576,12,)</f>
        <v>40</v>
      </c>
      <c r="O49" s="301">
        <f t="shared" si="14"/>
        <v>1.8747656542932134E-3</v>
      </c>
      <c r="P49" s="300">
        <f>VLOOKUP('1'!$B49,'10'!$A$4:$U$70,17,)</f>
        <v>693</v>
      </c>
      <c r="Q49" s="301">
        <f t="shared" si="15"/>
        <v>3.2480314960629919E-2</v>
      </c>
      <c r="R49" s="300">
        <f>VLOOKUP('1'!$B49,'11'!$A$4:$X$70,9)</f>
        <v>544</v>
      </c>
      <c r="S49" s="301">
        <f t="shared" si="16"/>
        <v>2.5496812898387702E-2</v>
      </c>
      <c r="T49" s="300">
        <f>VLOOKUP(B49,'12'!$A$4:$X$70,8,)</f>
        <v>0</v>
      </c>
      <c r="U49" s="301">
        <f t="shared" si="17"/>
        <v>0</v>
      </c>
      <c r="V49" s="300">
        <f>VLOOKUP('1'!$B49,'13'!$A$4:$U$70,11)</f>
        <v>2764</v>
      </c>
      <c r="W49" s="301">
        <f t="shared" si="18"/>
        <v>0.12954630671166104</v>
      </c>
      <c r="X49" s="300">
        <f>VLOOKUP('1'!$B49,'5'!$A$4:$W$70,21)</f>
        <v>3551</v>
      </c>
      <c r="Y49" s="301">
        <f t="shared" si="19"/>
        <v>0.16643232095988</v>
      </c>
      <c r="Z49" s="300">
        <f t="shared" si="10"/>
        <v>7808</v>
      </c>
      <c r="AA49" s="302">
        <f t="shared" si="20"/>
        <v>0.36595425571803525</v>
      </c>
    </row>
    <row r="50" spans="1:27" ht="11.25" customHeight="1" x14ac:dyDescent="0.2">
      <c r="A50" s="534"/>
      <c r="B50" s="92" t="s">
        <v>45</v>
      </c>
      <c r="C50" s="98" t="s">
        <v>108</v>
      </c>
      <c r="D50" s="397">
        <v>2.9333333333333331</v>
      </c>
      <c r="E50" s="300">
        <f>VLOOKUP('1'!$B50,'18'!A$4:E$70,3)</f>
        <v>3934</v>
      </c>
      <c r="F50" s="300">
        <f>VLOOKUP('1'!$B50,'18'!A$4:E$70,4)</f>
        <v>2797</v>
      </c>
      <c r="G50" s="300">
        <f>VLOOKUP('1'!$B50,'18'!A$4:E$70,5)</f>
        <v>6731</v>
      </c>
      <c r="H50" s="300">
        <f>VLOOKUP('1'!$B50,'6'!A$4:K$70,9)</f>
        <v>171</v>
      </c>
      <c r="I50" s="301">
        <f t="shared" si="0"/>
        <v>2.5404843262516713E-2</v>
      </c>
      <c r="J50" s="300">
        <f>VLOOKUP('1'!$B50,'7'!A$4:K$70,11)</f>
        <v>0</v>
      </c>
      <c r="K50" s="301">
        <f t="shared" si="1"/>
        <v>0</v>
      </c>
      <c r="L50" s="300">
        <f>VLOOKUP(B50,'8'!$1:$1048576,9,)</f>
        <v>0</v>
      </c>
      <c r="M50" s="301">
        <f t="shared" si="13"/>
        <v>0</v>
      </c>
      <c r="N50" s="300">
        <f>VLOOKUP(B50,'9'!$1:$1048576,12,)</f>
        <v>156</v>
      </c>
      <c r="O50" s="301">
        <f t="shared" si="14"/>
        <v>2.3176348239488932E-2</v>
      </c>
      <c r="P50" s="300">
        <f>VLOOKUP('1'!$B50,'10'!$A$4:$U$70,17,)</f>
        <v>473</v>
      </c>
      <c r="Q50" s="301">
        <f t="shared" si="15"/>
        <v>7.0271876392809393E-2</v>
      </c>
      <c r="R50" s="300">
        <f>VLOOKUP('1'!$B50,'11'!$A$4:$X$70,9)</f>
        <v>229</v>
      </c>
      <c r="S50" s="301">
        <f t="shared" si="16"/>
        <v>3.4021690684890804E-2</v>
      </c>
      <c r="T50" s="300">
        <f>VLOOKUP(B50,'12'!$A$4:$X$70,8,)</f>
        <v>339</v>
      </c>
      <c r="U50" s="301">
        <f t="shared" si="17"/>
        <v>5.0363987520427873E-2</v>
      </c>
      <c r="V50" s="300">
        <f>VLOOKUP('1'!$B50,'13'!$A$4:$U$70,11)</f>
        <v>628</v>
      </c>
      <c r="W50" s="301">
        <f t="shared" si="18"/>
        <v>9.3299658297429797E-2</v>
      </c>
      <c r="X50" s="300">
        <f>VLOOKUP('1'!$B50,'5'!$A$4:$W$70,21)</f>
        <v>1204</v>
      </c>
      <c r="Y50" s="301">
        <f t="shared" si="19"/>
        <v>0.17887386718169662</v>
      </c>
      <c r="Z50" s="300">
        <f t="shared" si="10"/>
        <v>3200</v>
      </c>
      <c r="AA50" s="302">
        <f t="shared" si="20"/>
        <v>0.47541227157926014</v>
      </c>
    </row>
    <row r="51" spans="1:27" ht="11.25" customHeight="1" x14ac:dyDescent="0.2">
      <c r="A51" s="534"/>
      <c r="B51" s="92" t="s">
        <v>87</v>
      </c>
      <c r="C51" s="98" t="s">
        <v>108</v>
      </c>
      <c r="D51" s="397">
        <v>2.9333333333333331</v>
      </c>
      <c r="E51" s="300">
        <f>VLOOKUP('1'!$B51,'18'!A$4:E$70,3)</f>
        <v>555</v>
      </c>
      <c r="F51" s="300">
        <f>VLOOKUP('1'!$B51,'18'!A$4:E$70,4)</f>
        <v>352</v>
      </c>
      <c r="G51" s="300">
        <f>VLOOKUP('1'!$B51,'18'!A$4:E$70,5)</f>
        <v>907</v>
      </c>
      <c r="H51" s="300">
        <f>VLOOKUP('1'!$B51,'6'!A$4:K$70,9)</f>
        <v>0</v>
      </c>
      <c r="I51" s="301">
        <f t="shared" si="0"/>
        <v>0</v>
      </c>
      <c r="J51" s="300">
        <f>VLOOKUP('1'!$B51,'7'!A$4:K$70,11)</f>
        <v>0</v>
      </c>
      <c r="K51" s="301">
        <f t="shared" si="1"/>
        <v>0</v>
      </c>
      <c r="L51" s="300">
        <f>VLOOKUP(B51,'8'!$1:$1048576,9,)</f>
        <v>0</v>
      </c>
      <c r="M51" s="301">
        <f t="shared" si="13"/>
        <v>0</v>
      </c>
      <c r="N51" s="300">
        <f>VLOOKUP(B51,'9'!$1:$1048576,12,)</f>
        <v>68</v>
      </c>
      <c r="O51" s="301">
        <f t="shared" si="14"/>
        <v>7.4972436604189632E-2</v>
      </c>
      <c r="P51" s="300">
        <f>VLOOKUP('1'!$B51,'10'!$A$4:$U$70,17,)</f>
        <v>31</v>
      </c>
      <c r="Q51" s="301">
        <f t="shared" si="15"/>
        <v>3.4178610804851156E-2</v>
      </c>
      <c r="R51" s="300">
        <f>VLOOKUP('1'!$B51,'11'!$A$4:$X$70,9)</f>
        <v>48</v>
      </c>
      <c r="S51" s="301">
        <f t="shared" si="16"/>
        <v>5.2921719955898568E-2</v>
      </c>
      <c r="T51" s="300">
        <f>VLOOKUP(B51,'12'!$A$4:$X$70,8,)</f>
        <v>103</v>
      </c>
      <c r="U51" s="301">
        <f t="shared" si="17"/>
        <v>0.11356119073869901</v>
      </c>
      <c r="V51" s="300">
        <f>VLOOKUP('1'!$B51,'13'!$A$4:$U$70,11)</f>
        <v>115</v>
      </c>
      <c r="W51" s="301">
        <f t="shared" si="18"/>
        <v>0.12679162072767364</v>
      </c>
      <c r="X51" s="300">
        <f>VLOOKUP('1'!$B51,'5'!$A$4:$W$70,21)</f>
        <v>83</v>
      </c>
      <c r="Y51" s="301">
        <f t="shared" si="19"/>
        <v>9.1510474090407939E-2</v>
      </c>
      <c r="Z51" s="300">
        <f t="shared" si="10"/>
        <v>448</v>
      </c>
      <c r="AA51" s="302">
        <f t="shared" si="20"/>
        <v>0.49393605292171994</v>
      </c>
    </row>
    <row r="52" spans="1:27" ht="11.25" customHeight="1" x14ac:dyDescent="0.2">
      <c r="A52" s="534"/>
      <c r="B52" s="92" t="s">
        <v>61</v>
      </c>
      <c r="C52" s="98" t="s">
        <v>108</v>
      </c>
      <c r="D52" s="397">
        <v>3</v>
      </c>
      <c r="E52" s="300">
        <f>VLOOKUP('1'!$B52,'18'!A$4:E$70,3)</f>
        <v>22</v>
      </c>
      <c r="F52" s="300">
        <f>VLOOKUP('1'!$B52,'18'!A$4:E$70,4)</f>
        <v>16</v>
      </c>
      <c r="G52" s="300">
        <f>VLOOKUP('1'!$B52,'18'!A$4:E$70,5)</f>
        <v>38</v>
      </c>
      <c r="H52" s="300">
        <f>VLOOKUP('1'!$B52,'6'!A$4:K$70,9)</f>
        <v>0</v>
      </c>
      <c r="I52" s="301">
        <f t="shared" si="0"/>
        <v>0</v>
      </c>
      <c r="J52" s="300">
        <f>VLOOKUP('1'!$B52,'7'!A$4:K$70,11)</f>
        <v>0</v>
      </c>
      <c r="K52" s="301">
        <f t="shared" si="1"/>
        <v>0</v>
      </c>
      <c r="L52" s="300">
        <f>VLOOKUP(B52,'8'!$1:$1048576,9,)</f>
        <v>0</v>
      </c>
      <c r="M52" s="301">
        <f t="shared" si="13"/>
        <v>0</v>
      </c>
      <c r="N52" s="300">
        <f>VLOOKUP(B52,'9'!$1:$1048576,12,)</f>
        <v>5</v>
      </c>
      <c r="O52" s="301">
        <f t="shared" si="14"/>
        <v>0.13157894736842105</v>
      </c>
      <c r="P52" s="300">
        <f>VLOOKUP('1'!$B52,'10'!$A$4:$U$70,17,)</f>
        <v>0</v>
      </c>
      <c r="Q52" s="301">
        <f t="shared" si="15"/>
        <v>0</v>
      </c>
      <c r="R52" s="300">
        <f>VLOOKUP('1'!$B52,'11'!$A$4:$X$70,9)</f>
        <v>0</v>
      </c>
      <c r="S52" s="301">
        <f t="shared" si="16"/>
        <v>0</v>
      </c>
      <c r="T52" s="300">
        <f>VLOOKUP(B52,'12'!$A$4:$X$70,8,)</f>
        <v>26</v>
      </c>
      <c r="U52" s="301">
        <f t="shared" si="17"/>
        <v>0.68421052631578949</v>
      </c>
      <c r="V52" s="300">
        <f>VLOOKUP('1'!$B52,'13'!$A$4:$U$70,11)</f>
        <v>21</v>
      </c>
      <c r="W52" s="301">
        <f t="shared" si="18"/>
        <v>0.55263157894736847</v>
      </c>
      <c r="X52" s="300">
        <f>VLOOKUP('1'!$B52,'5'!$A$4:$W$70,21)</f>
        <v>0</v>
      </c>
      <c r="Y52" s="301">
        <f t="shared" si="19"/>
        <v>0</v>
      </c>
      <c r="Z52" s="300">
        <f t="shared" si="10"/>
        <v>52</v>
      </c>
      <c r="AA52" s="302">
        <f t="shared" si="20"/>
        <v>1.368421052631579</v>
      </c>
    </row>
    <row r="53" spans="1:27" ht="11.25" customHeight="1" x14ac:dyDescent="0.2">
      <c r="A53" s="534"/>
      <c r="B53" s="92" t="s">
        <v>76</v>
      </c>
      <c r="C53" s="98" t="s">
        <v>108</v>
      </c>
      <c r="D53" s="397">
        <v>3</v>
      </c>
      <c r="E53" s="300">
        <f>VLOOKUP('1'!$B53,'18'!A$4:E$70,3)</f>
        <v>1266</v>
      </c>
      <c r="F53" s="300">
        <f>VLOOKUP('1'!$B53,'18'!A$4:E$70,4)</f>
        <v>866</v>
      </c>
      <c r="G53" s="300">
        <f>VLOOKUP('1'!$B53,'18'!A$4:E$70,5)</f>
        <v>2132</v>
      </c>
      <c r="H53" s="300">
        <f>VLOOKUP('1'!$B53,'6'!A$4:K$70,9)</f>
        <v>0</v>
      </c>
      <c r="I53" s="301">
        <f t="shared" si="0"/>
        <v>0</v>
      </c>
      <c r="J53" s="300">
        <f>VLOOKUP('1'!$B53,'7'!A$4:K$70,11)</f>
        <v>0</v>
      </c>
      <c r="K53" s="301">
        <f t="shared" si="1"/>
        <v>0</v>
      </c>
      <c r="L53" s="300">
        <f>VLOOKUP(B53,'8'!$1:$1048576,9,)</f>
        <v>0</v>
      </c>
      <c r="M53" s="301">
        <f t="shared" si="13"/>
        <v>0</v>
      </c>
      <c r="N53" s="300">
        <f>VLOOKUP(B53,'9'!$1:$1048576,12,)</f>
        <v>251</v>
      </c>
      <c r="O53" s="301">
        <f t="shared" si="14"/>
        <v>0.11772983114446529</v>
      </c>
      <c r="P53" s="300">
        <f>VLOOKUP('1'!$B53,'10'!$A$4:$U$70,17,)</f>
        <v>159</v>
      </c>
      <c r="Q53" s="301">
        <f t="shared" si="15"/>
        <v>7.4577861163227011E-2</v>
      </c>
      <c r="R53" s="300">
        <f>VLOOKUP('1'!$B53,'11'!$A$4:$X$70,9)</f>
        <v>70</v>
      </c>
      <c r="S53" s="301">
        <f t="shared" si="16"/>
        <v>3.283302063789869E-2</v>
      </c>
      <c r="T53" s="300">
        <f>VLOOKUP(B53,'12'!$A$4:$X$70,8,)</f>
        <v>164</v>
      </c>
      <c r="U53" s="301">
        <f t="shared" si="17"/>
        <v>7.6923076923076927E-2</v>
      </c>
      <c r="V53" s="300">
        <f>VLOOKUP('1'!$B53,'13'!$A$4:$U$70,11)</f>
        <v>310</v>
      </c>
      <c r="W53" s="301">
        <f t="shared" si="18"/>
        <v>0.14540337711069418</v>
      </c>
      <c r="X53" s="300">
        <f>VLOOKUP('1'!$B53,'5'!$A$4:$W$70,21)</f>
        <v>309</v>
      </c>
      <c r="Y53" s="301">
        <f t="shared" si="19"/>
        <v>0.14493433395872421</v>
      </c>
      <c r="Z53" s="300">
        <f t="shared" si="10"/>
        <v>1263</v>
      </c>
      <c r="AA53" s="302">
        <f t="shared" si="20"/>
        <v>0.5924015009380863</v>
      </c>
    </row>
    <row r="54" spans="1:27" ht="11.25" customHeight="1" x14ac:dyDescent="0.2">
      <c r="A54" s="534"/>
      <c r="B54" s="92" t="s">
        <v>42</v>
      </c>
      <c r="C54" s="98" t="s">
        <v>108</v>
      </c>
      <c r="D54" s="397">
        <v>3.0666666666666669</v>
      </c>
      <c r="E54" s="300">
        <f>VLOOKUP('1'!$B54,'18'!A$4:E$70,3)</f>
        <v>3933</v>
      </c>
      <c r="F54" s="300">
        <f>VLOOKUP('1'!$B54,'18'!A$4:E$70,4)</f>
        <v>2890</v>
      </c>
      <c r="G54" s="300">
        <f>VLOOKUP('1'!$B54,'18'!A$4:E$70,5)</f>
        <v>6823</v>
      </c>
      <c r="H54" s="300">
        <f>VLOOKUP('1'!$B54,'6'!A$4:K$70,9)</f>
        <v>226</v>
      </c>
      <c r="I54" s="301">
        <f t="shared" si="0"/>
        <v>3.3123259563241976E-2</v>
      </c>
      <c r="J54" s="300">
        <f>VLOOKUP('1'!$B54,'7'!A$4:K$70,11)</f>
        <v>0</v>
      </c>
      <c r="K54" s="301">
        <f t="shared" si="1"/>
        <v>0</v>
      </c>
      <c r="L54" s="300">
        <f>VLOOKUP(B54,'8'!$1:$1048576,9,)</f>
        <v>0</v>
      </c>
      <c r="M54" s="301">
        <f t="shared" si="13"/>
        <v>0</v>
      </c>
      <c r="N54" s="300">
        <f>VLOOKUP(B54,'9'!$1:$1048576,12,)</f>
        <v>63</v>
      </c>
      <c r="O54" s="301">
        <f t="shared" si="14"/>
        <v>9.2334750109922328E-3</v>
      </c>
      <c r="P54" s="300">
        <f>VLOOKUP('1'!$B54,'10'!$A$4:$U$70,17,)</f>
        <v>514</v>
      </c>
      <c r="Q54" s="301">
        <f t="shared" si="15"/>
        <v>7.5333431042063609E-2</v>
      </c>
      <c r="R54" s="300">
        <f>VLOOKUP('1'!$B54,'11'!$A$4:$X$70,9)</f>
        <v>278</v>
      </c>
      <c r="S54" s="301">
        <f t="shared" si="16"/>
        <v>4.074454052469588E-2</v>
      </c>
      <c r="T54" s="300">
        <f>VLOOKUP(B54,'12'!$A$4:$X$70,8,)</f>
        <v>228</v>
      </c>
      <c r="U54" s="301">
        <f t="shared" si="17"/>
        <v>3.3416385754067128E-2</v>
      </c>
      <c r="V54" s="300">
        <f>VLOOKUP('1'!$B54,'13'!$A$4:$U$70,11)</f>
        <v>745</v>
      </c>
      <c r="W54" s="301">
        <f t="shared" si="18"/>
        <v>0.10918950608236846</v>
      </c>
      <c r="X54" s="300">
        <f>VLOOKUP('1'!$B54,'5'!$A$4:$W$70,21)</f>
        <v>1020</v>
      </c>
      <c r="Y54" s="301">
        <f t="shared" si="19"/>
        <v>0.14949435732082661</v>
      </c>
      <c r="Z54" s="300">
        <f t="shared" si="10"/>
        <v>3074</v>
      </c>
      <c r="AA54" s="302">
        <f t="shared" si="20"/>
        <v>0.45053495529825588</v>
      </c>
    </row>
    <row r="55" spans="1:27" ht="11.25" customHeight="1" x14ac:dyDescent="0.2">
      <c r="A55" s="534"/>
      <c r="B55" s="92" t="s">
        <v>51</v>
      </c>
      <c r="C55" s="98" t="s">
        <v>108</v>
      </c>
      <c r="D55" s="397">
        <v>3.0666666666666669</v>
      </c>
      <c r="E55" s="300">
        <f>VLOOKUP('1'!$B55,'18'!A$4:E$70,3)</f>
        <v>2116</v>
      </c>
      <c r="F55" s="300">
        <f>VLOOKUP('1'!$B55,'18'!A$4:E$70,4)</f>
        <v>1642</v>
      </c>
      <c r="G55" s="300">
        <f>VLOOKUP('1'!$B55,'18'!A$4:E$70,5)</f>
        <v>3758</v>
      </c>
      <c r="H55" s="300">
        <f>VLOOKUP('1'!$B55,'6'!A$4:K$70,9)</f>
        <v>42</v>
      </c>
      <c r="I55" s="301">
        <f t="shared" si="0"/>
        <v>1.1176157530601383E-2</v>
      </c>
      <c r="J55" s="300">
        <f>VLOOKUP('1'!$B55,'7'!A$4:K$70,11)</f>
        <v>0</v>
      </c>
      <c r="K55" s="301">
        <f t="shared" si="1"/>
        <v>0</v>
      </c>
      <c r="L55" s="300">
        <f>VLOOKUP(B55,'8'!$1:$1048576,9,)</f>
        <v>0</v>
      </c>
      <c r="M55" s="301">
        <f t="shared" si="13"/>
        <v>0</v>
      </c>
      <c r="N55" s="300">
        <f>VLOOKUP(B55,'9'!$1:$1048576,12,)</f>
        <v>212</v>
      </c>
      <c r="O55" s="301">
        <f t="shared" si="14"/>
        <v>5.6412985630654604E-2</v>
      </c>
      <c r="P55" s="300">
        <f>VLOOKUP('1'!$B55,'10'!$A$4:$U$70,17,)</f>
        <v>519</v>
      </c>
      <c r="Q55" s="301">
        <f t="shared" si="15"/>
        <v>0.13810537519957425</v>
      </c>
      <c r="R55" s="300">
        <f>VLOOKUP('1'!$B55,'11'!$A$4:$X$70,9)</f>
        <v>161</v>
      </c>
      <c r="S55" s="301">
        <f t="shared" si="16"/>
        <v>4.2841937200638634E-2</v>
      </c>
      <c r="T55" s="300">
        <f>VLOOKUP(B55,'12'!$A$4:$X$70,8,)</f>
        <v>0</v>
      </c>
      <c r="U55" s="301">
        <f t="shared" si="17"/>
        <v>0</v>
      </c>
      <c r="V55" s="300">
        <f>VLOOKUP('1'!$B55,'13'!$A$4:$U$70,11)</f>
        <v>406</v>
      </c>
      <c r="W55" s="301">
        <f t="shared" si="18"/>
        <v>0.10803618946248005</v>
      </c>
      <c r="X55" s="300">
        <f>VLOOKUP('1'!$B55,'5'!$A$4:$W$70,21)</f>
        <v>505</v>
      </c>
      <c r="Y55" s="301">
        <f t="shared" si="19"/>
        <v>0.13437998935604045</v>
      </c>
      <c r="Z55" s="300">
        <f t="shared" si="10"/>
        <v>1845</v>
      </c>
      <c r="AA55" s="302">
        <f t="shared" si="20"/>
        <v>0.49095263437998937</v>
      </c>
    </row>
    <row r="56" spans="1:27" ht="11.25" customHeight="1" x14ac:dyDescent="0.2">
      <c r="A56" s="534"/>
      <c r="B56" s="92" t="s">
        <v>69</v>
      </c>
      <c r="C56" s="98" t="s">
        <v>104</v>
      </c>
      <c r="D56" s="397">
        <v>3.0666666666666669</v>
      </c>
      <c r="E56" s="300">
        <f>VLOOKUP('1'!$B56,'18'!A$4:E$70,3)</f>
        <v>6526</v>
      </c>
      <c r="F56" s="300">
        <f>VLOOKUP('1'!$B56,'18'!A$4:E$70,4)</f>
        <v>4680</v>
      </c>
      <c r="G56" s="300">
        <f>VLOOKUP('1'!$B56,'18'!A$4:E$70,5)</f>
        <v>11206</v>
      </c>
      <c r="H56" s="300">
        <f>VLOOKUP('1'!$B56,'6'!A$4:K$70,9)</f>
        <v>91</v>
      </c>
      <c r="I56" s="301">
        <f t="shared" si="0"/>
        <v>8.1206496519721574E-3</v>
      </c>
      <c r="J56" s="300">
        <f>VLOOKUP('1'!$B56,'7'!A$4:K$70,11)</f>
        <v>0</v>
      </c>
      <c r="K56" s="301">
        <f t="shared" si="1"/>
        <v>0</v>
      </c>
      <c r="L56" s="300">
        <f>VLOOKUP(B56,'8'!$1:$1048576,9,)</f>
        <v>0</v>
      </c>
      <c r="M56" s="301">
        <f>L56/G56</f>
        <v>0</v>
      </c>
      <c r="N56" s="300">
        <f>VLOOKUP(B56,'9'!$1:$1048576,12,)</f>
        <v>259</v>
      </c>
      <c r="O56" s="301">
        <f>N56/G56</f>
        <v>2.311261824022845E-2</v>
      </c>
      <c r="P56" s="300">
        <f>VLOOKUP('1'!$B56,'10'!$A$4:$U$70,17,)</f>
        <v>1311</v>
      </c>
      <c r="Q56" s="301">
        <f t="shared" si="15"/>
        <v>0.11699089773335714</v>
      </c>
      <c r="R56" s="300">
        <f>VLOOKUP('1'!$B56,'11'!$A$4:$X$70,9)</f>
        <v>268</v>
      </c>
      <c r="S56" s="301">
        <f t="shared" si="16"/>
        <v>2.3915759414599322E-2</v>
      </c>
      <c r="T56" s="300">
        <f>VLOOKUP(B56,'12'!$A$4:$X$70,8,)</f>
        <v>504</v>
      </c>
      <c r="U56" s="301">
        <f t="shared" si="17"/>
        <v>4.4975905764768877E-2</v>
      </c>
      <c r="V56" s="300">
        <f>VLOOKUP('1'!$B56,'13'!$A$4:$U$70,11)</f>
        <v>998</v>
      </c>
      <c r="W56" s="301">
        <f t="shared" si="18"/>
        <v>8.9059432446903439E-2</v>
      </c>
      <c r="X56" s="300">
        <f>VLOOKUP('1'!$B56,'5'!$A$4:$W$70,21)</f>
        <v>1538</v>
      </c>
      <c r="Y56" s="301">
        <f t="shared" si="19"/>
        <v>0.13724790290915581</v>
      </c>
      <c r="Z56" s="300">
        <f t="shared" si="10"/>
        <v>4969</v>
      </c>
      <c r="AA56" s="302">
        <f t="shared" si="20"/>
        <v>0.4434231661609852</v>
      </c>
    </row>
    <row r="57" spans="1:27" ht="11.25" customHeight="1" x14ac:dyDescent="0.2">
      <c r="A57" s="534"/>
      <c r="B57" s="92" t="s">
        <v>95</v>
      </c>
      <c r="C57" s="98" t="s">
        <v>108</v>
      </c>
      <c r="D57" s="397">
        <v>3.0666666666666669</v>
      </c>
      <c r="E57" s="300">
        <f>VLOOKUP('1'!$B57,'18'!A$4:E$70,3)</f>
        <v>1085</v>
      </c>
      <c r="F57" s="300">
        <f>VLOOKUP('1'!$B57,'18'!A$4:E$70,4)</f>
        <v>919</v>
      </c>
      <c r="G57" s="300">
        <f>VLOOKUP('1'!$B57,'18'!A$4:E$70,5)</f>
        <v>2004</v>
      </c>
      <c r="H57" s="300">
        <f>VLOOKUP('1'!$B57,'6'!A$4:K$70,9)</f>
        <v>0</v>
      </c>
      <c r="I57" s="301">
        <f t="shared" si="0"/>
        <v>0</v>
      </c>
      <c r="J57" s="300">
        <f>VLOOKUP('1'!$B57,'7'!A$4:K$70,11)</f>
        <v>0</v>
      </c>
      <c r="K57" s="301">
        <f t="shared" si="1"/>
        <v>0</v>
      </c>
      <c r="L57" s="300">
        <f>VLOOKUP(B57,'8'!$1:$1048576,9,)</f>
        <v>0</v>
      </c>
      <c r="M57" s="301">
        <f t="shared" ref="M57:M69" si="21">L57/G57</f>
        <v>0</v>
      </c>
      <c r="N57" s="300">
        <f>VLOOKUP(B57,'9'!$1:$1048576,12,)</f>
        <v>0</v>
      </c>
      <c r="O57" s="301">
        <f t="shared" ref="O57:O69" si="22">N57/G57</f>
        <v>0</v>
      </c>
      <c r="P57" s="300">
        <f>VLOOKUP('1'!$B57,'10'!$A$4:$U$70,17,)</f>
        <v>185</v>
      </c>
      <c r="Q57" s="301">
        <f t="shared" si="15"/>
        <v>9.2315369261477043E-2</v>
      </c>
      <c r="R57" s="300">
        <f>VLOOKUP('1'!$B57,'11'!$A$4:$X$70,9)</f>
        <v>26</v>
      </c>
      <c r="S57" s="301">
        <f t="shared" si="16"/>
        <v>1.2974051896207584E-2</v>
      </c>
      <c r="T57" s="300">
        <f>VLOOKUP(B57,'12'!$A$4:$X$70,8,)</f>
        <v>0</v>
      </c>
      <c r="U57" s="301">
        <f t="shared" si="17"/>
        <v>0</v>
      </c>
      <c r="V57" s="300">
        <f>VLOOKUP('1'!$B57,'13'!$A$4:$U$70,11)</f>
        <v>238</v>
      </c>
      <c r="W57" s="301">
        <f t="shared" si="18"/>
        <v>0.1187624750499002</v>
      </c>
      <c r="X57" s="300">
        <f>VLOOKUP('1'!$B57,'5'!$A$4:$W$70,21)</f>
        <v>143</v>
      </c>
      <c r="Y57" s="301">
        <f t="shared" si="19"/>
        <v>7.1357285429141715E-2</v>
      </c>
      <c r="Z57" s="300">
        <f t="shared" si="10"/>
        <v>592</v>
      </c>
      <c r="AA57" s="302">
        <f t="shared" si="20"/>
        <v>0.29540918163672653</v>
      </c>
    </row>
    <row r="58" spans="1:27" ht="11.25" customHeight="1" x14ac:dyDescent="0.2">
      <c r="A58" s="534" t="s">
        <v>121</v>
      </c>
      <c r="B58" s="93" t="s">
        <v>54</v>
      </c>
      <c r="C58" s="99" t="s">
        <v>108</v>
      </c>
      <c r="D58" s="399">
        <v>3.1333333333333333</v>
      </c>
      <c r="E58" s="304">
        <f>VLOOKUP('1'!$B58,'18'!A$4:E$70,3)</f>
        <v>2783</v>
      </c>
      <c r="F58" s="304">
        <f>VLOOKUP('1'!$B58,'18'!A$4:E$70,4)</f>
        <v>1991</v>
      </c>
      <c r="G58" s="304">
        <f>VLOOKUP('1'!$B58,'18'!A$4:E$70,5)</f>
        <v>4774</v>
      </c>
      <c r="H58" s="304">
        <f>VLOOKUP('1'!$B58,'6'!A$4:K$70,9)</f>
        <v>0</v>
      </c>
      <c r="I58" s="305">
        <f t="shared" si="0"/>
        <v>0</v>
      </c>
      <c r="J58" s="304">
        <f>VLOOKUP('1'!$B58,'7'!A$4:K$70,11)</f>
        <v>0</v>
      </c>
      <c r="K58" s="305">
        <f t="shared" si="1"/>
        <v>0</v>
      </c>
      <c r="L58" s="304">
        <f>VLOOKUP(B58,'8'!$1:$1048576,9,)</f>
        <v>0</v>
      </c>
      <c r="M58" s="305">
        <f t="shared" si="21"/>
        <v>0</v>
      </c>
      <c r="N58" s="304">
        <f>VLOOKUP(B58,'9'!$1:$1048576,12,)</f>
        <v>59</v>
      </c>
      <c r="O58" s="305">
        <f t="shared" si="22"/>
        <v>1.2358609132802682E-2</v>
      </c>
      <c r="P58" s="304">
        <f>VLOOKUP('1'!$B58,'10'!$A$4:$U$70,17,)</f>
        <v>312</v>
      </c>
      <c r="Q58" s="305">
        <f t="shared" si="15"/>
        <v>6.5354000837871809E-2</v>
      </c>
      <c r="R58" s="304">
        <f>VLOOKUP('1'!$B58,'11'!$A$4:$X$70,9)</f>
        <v>252</v>
      </c>
      <c r="S58" s="305">
        <f t="shared" si="16"/>
        <v>5.2785923753665691E-2</v>
      </c>
      <c r="T58" s="304">
        <f>VLOOKUP(B58,'12'!$A$4:$X$70,8,)</f>
        <v>0</v>
      </c>
      <c r="U58" s="305">
        <f t="shared" si="17"/>
        <v>0</v>
      </c>
      <c r="V58" s="304">
        <f>VLOOKUP('1'!$B58,'13'!$A$4:$U$70,11)</f>
        <v>345</v>
      </c>
      <c r="W58" s="305">
        <f t="shared" si="18"/>
        <v>7.2266443234185171E-2</v>
      </c>
      <c r="X58" s="304">
        <f>VLOOKUP('1'!$B58,'5'!$A$4:$W$70,21)</f>
        <v>1101</v>
      </c>
      <c r="Y58" s="305">
        <f t="shared" si="19"/>
        <v>0.23062421449518225</v>
      </c>
      <c r="Z58" s="304">
        <f t="shared" si="10"/>
        <v>2069</v>
      </c>
      <c r="AA58" s="306">
        <f t="shared" si="20"/>
        <v>0.43338919145370758</v>
      </c>
    </row>
    <row r="59" spans="1:27" ht="11.25" customHeight="1" x14ac:dyDescent="0.2">
      <c r="A59" s="534"/>
      <c r="B59" s="93" t="s">
        <v>88</v>
      </c>
      <c r="C59" s="99" t="s">
        <v>108</v>
      </c>
      <c r="D59" s="399">
        <v>3.2</v>
      </c>
      <c r="E59" s="304">
        <f>VLOOKUP('1'!$B59,'18'!A$4:E$70,3)</f>
        <v>4100</v>
      </c>
      <c r="F59" s="304">
        <f>VLOOKUP('1'!$B59,'18'!A$4:E$70,4)</f>
        <v>2947</v>
      </c>
      <c r="G59" s="304">
        <f>VLOOKUP('1'!$B59,'18'!A$4:E$70,5)</f>
        <v>7047</v>
      </c>
      <c r="H59" s="304">
        <f>VLOOKUP('1'!$B59,'6'!A$4:K$70,9)</f>
        <v>120</v>
      </c>
      <c r="I59" s="305">
        <f t="shared" si="0"/>
        <v>1.7028522775649212E-2</v>
      </c>
      <c r="J59" s="304">
        <f>VLOOKUP('1'!$B59,'7'!A$4:K$70,11)</f>
        <v>0</v>
      </c>
      <c r="K59" s="305">
        <f t="shared" si="1"/>
        <v>0</v>
      </c>
      <c r="L59" s="304">
        <f>VLOOKUP(B59,'8'!$1:$1048576,9,)</f>
        <v>0</v>
      </c>
      <c r="M59" s="305">
        <f t="shared" si="21"/>
        <v>0</v>
      </c>
      <c r="N59" s="304">
        <f>VLOOKUP(B59,'9'!$1:$1048576,12,)</f>
        <v>0</v>
      </c>
      <c r="O59" s="305">
        <f t="shared" si="22"/>
        <v>0</v>
      </c>
      <c r="P59" s="304">
        <f>VLOOKUP('1'!$B59,'10'!$A$4:$U$70,17,)</f>
        <v>353</v>
      </c>
      <c r="Q59" s="305">
        <f t="shared" si="15"/>
        <v>5.0092237831701435E-2</v>
      </c>
      <c r="R59" s="304">
        <f>VLOOKUP('1'!$B59,'11'!$A$4:$X$70,9)</f>
        <v>250</v>
      </c>
      <c r="S59" s="305">
        <f t="shared" si="16"/>
        <v>3.547608911593586E-2</v>
      </c>
      <c r="T59" s="304">
        <f>VLOOKUP(B59,'12'!$A$4:$X$70,8,)</f>
        <v>102</v>
      </c>
      <c r="U59" s="305">
        <f t="shared" si="17"/>
        <v>1.447424435930183E-2</v>
      </c>
      <c r="V59" s="304">
        <f>VLOOKUP('1'!$B59,'13'!$A$4:$U$70,11)</f>
        <v>754</v>
      </c>
      <c r="W59" s="305">
        <f t="shared" si="18"/>
        <v>0.10699588477366255</v>
      </c>
      <c r="X59" s="304">
        <f>VLOOKUP('1'!$B59,'5'!$A$4:$W$70,21)</f>
        <v>698</v>
      </c>
      <c r="Y59" s="305">
        <f t="shared" si="19"/>
        <v>9.9049240811692918E-2</v>
      </c>
      <c r="Z59" s="304">
        <f t="shared" si="10"/>
        <v>2277</v>
      </c>
      <c r="AA59" s="306">
        <f t="shared" si="20"/>
        <v>0.32311621966794379</v>
      </c>
    </row>
    <row r="60" spans="1:27" ht="11.25" customHeight="1" x14ac:dyDescent="0.2">
      <c r="A60" s="534"/>
      <c r="B60" s="93" t="s">
        <v>78</v>
      </c>
      <c r="C60" s="99" t="s">
        <v>108</v>
      </c>
      <c r="D60" s="399">
        <v>3.2666666666666666</v>
      </c>
      <c r="E60" s="304">
        <f>VLOOKUP('1'!$B60,'18'!A$4:E$70,3)</f>
        <v>1547</v>
      </c>
      <c r="F60" s="304">
        <f>VLOOKUP('1'!$B60,'18'!A$4:E$70,4)</f>
        <v>1283</v>
      </c>
      <c r="G60" s="304">
        <f>VLOOKUP('1'!$B60,'18'!A$4:E$70,5)</f>
        <v>2830</v>
      </c>
      <c r="H60" s="304">
        <f>VLOOKUP('1'!$B60,'6'!A$4:K$70,9)</f>
        <v>0</v>
      </c>
      <c r="I60" s="305">
        <f t="shared" si="0"/>
        <v>0</v>
      </c>
      <c r="J60" s="304">
        <f>VLOOKUP('1'!$B60,'7'!A$4:K$70,11)</f>
        <v>25</v>
      </c>
      <c r="K60" s="305">
        <f t="shared" si="1"/>
        <v>8.8339222614840993E-3</v>
      </c>
      <c r="L60" s="304">
        <f>VLOOKUP(B60,'8'!$1:$1048576,9,)</f>
        <v>60</v>
      </c>
      <c r="M60" s="305">
        <f t="shared" si="21"/>
        <v>2.1201413427561839E-2</v>
      </c>
      <c r="N60" s="304">
        <f>VLOOKUP(B60,'9'!$1:$1048576,12,)</f>
        <v>0</v>
      </c>
      <c r="O60" s="305">
        <f t="shared" si="22"/>
        <v>0</v>
      </c>
      <c r="P60" s="304">
        <f>VLOOKUP('1'!$B60,'10'!$A$4:$U$70,17,)</f>
        <v>257</v>
      </c>
      <c r="Q60" s="305">
        <f t="shared" si="15"/>
        <v>9.0812720848056541E-2</v>
      </c>
      <c r="R60" s="304">
        <f>VLOOKUP('1'!$B60,'11'!$A$4:$X$70,9)</f>
        <v>76</v>
      </c>
      <c r="S60" s="305">
        <f t="shared" si="16"/>
        <v>2.6855123674911659E-2</v>
      </c>
      <c r="T60" s="304">
        <f>VLOOKUP(B60,'12'!$A$4:$X$70,8,)</f>
        <v>0</v>
      </c>
      <c r="U60" s="305">
        <f t="shared" si="17"/>
        <v>0</v>
      </c>
      <c r="V60" s="304">
        <f>VLOOKUP('1'!$B60,'13'!$A$4:$U$70,11)</f>
        <v>172</v>
      </c>
      <c r="W60" s="305">
        <f t="shared" si="18"/>
        <v>6.07773851590106E-2</v>
      </c>
      <c r="X60" s="304">
        <f>VLOOKUP('1'!$B60,'5'!$A$4:$W$70,21)</f>
        <v>229</v>
      </c>
      <c r="Y60" s="305">
        <f t="shared" si="19"/>
        <v>8.0918727915194347E-2</v>
      </c>
      <c r="Z60" s="304">
        <f t="shared" si="10"/>
        <v>819</v>
      </c>
      <c r="AA60" s="306">
        <f t="shared" si="20"/>
        <v>0.28939929328621911</v>
      </c>
    </row>
    <row r="61" spans="1:27" ht="11.25" customHeight="1" x14ac:dyDescent="0.2">
      <c r="A61" s="534"/>
      <c r="B61" s="93" t="s">
        <v>93</v>
      </c>
      <c r="C61" s="99" t="s">
        <v>108</v>
      </c>
      <c r="D61" s="399">
        <v>3.2666666666666666</v>
      </c>
      <c r="E61" s="304">
        <f>VLOOKUP('1'!$B61,'18'!A$4:E$70,3)</f>
        <v>1340</v>
      </c>
      <c r="F61" s="304">
        <f>VLOOKUP('1'!$B61,'18'!A$4:E$70,4)</f>
        <v>927</v>
      </c>
      <c r="G61" s="304">
        <f>VLOOKUP('1'!$B61,'18'!A$4:E$70,5)</f>
        <v>2267</v>
      </c>
      <c r="H61" s="304">
        <f>VLOOKUP('1'!$B61,'6'!A$4:K$70,9)</f>
        <v>15</v>
      </c>
      <c r="I61" s="305">
        <f t="shared" si="0"/>
        <v>6.6166740185266875E-3</v>
      </c>
      <c r="J61" s="304">
        <f>VLOOKUP('1'!$B61,'7'!A$4:K$70,11)</f>
        <v>0</v>
      </c>
      <c r="K61" s="305">
        <f t="shared" si="1"/>
        <v>0</v>
      </c>
      <c r="L61" s="304">
        <f>VLOOKUP(B61,'8'!$1:$1048576,9,)</f>
        <v>0</v>
      </c>
      <c r="M61" s="305">
        <f t="shared" si="21"/>
        <v>0</v>
      </c>
      <c r="N61" s="304">
        <f>VLOOKUP(B61,'9'!$1:$1048576,12,)</f>
        <v>0</v>
      </c>
      <c r="O61" s="305">
        <f t="shared" si="22"/>
        <v>0</v>
      </c>
      <c r="P61" s="304">
        <f>VLOOKUP('1'!$B61,'10'!$A$4:$U$70,17,)</f>
        <v>179</v>
      </c>
      <c r="Q61" s="305">
        <f t="shared" si="15"/>
        <v>7.8958976621085128E-2</v>
      </c>
      <c r="R61" s="304">
        <f>VLOOKUP('1'!$B61,'11'!$A$4:$X$70,9)</f>
        <v>159</v>
      </c>
      <c r="S61" s="305">
        <f t="shared" si="16"/>
        <v>7.0136744596382888E-2</v>
      </c>
      <c r="T61" s="304">
        <f>VLOOKUP(B61,'12'!$A$4:$X$70,8,)</f>
        <v>60</v>
      </c>
      <c r="U61" s="305">
        <f t="shared" si="17"/>
        <v>2.646669607410675E-2</v>
      </c>
      <c r="V61" s="304">
        <f>VLOOKUP('1'!$B61,'13'!$A$4:$U$70,11)</f>
        <v>179</v>
      </c>
      <c r="W61" s="305">
        <f t="shared" si="18"/>
        <v>7.8958976621085128E-2</v>
      </c>
      <c r="X61" s="304">
        <f>VLOOKUP('1'!$B61,'5'!$A$4:$W$70,21)</f>
        <v>518</v>
      </c>
      <c r="Y61" s="305">
        <f t="shared" si="19"/>
        <v>0.22849580943978826</v>
      </c>
      <c r="Z61" s="304">
        <f t="shared" si="10"/>
        <v>1110</v>
      </c>
      <c r="AA61" s="306">
        <f t="shared" si="20"/>
        <v>0.48963387737097486</v>
      </c>
    </row>
    <row r="62" spans="1:27" ht="11.25" customHeight="1" x14ac:dyDescent="0.2">
      <c r="A62" s="534"/>
      <c r="B62" s="93" t="s">
        <v>110</v>
      </c>
      <c r="C62" s="99" t="s">
        <v>108</v>
      </c>
      <c r="D62" s="399">
        <v>3.2666666666666666</v>
      </c>
      <c r="E62" s="304">
        <f>VLOOKUP('1'!$B62,'18'!A$4:E$70,3)</f>
        <v>1601</v>
      </c>
      <c r="F62" s="304">
        <f>VLOOKUP('1'!$B62,'18'!A$4:E$70,4)</f>
        <v>1229</v>
      </c>
      <c r="G62" s="304">
        <f>VLOOKUP('1'!$B62,'18'!A$4:E$70,5)</f>
        <v>2830</v>
      </c>
      <c r="H62" s="304">
        <f>VLOOKUP('1'!$B62,'6'!A$4:K$70,9)</f>
        <v>0</v>
      </c>
      <c r="I62" s="305">
        <f t="shared" si="0"/>
        <v>0</v>
      </c>
      <c r="J62" s="304">
        <f>VLOOKUP('1'!$B62,'7'!A$4:K$70,11)</f>
        <v>0</v>
      </c>
      <c r="K62" s="305">
        <f t="shared" si="1"/>
        <v>0</v>
      </c>
      <c r="L62" s="304">
        <f>VLOOKUP(B62,'8'!$1:$1048576,9,)</f>
        <v>0</v>
      </c>
      <c r="M62" s="305">
        <f t="shared" si="21"/>
        <v>0</v>
      </c>
      <c r="N62" s="304">
        <f>VLOOKUP(B62,'9'!$1:$1048576,12,)</f>
        <v>63</v>
      </c>
      <c r="O62" s="305">
        <f t="shared" si="22"/>
        <v>2.2261484098939931E-2</v>
      </c>
      <c r="P62" s="304">
        <f>VLOOKUP('1'!$B62,'10'!$A$4:$U$70,17,)</f>
        <v>396</v>
      </c>
      <c r="Q62" s="305">
        <f t="shared" si="15"/>
        <v>0.13992932862190813</v>
      </c>
      <c r="R62" s="304">
        <f>VLOOKUP('1'!$B62,'11'!$A$4:$X$70,9)</f>
        <v>194</v>
      </c>
      <c r="S62" s="305">
        <f t="shared" si="16"/>
        <v>6.8551236749116604E-2</v>
      </c>
      <c r="T62" s="304">
        <f>VLOOKUP(B62,'12'!$A$4:$X$70,8,)</f>
        <v>133</v>
      </c>
      <c r="U62" s="305">
        <f t="shared" si="17"/>
        <v>4.6996466431095403E-2</v>
      </c>
      <c r="V62" s="304">
        <f>VLOOKUP('1'!$B62,'13'!$A$4:$U$70,11)</f>
        <v>318</v>
      </c>
      <c r="W62" s="305">
        <f t="shared" si="18"/>
        <v>0.11236749116607773</v>
      </c>
      <c r="X62" s="304">
        <f>VLOOKUP('1'!$B62,'5'!$A$4:$W$70,21)</f>
        <v>270</v>
      </c>
      <c r="Y62" s="305">
        <f t="shared" si="19"/>
        <v>9.5406360424028266E-2</v>
      </c>
      <c r="Z62" s="304">
        <f t="shared" si="10"/>
        <v>1374</v>
      </c>
      <c r="AA62" s="306">
        <f t="shared" si="20"/>
        <v>0.48551236749116605</v>
      </c>
    </row>
    <row r="63" spans="1:27" ht="11.25" customHeight="1" x14ac:dyDescent="0.2">
      <c r="A63" s="534"/>
      <c r="B63" s="93" t="s">
        <v>74</v>
      </c>
      <c r="C63" s="99" t="s">
        <v>104</v>
      </c>
      <c r="D63" s="399">
        <v>3.3333333333333335</v>
      </c>
      <c r="E63" s="304">
        <f>VLOOKUP('1'!$B63,'18'!A$4:E$70,3)</f>
        <v>8918</v>
      </c>
      <c r="F63" s="304">
        <f>VLOOKUP('1'!$B63,'18'!A$4:E$70,4)</f>
        <v>7141</v>
      </c>
      <c r="G63" s="304">
        <f>VLOOKUP('1'!$B63,'18'!A$4:E$70,5)</f>
        <v>16059</v>
      </c>
      <c r="H63" s="304">
        <f>VLOOKUP('1'!$B63,'6'!A$4:K$70,9)</f>
        <v>281</v>
      </c>
      <c r="I63" s="305">
        <f t="shared" si="0"/>
        <v>1.7497976212715611E-2</v>
      </c>
      <c r="J63" s="304">
        <f>VLOOKUP('1'!$B63,'7'!A$4:K$70,11)</f>
        <v>0</v>
      </c>
      <c r="K63" s="305">
        <f t="shared" si="1"/>
        <v>0</v>
      </c>
      <c r="L63" s="304">
        <f>VLOOKUP(B63,'8'!$1:$1048576,9,)</f>
        <v>0</v>
      </c>
      <c r="M63" s="305">
        <f t="shared" si="21"/>
        <v>0</v>
      </c>
      <c r="N63" s="304">
        <f>VLOOKUP(B63,'9'!$1:$1048576,12,)</f>
        <v>63</v>
      </c>
      <c r="O63" s="305">
        <f t="shared" si="22"/>
        <v>3.9230338128152442E-3</v>
      </c>
      <c r="P63" s="304">
        <f>VLOOKUP('1'!$B63,'10'!$A$4:$U$70,17,)</f>
        <v>993</v>
      </c>
      <c r="Q63" s="305">
        <f t="shared" si="15"/>
        <v>6.1834485335325984E-2</v>
      </c>
      <c r="R63" s="304">
        <f>VLOOKUP('1'!$B63,'11'!$A$4:$X$70,9)</f>
        <v>627</v>
      </c>
      <c r="S63" s="305">
        <f t="shared" si="16"/>
        <v>3.9043526994208856E-2</v>
      </c>
      <c r="T63" s="304">
        <f>VLOOKUP(B63,'12'!$A$4:$X$70,8,)</f>
        <v>0</v>
      </c>
      <c r="U63" s="305">
        <f t="shared" si="17"/>
        <v>0</v>
      </c>
      <c r="V63" s="304">
        <f>VLOOKUP('1'!$B63,'13'!$A$4:$U$70,11)</f>
        <v>1083</v>
      </c>
      <c r="W63" s="305">
        <f t="shared" si="18"/>
        <v>6.7438819353633481E-2</v>
      </c>
      <c r="X63" s="304">
        <f>VLOOKUP('1'!$B63,'5'!$A$4:$W$70,21)</f>
        <v>2438</v>
      </c>
      <c r="Y63" s="305">
        <f t="shared" si="19"/>
        <v>0.15181518151815182</v>
      </c>
      <c r="Z63" s="304">
        <f t="shared" si="10"/>
        <v>5485</v>
      </c>
      <c r="AA63" s="306">
        <f t="shared" si="20"/>
        <v>0.34155302322685099</v>
      </c>
    </row>
    <row r="64" spans="1:27" ht="11.25" customHeight="1" x14ac:dyDescent="0.2">
      <c r="A64" s="534"/>
      <c r="B64" s="93" t="s">
        <v>77</v>
      </c>
      <c r="C64" s="99" t="s">
        <v>108</v>
      </c>
      <c r="D64" s="399">
        <v>3.3333333333333335</v>
      </c>
      <c r="E64" s="304">
        <f>VLOOKUP('1'!$B64,'18'!A$4:E$70,3)</f>
        <v>3247</v>
      </c>
      <c r="F64" s="304">
        <f>VLOOKUP('1'!$B64,'18'!A$4:E$70,4)</f>
        <v>2388</v>
      </c>
      <c r="G64" s="304">
        <f>VLOOKUP('1'!$B64,'18'!A$4:E$70,5)</f>
        <v>5635</v>
      </c>
      <c r="H64" s="304">
        <f>VLOOKUP('1'!$B64,'6'!A$4:K$70,9)</f>
        <v>0</v>
      </c>
      <c r="I64" s="305">
        <f t="shared" si="0"/>
        <v>0</v>
      </c>
      <c r="J64" s="304">
        <f>VLOOKUP('1'!$B64,'7'!A$4:K$70,11)</f>
        <v>0</v>
      </c>
      <c r="K64" s="305">
        <f t="shared" si="1"/>
        <v>0</v>
      </c>
      <c r="L64" s="304">
        <f>VLOOKUP(B64,'8'!$1:$1048576,9,)</f>
        <v>0</v>
      </c>
      <c r="M64" s="305">
        <f t="shared" si="21"/>
        <v>0</v>
      </c>
      <c r="N64" s="304">
        <f>VLOOKUP(B64,'9'!$1:$1048576,12,)</f>
        <v>269</v>
      </c>
      <c r="O64" s="305">
        <f t="shared" si="22"/>
        <v>4.7737355811889974E-2</v>
      </c>
      <c r="P64" s="304">
        <f>VLOOKUP('1'!$B64,'10'!$A$4:$U$70,17,)</f>
        <v>472</v>
      </c>
      <c r="Q64" s="305">
        <f t="shared" si="15"/>
        <v>8.3762200532386866E-2</v>
      </c>
      <c r="R64" s="304">
        <f>VLOOKUP('1'!$B64,'11'!$A$4:$X$70,9)</f>
        <v>122</v>
      </c>
      <c r="S64" s="305">
        <f t="shared" si="16"/>
        <v>2.1650399290150842E-2</v>
      </c>
      <c r="T64" s="304">
        <f>VLOOKUP(B64,'12'!$A$4:$X$70,8,)</f>
        <v>0</v>
      </c>
      <c r="U64" s="305">
        <f t="shared" si="17"/>
        <v>0</v>
      </c>
      <c r="V64" s="304">
        <f>VLOOKUP('1'!$B64,'13'!$A$4:$U$70,11)</f>
        <v>433</v>
      </c>
      <c r="W64" s="305">
        <f t="shared" si="18"/>
        <v>7.6841171251109133E-2</v>
      </c>
      <c r="X64" s="304">
        <f>VLOOKUP('1'!$B64,'5'!$A$4:$W$70,21)</f>
        <v>638</v>
      </c>
      <c r="Y64" s="305">
        <f t="shared" si="19"/>
        <v>0.1132209405501331</v>
      </c>
      <c r="Z64" s="304">
        <f t="shared" si="10"/>
        <v>1934</v>
      </c>
      <c r="AA64" s="306">
        <f t="shared" si="20"/>
        <v>0.3432120674356699</v>
      </c>
    </row>
    <row r="65" spans="1:27" ht="11.25" customHeight="1" x14ac:dyDescent="0.2">
      <c r="A65" s="534"/>
      <c r="B65" s="93" t="s">
        <v>56</v>
      </c>
      <c r="C65" s="99" t="s">
        <v>104</v>
      </c>
      <c r="D65" s="399">
        <v>3.4</v>
      </c>
      <c r="E65" s="304">
        <f>VLOOKUP('1'!$B65,'18'!A$4:E$70,3)</f>
        <v>10029</v>
      </c>
      <c r="F65" s="304">
        <f>VLOOKUP('1'!$B65,'18'!A$4:E$70,4)</f>
        <v>7034</v>
      </c>
      <c r="G65" s="304">
        <f>VLOOKUP('1'!$B65,'18'!A$4:E$70,5)</f>
        <v>17063</v>
      </c>
      <c r="H65" s="304">
        <f>VLOOKUP('1'!$B65,'6'!A$4:K$70,9)</f>
        <v>226</v>
      </c>
      <c r="I65" s="305">
        <f t="shared" si="0"/>
        <v>1.3245033112582781E-2</v>
      </c>
      <c r="J65" s="304">
        <f>VLOOKUP('1'!$B65,'7'!A$4:K$70,11)</f>
        <v>0</v>
      </c>
      <c r="K65" s="305">
        <f t="shared" si="1"/>
        <v>0</v>
      </c>
      <c r="L65" s="304">
        <f>VLOOKUP(B65,'8'!$1:$1048576,9,)</f>
        <v>0</v>
      </c>
      <c r="M65" s="305">
        <f t="shared" si="21"/>
        <v>0</v>
      </c>
      <c r="N65" s="304">
        <f>VLOOKUP(B65,'9'!$1:$1048576,12,)</f>
        <v>140</v>
      </c>
      <c r="O65" s="305">
        <f t="shared" si="22"/>
        <v>8.2048877688565905E-3</v>
      </c>
      <c r="P65" s="304">
        <f>VLOOKUP('1'!$B65,'10'!$A$4:$U$70,17,)</f>
        <v>812</v>
      </c>
      <c r="Q65" s="305">
        <f t="shared" si="15"/>
        <v>4.7588349059368221E-2</v>
      </c>
      <c r="R65" s="304">
        <f>VLOOKUP('1'!$B65,'11'!$A$4:$X$70,9)</f>
        <v>593</v>
      </c>
      <c r="S65" s="305">
        <f t="shared" si="16"/>
        <v>3.4753560335228272E-2</v>
      </c>
      <c r="T65" s="304">
        <f>VLOOKUP(B65,'12'!$A$4:$X$70,8,)</f>
        <v>15</v>
      </c>
      <c r="U65" s="305">
        <f t="shared" si="17"/>
        <v>8.7909511809177755E-4</v>
      </c>
      <c r="V65" s="304">
        <f>VLOOKUP('1'!$B65,'13'!$A$4:$U$70,11)</f>
        <v>1399</v>
      </c>
      <c r="W65" s="305">
        <f t="shared" si="18"/>
        <v>8.1990271347359783E-2</v>
      </c>
      <c r="X65" s="304">
        <f>VLOOKUP('1'!$B65,'5'!$A$4:$W$70,21)</f>
        <v>2935</v>
      </c>
      <c r="Y65" s="305">
        <f t="shared" si="19"/>
        <v>0.1720096114399578</v>
      </c>
      <c r="Z65" s="304">
        <f t="shared" si="10"/>
        <v>6120</v>
      </c>
      <c r="AA65" s="306">
        <f t="shared" si="20"/>
        <v>0.35867080818144526</v>
      </c>
    </row>
    <row r="66" spans="1:27" ht="11.25" customHeight="1" x14ac:dyDescent="0.2">
      <c r="A66" s="534"/>
      <c r="B66" s="93" t="s">
        <v>59</v>
      </c>
      <c r="C66" s="99" t="s">
        <v>104</v>
      </c>
      <c r="D66" s="399">
        <v>3.4</v>
      </c>
      <c r="E66" s="304">
        <f>VLOOKUP('1'!$B66,'18'!A$4:E$70,3)</f>
        <v>9506</v>
      </c>
      <c r="F66" s="304">
        <f>VLOOKUP('1'!$B66,'18'!A$4:E$70,4)</f>
        <v>6470</v>
      </c>
      <c r="G66" s="304">
        <f>VLOOKUP('1'!$B66,'18'!A$4:E$70,5)</f>
        <v>15976</v>
      </c>
      <c r="H66" s="304">
        <f>VLOOKUP('1'!$B66,'6'!A$4:K$70,9)</f>
        <v>142</v>
      </c>
      <c r="I66" s="305">
        <f t="shared" si="0"/>
        <v>8.8883324987481215E-3</v>
      </c>
      <c r="J66" s="304">
        <f>VLOOKUP('1'!$B66,'7'!A$4:K$70,11)</f>
        <v>0</v>
      </c>
      <c r="K66" s="305">
        <f t="shared" si="1"/>
        <v>0</v>
      </c>
      <c r="L66" s="304">
        <f>VLOOKUP(B66,'8'!$1:$1048576,9,)</f>
        <v>0</v>
      </c>
      <c r="M66" s="305">
        <f t="shared" si="21"/>
        <v>0</v>
      </c>
      <c r="N66" s="304">
        <f>VLOOKUP(B66,'9'!$1:$1048576,12,)</f>
        <v>463</v>
      </c>
      <c r="O66" s="305">
        <f t="shared" si="22"/>
        <v>2.898097145718578E-2</v>
      </c>
      <c r="P66" s="304">
        <f>VLOOKUP('1'!$B66,'10'!$A$4:$U$70,17,)</f>
        <v>932</v>
      </c>
      <c r="Q66" s="305">
        <f t="shared" si="15"/>
        <v>5.8337506259389084E-2</v>
      </c>
      <c r="R66" s="304">
        <f>VLOOKUP('1'!$B66,'11'!$A$4:$X$70,9)</f>
        <v>880</v>
      </c>
      <c r="S66" s="305">
        <f t="shared" si="16"/>
        <v>5.5082623935903859E-2</v>
      </c>
      <c r="T66" s="304">
        <f>VLOOKUP(B66,'12'!$A$4:$X$70,8,)</f>
        <v>535</v>
      </c>
      <c r="U66" s="305">
        <f t="shared" si="17"/>
        <v>3.3487731597396091E-2</v>
      </c>
      <c r="V66" s="304">
        <f>VLOOKUP('1'!$B66,'13'!$A$4:$U$70,11)</f>
        <v>1963</v>
      </c>
      <c r="W66" s="305">
        <f t="shared" si="18"/>
        <v>0.12287180771156735</v>
      </c>
      <c r="X66" s="304">
        <f>VLOOKUP('1'!$B66,'5'!$A$4:$W$70,21)</f>
        <v>2584</v>
      </c>
      <c r="Y66" s="305">
        <f t="shared" si="19"/>
        <v>0.16174261392088132</v>
      </c>
      <c r="Z66" s="304">
        <f t="shared" si="10"/>
        <v>7499</v>
      </c>
      <c r="AA66" s="306">
        <f t="shared" si="20"/>
        <v>0.46939158738107162</v>
      </c>
    </row>
    <row r="67" spans="1:27" ht="11.25" customHeight="1" x14ac:dyDescent="0.2">
      <c r="A67" s="534"/>
      <c r="B67" s="93" t="s">
        <v>83</v>
      </c>
      <c r="C67" s="99" t="s">
        <v>108</v>
      </c>
      <c r="D67" s="399">
        <v>3.4666666666666668</v>
      </c>
      <c r="E67" s="304">
        <f>VLOOKUP('1'!$B67,'18'!A$4:E$70,3)</f>
        <v>2684</v>
      </c>
      <c r="F67" s="304">
        <f>VLOOKUP('1'!$B67,'18'!A$4:E$70,4)</f>
        <v>2248</v>
      </c>
      <c r="G67" s="304">
        <f>VLOOKUP('1'!$B67,'18'!A$4:E$70,5)</f>
        <v>4932</v>
      </c>
      <c r="H67" s="304">
        <f>VLOOKUP('1'!$B67,'6'!A$4:K$70,9)</f>
        <v>88</v>
      </c>
      <c r="I67" s="305">
        <f>H67/G67</f>
        <v>1.7842660178426603E-2</v>
      </c>
      <c r="J67" s="304">
        <f>VLOOKUP('1'!$B67,'7'!A$4:K$70,11)</f>
        <v>0</v>
      </c>
      <c r="K67" s="305">
        <f>J67/G67</f>
        <v>0</v>
      </c>
      <c r="L67" s="304">
        <f>VLOOKUP(B67,'8'!$1:$1048576,9,)</f>
        <v>0</v>
      </c>
      <c r="M67" s="305">
        <f t="shared" si="21"/>
        <v>0</v>
      </c>
      <c r="N67" s="304">
        <f>VLOOKUP(B67,'9'!$1:$1048576,12,)</f>
        <v>0</v>
      </c>
      <c r="O67" s="305">
        <f t="shared" si="22"/>
        <v>0</v>
      </c>
      <c r="P67" s="304">
        <f>VLOOKUP('1'!$B67,'10'!$A$4:$U$70,17,)</f>
        <v>287</v>
      </c>
      <c r="Q67" s="305">
        <f t="shared" ref="Q67:Q70" si="23">P67/G67</f>
        <v>5.8191403081914034E-2</v>
      </c>
      <c r="R67" s="304">
        <f>VLOOKUP('1'!$B67,'11'!$A$4:$X$70,9)</f>
        <v>156</v>
      </c>
      <c r="S67" s="305">
        <f t="shared" ref="S67:S70" si="24">R67/G67</f>
        <v>3.1630170316301706E-2</v>
      </c>
      <c r="T67" s="304">
        <f>VLOOKUP(B67,'12'!$A$4:$X$70,8,)</f>
        <v>40</v>
      </c>
      <c r="U67" s="305">
        <f t="shared" ref="U67:U70" si="25">T67/G67</f>
        <v>8.1103000811030002E-3</v>
      </c>
      <c r="V67" s="304">
        <f>VLOOKUP('1'!$B67,'13'!$A$4:$U$70,11)</f>
        <v>482</v>
      </c>
      <c r="W67" s="305">
        <f t="shared" ref="W67:W70" si="26">V67/G67</f>
        <v>9.7729115977291156E-2</v>
      </c>
      <c r="X67" s="304">
        <f>VLOOKUP('1'!$B67,'5'!$A$4:$W$70,21)</f>
        <v>474</v>
      </c>
      <c r="Y67" s="305">
        <f t="shared" ref="Y67:Y70" si="27">X67/G67</f>
        <v>9.6107055961070553E-2</v>
      </c>
      <c r="Z67" s="304">
        <f t="shared" si="10"/>
        <v>1527</v>
      </c>
      <c r="AA67" s="306">
        <f t="shared" ref="AA67:AA70" si="28">Z67/G67</f>
        <v>0.30961070559610704</v>
      </c>
    </row>
    <row r="68" spans="1:27" ht="11.25" customHeight="1" x14ac:dyDescent="0.2">
      <c r="A68" s="534"/>
      <c r="B68" s="93" t="s">
        <v>60</v>
      </c>
      <c r="C68" s="99" t="s">
        <v>108</v>
      </c>
      <c r="D68" s="399">
        <v>3.5333333333333332</v>
      </c>
      <c r="E68" s="304">
        <f>VLOOKUP('1'!$B68,'18'!A$4:E$70,3)</f>
        <v>4078</v>
      </c>
      <c r="F68" s="304">
        <f>VLOOKUP('1'!$B68,'18'!A$4:E$70,4)</f>
        <v>2578</v>
      </c>
      <c r="G68" s="304">
        <f>VLOOKUP('1'!$B68,'18'!A$4:E$70,5)</f>
        <v>6656</v>
      </c>
      <c r="H68" s="304">
        <f>VLOOKUP('1'!$B68,'6'!A$4:K$70,9)</f>
        <v>154</v>
      </c>
      <c r="I68" s="305">
        <f>H68/G68</f>
        <v>2.3137019230769232E-2</v>
      </c>
      <c r="J68" s="304">
        <f>VLOOKUP('1'!$B68,'7'!A$4:K$70,11)</f>
        <v>0</v>
      </c>
      <c r="K68" s="305">
        <f>J68/G68</f>
        <v>0</v>
      </c>
      <c r="L68" s="304">
        <f>VLOOKUP(B68,'8'!$1:$1048576,9,)</f>
        <v>0</v>
      </c>
      <c r="M68" s="305">
        <f t="shared" si="21"/>
        <v>0</v>
      </c>
      <c r="N68" s="304">
        <f>VLOOKUP(B68,'9'!$1:$1048576,12,)</f>
        <v>0</v>
      </c>
      <c r="O68" s="305">
        <f t="shared" si="22"/>
        <v>0</v>
      </c>
      <c r="P68" s="304">
        <f>VLOOKUP('1'!$B68,'10'!$A$4:$U$70,17,)</f>
        <v>864</v>
      </c>
      <c r="Q68" s="305">
        <f t="shared" si="23"/>
        <v>0.12980769230769232</v>
      </c>
      <c r="R68" s="304">
        <f>VLOOKUP('1'!$B68,'11'!$A$4:$X$70,9)</f>
        <v>199</v>
      </c>
      <c r="S68" s="305">
        <f t="shared" si="24"/>
        <v>2.989783653846154E-2</v>
      </c>
      <c r="T68" s="304">
        <f>VLOOKUP(B68,'12'!$A$4:$X$70,8,)</f>
        <v>59</v>
      </c>
      <c r="U68" s="305">
        <f t="shared" si="25"/>
        <v>8.864182692307692E-3</v>
      </c>
      <c r="V68" s="304">
        <f>VLOOKUP('1'!$B68,'13'!$A$4:$U$70,11)</f>
        <v>735</v>
      </c>
      <c r="W68" s="305">
        <f t="shared" si="26"/>
        <v>0.1104266826923077</v>
      </c>
      <c r="X68" s="304">
        <f>VLOOKUP('1'!$B68,'5'!$A$4:$W$70,21)</f>
        <v>646</v>
      </c>
      <c r="Y68" s="305">
        <f t="shared" si="27"/>
        <v>9.7055288461538464E-2</v>
      </c>
      <c r="Z68" s="304">
        <f t="shared" ref="Z68:Z69" si="29">H68+J68+L68+N68+P68+R68+T68+V68+X68</f>
        <v>2657</v>
      </c>
      <c r="AA68" s="306">
        <f t="shared" si="28"/>
        <v>0.39918870192307693</v>
      </c>
    </row>
    <row r="69" spans="1:27" ht="11.25" customHeight="1" x14ac:dyDescent="0.2">
      <c r="A69" s="535"/>
      <c r="B69" s="93" t="s">
        <v>85</v>
      </c>
      <c r="C69" s="99" t="s">
        <v>104</v>
      </c>
      <c r="D69" s="399">
        <v>3.5333333333333332</v>
      </c>
      <c r="E69" s="304">
        <f>VLOOKUP('1'!$B69,'18'!A$4:E$70,3)</f>
        <v>64267</v>
      </c>
      <c r="F69" s="304">
        <f>VLOOKUP('1'!$B69,'18'!A$4:E$70,4)</f>
        <v>43607</v>
      </c>
      <c r="G69" s="304">
        <f>VLOOKUP('1'!$B69,'18'!A$4:E$70,5)</f>
        <v>107874</v>
      </c>
      <c r="H69" s="304">
        <f>VLOOKUP('1'!$B69,'6'!A$4:K$70,9)</f>
        <v>850</v>
      </c>
      <c r="I69" s="305">
        <f>H69/G69</f>
        <v>7.8795631940968159E-3</v>
      </c>
      <c r="J69" s="304">
        <f>VLOOKUP('1'!$B69,'7'!A$4:K$70,11)</f>
        <v>0</v>
      </c>
      <c r="K69" s="305">
        <f>J69/G69</f>
        <v>0</v>
      </c>
      <c r="L69" s="304">
        <f>VLOOKUP(B69,'8'!$1:$1048576,9,)</f>
        <v>81</v>
      </c>
      <c r="M69" s="305">
        <f t="shared" si="21"/>
        <v>7.5087602202569663E-4</v>
      </c>
      <c r="N69" s="304">
        <f>VLOOKUP(B69,'9'!$1:$1048576,12,)</f>
        <v>98</v>
      </c>
      <c r="O69" s="305">
        <f t="shared" si="22"/>
        <v>9.0846728590763301E-4</v>
      </c>
      <c r="P69" s="304">
        <f>VLOOKUP('1'!$B69,'10'!$A$4:$U$70,17,)</f>
        <v>7945</v>
      </c>
      <c r="Q69" s="305">
        <f t="shared" si="23"/>
        <v>7.3650740678940244E-2</v>
      </c>
      <c r="R69" s="304">
        <f>VLOOKUP('1'!$B69,'11'!$A$4:$X$70,9)</f>
        <v>4022</v>
      </c>
      <c r="S69" s="305">
        <f t="shared" si="24"/>
        <v>3.7284239019596939E-2</v>
      </c>
      <c r="T69" s="304">
        <f>VLOOKUP(B69,'12'!$A$4:$X$70,8,)</f>
        <v>2064</v>
      </c>
      <c r="U69" s="305">
        <f t="shared" si="25"/>
        <v>1.913343345013627E-2</v>
      </c>
      <c r="V69" s="304">
        <f>VLOOKUP('1'!$B69,'13'!$A$4:$U$70,11)</f>
        <v>10034</v>
      </c>
      <c r="W69" s="305">
        <f t="shared" si="26"/>
        <v>9.3015925987726428E-2</v>
      </c>
      <c r="X69" s="304">
        <f>VLOOKUP('1'!$B69,'5'!$A$4:$W$70,21)</f>
        <v>19529</v>
      </c>
      <c r="Y69" s="305">
        <f t="shared" si="27"/>
        <v>0.18103528190296087</v>
      </c>
      <c r="Z69" s="304">
        <f t="shared" si="29"/>
        <v>44623</v>
      </c>
      <c r="AA69" s="306">
        <f t="shared" si="28"/>
        <v>0.41365852754139087</v>
      </c>
    </row>
    <row r="70" spans="1:27" ht="12.75" x14ac:dyDescent="0.2">
      <c r="A70" s="542" t="s">
        <v>216</v>
      </c>
      <c r="B70" s="543"/>
      <c r="C70" s="72"/>
      <c r="D70" s="307"/>
      <c r="E70" s="308">
        <f>SUM(E3:E69)</f>
        <v>419263</v>
      </c>
      <c r="F70" s="308">
        <f>SUM(F3:F69)</f>
        <v>295074</v>
      </c>
      <c r="G70" s="308">
        <f>SUM(G3:G69)</f>
        <v>714337</v>
      </c>
      <c r="H70" s="308">
        <f>SUM(H3:H69)</f>
        <v>5928.2641509433961</v>
      </c>
      <c r="I70" s="309">
        <f>H70/G70</f>
        <v>8.2989739449915046E-3</v>
      </c>
      <c r="J70" s="308">
        <f>SUM(J3:J69)</f>
        <v>197</v>
      </c>
      <c r="K70" s="309">
        <f>J70/G70</f>
        <v>2.757801989817131E-4</v>
      </c>
      <c r="L70" s="308">
        <f>SUM(L3:L69)</f>
        <v>230</v>
      </c>
      <c r="M70" s="309">
        <f>L70/G70</f>
        <v>3.2197688205986809E-4</v>
      </c>
      <c r="N70" s="308">
        <f>SUM(N3:N69)</f>
        <v>6669</v>
      </c>
      <c r="O70" s="309">
        <f>N70/G70</f>
        <v>9.3359296802489576E-3</v>
      </c>
      <c r="P70" s="308">
        <f>SUM(P3:P69)</f>
        <v>35664</v>
      </c>
      <c r="Q70" s="309">
        <f t="shared" si="23"/>
        <v>4.9926015312100593E-2</v>
      </c>
      <c r="R70" s="308">
        <f>SUM(R3:R69)</f>
        <v>18315</v>
      </c>
      <c r="S70" s="309">
        <f t="shared" si="24"/>
        <v>2.5639159108376018E-2</v>
      </c>
      <c r="T70" s="308">
        <f>SUM(T3:T69)</f>
        <v>8445</v>
      </c>
      <c r="U70" s="309">
        <f t="shared" si="25"/>
        <v>1.1822151169546026E-2</v>
      </c>
      <c r="V70" s="308">
        <f>SUM(V3:V69)</f>
        <v>66611</v>
      </c>
      <c r="W70" s="309">
        <f t="shared" si="26"/>
        <v>9.3248704742999455E-2</v>
      </c>
      <c r="X70" s="308">
        <f>SUM(X3:X69)</f>
        <v>103013</v>
      </c>
      <c r="Y70" s="309">
        <f t="shared" si="27"/>
        <v>0.14420784587666605</v>
      </c>
      <c r="Z70" s="308">
        <f>H70+J70+L70+N70+P70+R70+T70+V70+X70</f>
        <v>245072.2641509434</v>
      </c>
      <c r="AA70" s="309">
        <f t="shared" si="28"/>
        <v>0.34307653691597018</v>
      </c>
    </row>
    <row r="71" spans="1:27" s="10" customFormat="1" x14ac:dyDescent="0.2">
      <c r="B71" s="27"/>
      <c r="C71" s="28"/>
      <c r="D71" s="310"/>
      <c r="E71" s="310"/>
      <c r="F71" s="311"/>
      <c r="G71" s="65"/>
      <c r="H71" s="29"/>
      <c r="I71" s="29"/>
      <c r="J71" s="29"/>
      <c r="K71" s="29"/>
      <c r="L71" s="29"/>
      <c r="M71" s="29"/>
      <c r="N71" s="29"/>
      <c r="O71" s="29"/>
      <c r="P71" s="29"/>
      <c r="Q71" s="29"/>
      <c r="R71" s="29"/>
      <c r="S71" s="29"/>
      <c r="T71" s="312"/>
      <c r="U71" s="29"/>
      <c r="V71" s="29"/>
      <c r="W71" s="29"/>
      <c r="X71" s="312"/>
      <c r="Y71" s="29"/>
      <c r="Z71" s="65"/>
      <c r="AA71" s="313"/>
    </row>
    <row r="72" spans="1:27" s="10" customFormat="1" x14ac:dyDescent="0.2">
      <c r="B72" s="529" t="s">
        <v>105</v>
      </c>
      <c r="C72" s="529"/>
      <c r="D72" s="120">
        <f t="shared" ref="D72:AA72" si="30">MIN(D3:D69)</f>
        <v>1.2</v>
      </c>
      <c r="E72" s="127">
        <f t="shared" si="30"/>
        <v>22</v>
      </c>
      <c r="F72" s="127">
        <f t="shared" si="30"/>
        <v>16</v>
      </c>
      <c r="G72" s="26">
        <f t="shared" si="30"/>
        <v>38</v>
      </c>
      <c r="H72" s="26">
        <f t="shared" si="30"/>
        <v>0</v>
      </c>
      <c r="I72" s="121">
        <f t="shared" si="30"/>
        <v>0</v>
      </c>
      <c r="J72" s="26">
        <f t="shared" si="30"/>
        <v>0</v>
      </c>
      <c r="K72" s="121">
        <f t="shared" si="30"/>
        <v>0</v>
      </c>
      <c r="L72" s="26">
        <f t="shared" si="30"/>
        <v>0</v>
      </c>
      <c r="M72" s="121">
        <f t="shared" si="30"/>
        <v>0</v>
      </c>
      <c r="N72" s="26">
        <f t="shared" si="30"/>
        <v>0</v>
      </c>
      <c r="O72" s="121">
        <f t="shared" si="30"/>
        <v>0</v>
      </c>
      <c r="P72" s="26">
        <f t="shared" si="30"/>
        <v>0</v>
      </c>
      <c r="Q72" s="121">
        <f t="shared" si="30"/>
        <v>0</v>
      </c>
      <c r="R72" s="26">
        <f t="shared" si="30"/>
        <v>0</v>
      </c>
      <c r="S72" s="121">
        <f t="shared" si="30"/>
        <v>0</v>
      </c>
      <c r="T72" s="314">
        <f t="shared" si="30"/>
        <v>0</v>
      </c>
      <c r="U72" s="121">
        <f t="shared" si="30"/>
        <v>0</v>
      </c>
      <c r="V72" s="26">
        <f t="shared" si="30"/>
        <v>21</v>
      </c>
      <c r="W72" s="121">
        <f t="shared" si="30"/>
        <v>4.4712562100780694E-2</v>
      </c>
      <c r="X72" s="314">
        <f t="shared" si="30"/>
        <v>0</v>
      </c>
      <c r="Y72" s="121">
        <f t="shared" si="30"/>
        <v>0</v>
      </c>
      <c r="Z72" s="26">
        <f t="shared" si="30"/>
        <v>52</v>
      </c>
      <c r="AA72" s="121">
        <f t="shared" si="30"/>
        <v>0.22671848803536046</v>
      </c>
    </row>
    <row r="73" spans="1:27" s="10" customFormat="1" x14ac:dyDescent="0.2">
      <c r="B73" s="529" t="s">
        <v>112</v>
      </c>
      <c r="C73" s="529"/>
      <c r="D73" s="120">
        <f t="shared" ref="D73:AA73" si="31">MAX(D3:D69)</f>
        <v>3.5333333333333332</v>
      </c>
      <c r="E73" s="127">
        <f t="shared" si="31"/>
        <v>64267</v>
      </c>
      <c r="F73" s="127">
        <f t="shared" si="31"/>
        <v>43607</v>
      </c>
      <c r="G73" s="26">
        <f t="shared" si="31"/>
        <v>107874</v>
      </c>
      <c r="H73" s="26">
        <f t="shared" si="31"/>
        <v>850</v>
      </c>
      <c r="I73" s="121">
        <f t="shared" si="31"/>
        <v>4.4474393530997303E-2</v>
      </c>
      <c r="J73" s="26">
        <f t="shared" si="31"/>
        <v>46</v>
      </c>
      <c r="K73" s="121">
        <f t="shared" si="31"/>
        <v>1.5965166908563134E-2</v>
      </c>
      <c r="L73" s="26">
        <f t="shared" si="31"/>
        <v>82</v>
      </c>
      <c r="M73" s="121">
        <f t="shared" si="31"/>
        <v>2.1201413427561839E-2</v>
      </c>
      <c r="N73" s="26">
        <f t="shared" si="31"/>
        <v>1058</v>
      </c>
      <c r="O73" s="121">
        <f t="shared" si="31"/>
        <v>0.37387387387387389</v>
      </c>
      <c r="P73" s="26">
        <f t="shared" si="31"/>
        <v>7945</v>
      </c>
      <c r="Q73" s="121">
        <f t="shared" si="31"/>
        <v>0.24509803921568626</v>
      </c>
      <c r="R73" s="26">
        <f t="shared" si="31"/>
        <v>4022</v>
      </c>
      <c r="S73" s="121">
        <f t="shared" si="31"/>
        <v>7.0136744596382888E-2</v>
      </c>
      <c r="T73" s="314">
        <f t="shared" si="31"/>
        <v>2064</v>
      </c>
      <c r="U73" s="121">
        <f t="shared" si="31"/>
        <v>0.68421052631578949</v>
      </c>
      <c r="V73" s="26">
        <f t="shared" si="31"/>
        <v>10034</v>
      </c>
      <c r="W73" s="121">
        <f t="shared" si="31"/>
        <v>0.55263157894736847</v>
      </c>
      <c r="X73" s="314">
        <f t="shared" si="31"/>
        <v>19529</v>
      </c>
      <c r="Y73" s="121">
        <f t="shared" si="31"/>
        <v>0.23062421449518225</v>
      </c>
      <c r="Z73" s="26">
        <f t="shared" si="31"/>
        <v>44623</v>
      </c>
      <c r="AA73" s="121">
        <f t="shared" si="31"/>
        <v>1.368421052631579</v>
      </c>
    </row>
    <row r="74" spans="1:27" s="10" customFormat="1" x14ac:dyDescent="0.2">
      <c r="B74" s="529" t="s">
        <v>140</v>
      </c>
      <c r="C74" s="529"/>
      <c r="D74" s="122">
        <f t="shared" ref="D74:AA74" si="32">AVERAGE(D3:D69)</f>
        <v>2.4942430703624736</v>
      </c>
      <c r="E74" s="26">
        <f t="shared" si="32"/>
        <v>6257.6567164179105</v>
      </c>
      <c r="F74" s="26">
        <f t="shared" si="32"/>
        <v>4404.0895522388064</v>
      </c>
      <c r="G74" s="26">
        <f t="shared" si="32"/>
        <v>10661.746268656716</v>
      </c>
      <c r="H74" s="26">
        <f t="shared" si="32"/>
        <v>88.481554491692478</v>
      </c>
      <c r="I74" s="121">
        <f t="shared" si="32"/>
        <v>1.0015219254548261E-2</v>
      </c>
      <c r="J74" s="26">
        <f t="shared" si="32"/>
        <v>2.9402985074626864</v>
      </c>
      <c r="K74" s="121">
        <f t="shared" si="32"/>
        <v>1.0596553509349071E-3</v>
      </c>
      <c r="L74" s="26">
        <f t="shared" si="32"/>
        <v>3.4328358208955225</v>
      </c>
      <c r="M74" s="121">
        <f t="shared" si="32"/>
        <v>3.6613863672843252E-4</v>
      </c>
      <c r="N74" s="26">
        <f t="shared" si="32"/>
        <v>99.537313432835816</v>
      </c>
      <c r="O74" s="121">
        <f t="shared" si="32"/>
        <v>2.7532741772073009E-2</v>
      </c>
      <c r="P74" s="26">
        <f t="shared" si="32"/>
        <v>532.29850746268653</v>
      </c>
      <c r="Q74" s="121">
        <f t="shared" si="32"/>
        <v>6.6697678368122917E-2</v>
      </c>
      <c r="R74" s="26">
        <f t="shared" si="32"/>
        <v>273.35820895522386</v>
      </c>
      <c r="S74" s="121">
        <f t="shared" si="32"/>
        <v>3.0257872082019497E-2</v>
      </c>
      <c r="T74" s="26">
        <f t="shared" si="32"/>
        <v>126.04477611940298</v>
      </c>
      <c r="U74" s="121">
        <f t="shared" si="32"/>
        <v>2.8708325097821574E-2</v>
      </c>
      <c r="V74" s="26">
        <f t="shared" si="32"/>
        <v>994.19402985074623</v>
      </c>
      <c r="W74" s="121">
        <f t="shared" si="32"/>
        <v>9.9614090635823327E-2</v>
      </c>
      <c r="X74" s="26">
        <f t="shared" si="32"/>
        <v>1537.5074626865671</v>
      </c>
      <c r="Y74" s="121">
        <f t="shared" si="32"/>
        <v>0.12421091020886202</v>
      </c>
      <c r="Z74" s="26">
        <f t="shared" si="32"/>
        <v>3657.7949873275134</v>
      </c>
      <c r="AA74" s="121">
        <f t="shared" si="32"/>
        <v>0.38846263140693377</v>
      </c>
    </row>
    <row r="75" spans="1:27" s="10" customFormat="1" x14ac:dyDescent="0.2">
      <c r="B75" s="529" t="s">
        <v>109</v>
      </c>
      <c r="C75" s="529"/>
      <c r="D75" s="120">
        <f t="shared" ref="D75:K75" si="33">MEDIAN(D3:D69)</f>
        <v>2.5333333333333332</v>
      </c>
      <c r="E75" s="127">
        <f t="shared" si="33"/>
        <v>2684</v>
      </c>
      <c r="F75" s="127">
        <f t="shared" si="33"/>
        <v>1862</v>
      </c>
      <c r="G75" s="26">
        <f t="shared" si="33"/>
        <v>4564</v>
      </c>
      <c r="H75" s="26">
        <f t="shared" si="33"/>
        <v>27</v>
      </c>
      <c r="I75" s="121">
        <f t="shared" si="33"/>
        <v>8.0018289894833103E-3</v>
      </c>
      <c r="J75" s="26">
        <f t="shared" si="33"/>
        <v>0</v>
      </c>
      <c r="K75" s="121">
        <f t="shared" si="33"/>
        <v>0</v>
      </c>
      <c r="L75" s="26">
        <f t="shared" ref="L75:O75" si="34">MEDIAN(L3:L69)</f>
        <v>0</v>
      </c>
      <c r="M75" s="121">
        <f t="shared" si="34"/>
        <v>0</v>
      </c>
      <c r="N75" s="26">
        <f t="shared" si="34"/>
        <v>63</v>
      </c>
      <c r="O75" s="121">
        <f t="shared" si="34"/>
        <v>7.6208621100261964E-3</v>
      </c>
      <c r="P75" s="26">
        <f t="shared" ref="P75:AA75" si="35">MEDIAN(P3:P69)</f>
        <v>303</v>
      </c>
      <c r="Q75" s="121">
        <f t="shared" si="35"/>
        <v>6.5354000837871809E-2</v>
      </c>
      <c r="R75" s="26">
        <f t="shared" si="35"/>
        <v>155</v>
      </c>
      <c r="S75" s="121">
        <f t="shared" si="35"/>
        <v>2.7679205110007096E-2</v>
      </c>
      <c r="T75" s="314">
        <f t="shared" si="35"/>
        <v>51</v>
      </c>
      <c r="U75" s="121">
        <f t="shared" si="35"/>
        <v>9.1056910569105691E-3</v>
      </c>
      <c r="V75" s="26">
        <f t="shared" si="35"/>
        <v>350</v>
      </c>
      <c r="W75" s="121">
        <f t="shared" si="35"/>
        <v>9.1758241758241751E-2</v>
      </c>
      <c r="X75" s="314">
        <f t="shared" si="35"/>
        <v>518</v>
      </c>
      <c r="Y75" s="121">
        <f t="shared" si="35"/>
        <v>0.11667234139144252</v>
      </c>
      <c r="Z75" s="26">
        <f t="shared" si="35"/>
        <v>1751</v>
      </c>
      <c r="AA75" s="121">
        <f t="shared" si="35"/>
        <v>0.360798050563509</v>
      </c>
    </row>
    <row r="77" spans="1:27" x14ac:dyDescent="0.2">
      <c r="B77" s="9" t="s">
        <v>113</v>
      </c>
    </row>
    <row r="78" spans="1:27" ht="12.75" x14ac:dyDescent="0.2">
      <c r="B78" s="81" t="s">
        <v>116</v>
      </c>
      <c r="C78" s="539" t="s">
        <v>321</v>
      </c>
      <c r="D78" s="540"/>
      <c r="E78" s="540"/>
      <c r="F78" s="541"/>
      <c r="I78" s="80"/>
      <c r="M78" s="80"/>
    </row>
    <row r="79" spans="1:27" ht="12.75" x14ac:dyDescent="0.2">
      <c r="B79" s="23" t="s">
        <v>117</v>
      </c>
      <c r="C79" s="544" t="s">
        <v>322</v>
      </c>
      <c r="D79" s="540"/>
      <c r="E79" s="540"/>
      <c r="F79" s="541"/>
      <c r="I79" s="80"/>
      <c r="M79" s="80"/>
    </row>
    <row r="80" spans="1:27" ht="12.75" x14ac:dyDescent="0.2">
      <c r="B80" s="24" t="s">
        <v>115</v>
      </c>
      <c r="C80" s="545" t="s">
        <v>324</v>
      </c>
      <c r="D80" s="540"/>
      <c r="E80" s="540"/>
      <c r="F80" s="541"/>
      <c r="I80" s="80"/>
      <c r="M80" s="80"/>
    </row>
    <row r="81" spans="1:27" ht="12.75" x14ac:dyDescent="0.2">
      <c r="B81" s="25" t="s">
        <v>114</v>
      </c>
      <c r="C81" s="536" t="s">
        <v>323</v>
      </c>
      <c r="D81" s="537"/>
      <c r="E81" s="537"/>
      <c r="F81" s="538"/>
      <c r="I81" s="80"/>
      <c r="M81" s="80"/>
    </row>
    <row r="83" spans="1:27" s="451" customFormat="1" ht="12.75" x14ac:dyDescent="0.2">
      <c r="A83" s="228" t="str">
        <f>'18'!A72:AE72</f>
        <v>* 2012-2016 American Community Survey</v>
      </c>
      <c r="D83" s="452"/>
      <c r="E83" s="452"/>
      <c r="F83" s="452"/>
      <c r="G83" s="452"/>
      <c r="H83" s="452"/>
      <c r="I83" s="452"/>
      <c r="J83" s="452"/>
      <c r="K83" s="452"/>
      <c r="L83" s="452"/>
      <c r="M83" s="452"/>
      <c r="N83" s="452"/>
      <c r="O83" s="452"/>
      <c r="P83" s="452"/>
      <c r="Q83" s="452"/>
      <c r="R83" s="452"/>
      <c r="S83" s="452"/>
      <c r="T83" s="452"/>
      <c r="U83" s="452"/>
      <c r="V83" s="452"/>
      <c r="W83" s="452"/>
      <c r="X83" s="452"/>
      <c r="Y83" s="452"/>
      <c r="Z83" s="452"/>
      <c r="AA83" s="452"/>
    </row>
    <row r="84" spans="1:27" s="230" customFormat="1" ht="12.75" x14ac:dyDescent="0.2">
      <c r="A84" s="228" t="s">
        <v>315</v>
      </c>
      <c r="D84" s="80"/>
      <c r="E84" s="80"/>
      <c r="F84" s="80"/>
      <c r="G84" s="80"/>
      <c r="H84" s="80"/>
      <c r="I84" s="80"/>
      <c r="J84" s="80"/>
      <c r="K84" s="80"/>
      <c r="L84" s="80"/>
      <c r="M84" s="80"/>
      <c r="N84" s="80"/>
      <c r="O84" s="80"/>
      <c r="P84" s="80"/>
      <c r="Q84" s="80"/>
      <c r="R84" s="80"/>
      <c r="S84" s="80"/>
      <c r="T84" s="80"/>
      <c r="U84" s="80"/>
      <c r="V84" s="80"/>
      <c r="W84" s="80"/>
      <c r="X84" s="80"/>
      <c r="Y84" s="80"/>
      <c r="Z84" s="80"/>
      <c r="AA84" s="80"/>
    </row>
  </sheetData>
  <mergeCells count="14">
    <mergeCell ref="C81:F81"/>
    <mergeCell ref="C78:F78"/>
    <mergeCell ref="A70:B70"/>
    <mergeCell ref="C79:F79"/>
    <mergeCell ref="C80:F80"/>
    <mergeCell ref="A2:B2"/>
    <mergeCell ref="B72:C72"/>
    <mergeCell ref="B73:C73"/>
    <mergeCell ref="B74:C74"/>
    <mergeCell ref="B75:C75"/>
    <mergeCell ref="A3:A12"/>
    <mergeCell ref="A13:A29"/>
    <mergeCell ref="A30:A57"/>
    <mergeCell ref="A58:A69"/>
  </mergeCells>
  <printOptions horizontalCentered="1"/>
  <pageMargins left="0.3" right="0.3" top="0.4" bottom="0.5" header="0.25" footer="0.25"/>
  <pageSetup fitToHeight="2" orientation="landscape" r:id="rId1"/>
  <headerFooter alignWithMargins="0">
    <oddFooter>&amp;L&amp;8Prepared by:  Office of Child Development and Early Learning&amp;C&amp;8&amp;P&amp;R&amp;8Updated: 11/1/2011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indexed="8"/>
    <pageSetUpPr fitToPage="1"/>
  </sheetPr>
  <dimension ref="A1:AJ78"/>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12.7109375" defaultRowHeight="12.75" x14ac:dyDescent="0.2"/>
  <cols>
    <col min="1" max="1" width="16.7109375" style="68" customWidth="1"/>
    <col min="2" max="2" width="12" style="69" customWidth="1"/>
    <col min="3" max="3" width="15.7109375" style="187" customWidth="1"/>
    <col min="4" max="4" width="5.28515625" style="204" customWidth="1"/>
    <col min="5" max="5" width="13.7109375" style="60" customWidth="1"/>
    <col min="6" max="6" width="5.28515625" style="204" customWidth="1"/>
    <col min="7" max="7" width="12" style="187" customWidth="1"/>
    <col min="8" max="8" width="5.28515625" style="204" customWidth="1"/>
    <col min="9" max="9" width="11.7109375" style="187" customWidth="1"/>
    <col min="10" max="10" width="5.28515625" style="204" customWidth="1"/>
    <col min="11" max="11" width="11.42578125" style="204" customWidth="1"/>
    <col min="12" max="12" width="5.28515625" style="204" customWidth="1"/>
    <col min="13" max="13" width="12.7109375" style="197" customWidth="1"/>
    <col min="14" max="14" width="5.28515625" style="204" customWidth="1"/>
    <col min="15" max="15" width="11.85546875" style="197" customWidth="1"/>
    <col min="16" max="16" width="5.28515625" style="204" customWidth="1"/>
    <col min="17" max="17" width="10.5703125" style="197" customWidth="1"/>
    <col min="18" max="18" width="5.28515625" style="204" customWidth="1"/>
    <col min="19" max="19" width="10" style="197" customWidth="1"/>
    <col min="20" max="20" width="5.28515625" style="204" customWidth="1"/>
    <col min="21" max="21" width="9" style="60" customWidth="1"/>
    <col min="22" max="22" width="5.28515625" style="204" customWidth="1"/>
    <col min="23" max="23" width="8.5703125" style="60" customWidth="1"/>
    <col min="24" max="24" width="5.28515625" style="204" customWidth="1"/>
    <col min="25" max="25" width="12.28515625" style="60" customWidth="1"/>
    <col min="26" max="26" width="5.28515625" style="204" customWidth="1"/>
    <col min="27" max="27" width="12.42578125" style="66" customWidth="1"/>
    <col min="28" max="28" width="5.28515625" style="204" bestFit="1" customWidth="1"/>
    <col min="29" max="29" width="12.42578125" style="197" customWidth="1"/>
    <col min="30" max="30" width="5.28515625" style="204" bestFit="1" customWidth="1"/>
    <col min="31" max="31" width="16" style="66" bestFit="1" customWidth="1"/>
    <col min="32" max="32" width="5.28515625" style="204" bestFit="1" customWidth="1"/>
    <col min="33" max="33" width="5.28515625" style="376" bestFit="1" customWidth="1"/>
    <col min="34" max="34" width="7.7109375" style="61" bestFit="1" customWidth="1"/>
    <col min="35" max="35" width="12.7109375" style="133"/>
    <col min="37" max="16384" width="12.7109375" style="133"/>
  </cols>
  <sheetData>
    <row r="1" spans="1:36" s="42" customFormat="1" x14ac:dyDescent="0.2">
      <c r="A1" s="74" t="str">
        <f>'Table of Contents'!B25&amp;":  "&amp;'Table of Contents'!C25</f>
        <v>Tab 19:  Combined Risk Indicators</v>
      </c>
      <c r="B1" s="134"/>
      <c r="C1" s="365"/>
      <c r="D1" s="365"/>
      <c r="E1" s="365"/>
      <c r="F1" s="365"/>
      <c r="G1" s="365"/>
      <c r="H1" s="365"/>
      <c r="I1" s="365"/>
      <c r="J1" s="365"/>
      <c r="K1" s="365"/>
      <c r="L1" s="365"/>
      <c r="M1" s="365"/>
      <c r="N1" s="365"/>
      <c r="O1" s="366"/>
      <c r="P1" s="365"/>
      <c r="Q1" s="366"/>
      <c r="R1" s="365"/>
      <c r="S1" s="366"/>
      <c r="T1" s="365"/>
      <c r="U1" s="365"/>
      <c r="V1" s="365"/>
      <c r="W1" s="365"/>
      <c r="X1" s="365"/>
      <c r="Y1" s="365"/>
      <c r="Z1" s="365"/>
      <c r="AA1" s="367"/>
      <c r="AB1" s="365"/>
      <c r="AC1" s="366"/>
      <c r="AD1" s="365"/>
      <c r="AE1" s="367"/>
      <c r="AF1" s="365"/>
      <c r="AG1" s="365"/>
      <c r="AH1" s="365"/>
      <c r="AJ1"/>
    </row>
    <row r="2" spans="1:36" s="41" customFormat="1" ht="84" x14ac:dyDescent="0.2">
      <c r="A2" s="35" t="str">
        <f>'1'!A2</f>
        <v>County</v>
      </c>
      <c r="B2" s="31" t="str">
        <f>'1'!C2</f>
        <v>County Classification</v>
      </c>
      <c r="C2" s="36" t="str">
        <f>'18'!F2</f>
        <v>% of Children under 5 Living in Economically High Risk Families (100% FPL)*</v>
      </c>
      <c r="D2" s="32" t="s">
        <v>176</v>
      </c>
      <c r="E2" s="36" t="str">
        <f>'18'!G2</f>
        <v>% of Children under 5 Living in Economically At Risk Families (300% FPL)*</v>
      </c>
      <c r="F2" s="32" t="s">
        <v>176</v>
      </c>
      <c r="G2" s="36" t="str">
        <f>'18'!H2</f>
        <v>% of Children Receiving Free/Reduced Lunch**</v>
      </c>
      <c r="H2" s="32" t="s">
        <v>176</v>
      </c>
      <c r="I2" s="36" t="str">
        <f>'18'!I2</f>
        <v>% of Children Born to Young and Single Mothers^</v>
      </c>
      <c r="J2" s="32" t="s">
        <v>176</v>
      </c>
      <c r="K2" s="31" t="str">
        <f>'18'!J2</f>
        <v>Birth Rate to Mothers, Ages 15-17^</v>
      </c>
      <c r="L2" s="32" t="s">
        <v>176</v>
      </c>
      <c r="M2" s="31" t="str">
        <f>'18'!K2</f>
        <v>% of Births to Mothers with Less than a High School Degree^</v>
      </c>
      <c r="N2" s="32" t="s">
        <v>176</v>
      </c>
      <c r="O2" s="36" t="str">
        <f>'18'!L2</f>
        <v>% of Births Considered Very Preterm (&lt; 32wks)^</v>
      </c>
      <c r="P2" s="32" t="s">
        <v>176</v>
      </c>
      <c r="Q2" s="36" t="str">
        <f>'18'!M2</f>
        <v>% of Babies Born at Low Birth Weight (&lt;2500g)^</v>
      </c>
      <c r="R2" s="32" t="s">
        <v>176</v>
      </c>
      <c r="S2" s="32" t="str">
        <f>'18'!N2</f>
        <v>% of Deaths of Children under the Age of 1 (Infant Mortality)^</v>
      </c>
      <c r="T2" s="32" t="s">
        <v>176</v>
      </c>
      <c r="U2" s="32" t="str">
        <f>'18'!O2</f>
        <v>% below Proficient English Language Arts 3rd Grade PSSA**</v>
      </c>
      <c r="V2" s="32" t="s">
        <v>176</v>
      </c>
      <c r="W2" s="32" t="str">
        <f>'18'!P2</f>
        <v>% below Proficient Math 3rd Grade PSSA**</v>
      </c>
      <c r="X2" s="32" t="s">
        <v>176</v>
      </c>
      <c r="Y2" s="32" t="str">
        <f>'18'!Q2</f>
        <v>% of Students who Do Not Graduate in 4 Years with a Regular High School Diploma **</v>
      </c>
      <c r="Z2" s="32" t="s">
        <v>176</v>
      </c>
      <c r="AA2" s="96" t="str">
        <f>'18'!R2</f>
        <v>% of Substantiated Cases of Abuse and Neglect for Children Under 5^^</v>
      </c>
      <c r="AB2" s="32" t="s">
        <v>176</v>
      </c>
      <c r="AC2" s="32" t="str">
        <f>'18'!S2</f>
        <v>% of Children Born to Mothers Who Used Tobacco during Pregnancy^</v>
      </c>
      <c r="AD2" s="32" t="s">
        <v>176</v>
      </c>
      <c r="AE2" s="96" t="str">
        <f>'18'!T2</f>
        <v>% of Children under Age 18 with Documented Cases of Maltreatment^^</v>
      </c>
      <c r="AF2" s="32" t="s">
        <v>176</v>
      </c>
      <c r="AG2" s="33" t="s">
        <v>177</v>
      </c>
      <c r="AH2" s="34" t="s">
        <v>111</v>
      </c>
      <c r="AJ2" s="95"/>
    </row>
    <row r="3" spans="1:36" x14ac:dyDescent="0.2">
      <c r="A3" s="15" t="s">
        <v>36</v>
      </c>
      <c r="B3" s="149" t="s">
        <v>108</v>
      </c>
      <c r="C3" s="332">
        <f>'18'!F4</f>
        <v>0.16556728232189974</v>
      </c>
      <c r="D3" s="368">
        <f t="shared" ref="D3:D66" si="0">IF(OR(C3&lt;C$71,C3=C$71),1,IF(AND(C3&gt;C$71,OR(C3&lt;C$72,C3=C$72)),2,IF(AND(C3&gt;C$72,OR(C3&lt;C$73,C3=C$73)),3,4)))</f>
        <v>1</v>
      </c>
      <c r="E3" s="332">
        <f>'18'!G4</f>
        <v>0.56497361477572561</v>
      </c>
      <c r="F3" s="368">
        <f t="shared" ref="F3:F66" si="1">IF(OR(E3&lt;E$71,E3=E$71),1,IF(AND(E3&gt;E$71,OR(E3&lt;E$72,E3=E$72)),2,IF(AND(E3&gt;E$72,OR(E3&lt;E$73,E3=E$73)),3,4)))</f>
        <v>1</v>
      </c>
      <c r="G3" s="332">
        <f>'18'!H4</f>
        <v>0.43277341744296927</v>
      </c>
      <c r="H3" s="368">
        <f t="shared" ref="H3:H66" si="2">IF(OR(G3&lt;G$71,G3=G$71),1,IF(AND(G3&gt;G$71,OR(G3&lt;G$72,G3=G$72)),2,IF(AND(G3&gt;G$72,OR(G3&lt;G$73,G3=G$73)),3,4)))</f>
        <v>1</v>
      </c>
      <c r="I3" s="332">
        <f>'18'!I4</f>
        <v>9.8342541436464093E-2</v>
      </c>
      <c r="J3" s="368">
        <f t="shared" ref="J3:J66" si="3">IF(OR(I3&lt;I$71,I3=I$71),1,IF(AND(I3&gt;I$71,OR(I3&lt;I$72,I3=I$72)),2,IF(AND(I3&gt;I$72,OR(I3&lt;I$73,I3=I$73)),3,4)))</f>
        <v>2</v>
      </c>
      <c r="K3" s="332">
        <f>'18'!J4</f>
        <v>1.2422360248447204E-2</v>
      </c>
      <c r="L3" s="368">
        <f t="shared" ref="L3:L66" si="4">IF(OR(K3&lt;K$71,K3=K$71),1,IF(AND(K3&gt;K$71,OR(K3&lt;K$72,K3=K$72)),2,IF(AND(K3&gt;K$72,OR(K3&lt;K$73,K3=K$73)),3,4)))</f>
        <v>3</v>
      </c>
      <c r="M3" s="332">
        <f>'18'!K4</f>
        <v>0.10455486542443064</v>
      </c>
      <c r="N3" s="368">
        <f t="shared" ref="N3:N66" si="5">IF(OR(M3&lt;M$71,M3=M$71),1,IF(AND(M3&gt;M$71,OR(M3&lt;M$72,M3=M$72)),2,IF(AND(M3&gt;M$72,OR(M3&lt;M$73,M3=M$73)),3,4)))</f>
        <v>2</v>
      </c>
      <c r="O3" s="369">
        <f>'18'!L4</f>
        <v>1.970954356846473E-2</v>
      </c>
      <c r="P3" s="368">
        <f t="shared" ref="P3:P66" si="6">IF(OR(O3&lt;O$71,O3=O$71),1,IF(AND(O3&gt;O$71,OR(O3&lt;O$72,O3=O$72)),2,IF(AND(O3&gt;O$72,OR(O3&lt;O$73,O3=O$73)),3,4)))</f>
        <v>4</v>
      </c>
      <c r="Q3" s="369">
        <f>'18'!M4</f>
        <v>8.9026915113871632E-2</v>
      </c>
      <c r="R3" s="368">
        <f t="shared" ref="R3:AF34" si="7">IF(OR(Q3&lt;Q$71,Q3=Q$71),1,IF(AND(Q3&gt;Q$71,OR(Q3&lt;Q$72,Q3=Q$72)),2,IF(AND(Q3&gt;Q$72,OR(Q3&lt;Q$73,Q3=Q$73)),3,4)))</f>
        <v>4</v>
      </c>
      <c r="S3" s="369">
        <f>'18'!N4</f>
        <v>4.140786749482402E-3</v>
      </c>
      <c r="T3" s="368">
        <f t="shared" si="7"/>
        <v>2</v>
      </c>
      <c r="U3" s="369">
        <f>'18'!O4</f>
        <v>0.34969939879759521</v>
      </c>
      <c r="V3" s="368">
        <f t="shared" si="7"/>
        <v>3</v>
      </c>
      <c r="W3" s="369">
        <f>'18'!P4</f>
        <v>0.40059940059940058</v>
      </c>
      <c r="X3" s="368">
        <f t="shared" si="7"/>
        <v>2</v>
      </c>
      <c r="Y3" s="369">
        <f>'18'!Q4</f>
        <v>8.3720930232558111E-2</v>
      </c>
      <c r="Z3" s="368">
        <f t="shared" si="7"/>
        <v>2</v>
      </c>
      <c r="AA3" s="370">
        <f>'18'!R4</f>
        <v>9.5652173913043481E-2</v>
      </c>
      <c r="AB3" s="368">
        <f t="shared" si="7"/>
        <v>1</v>
      </c>
      <c r="AC3" s="369">
        <f>'18'!S4</f>
        <v>0.12020725388601039</v>
      </c>
      <c r="AD3" s="368">
        <f t="shared" ref="AD3:AD66" si="8">IF(OR(AC3&lt;AC$71,AC3=AC$71),1,IF(AND(AC3&gt;AC$71,OR(AC3&lt;AC$72,AC3=AC$72)),2,IF(AND(AC3&gt;AC$72,OR(AC3&lt;AC$73,AC3=AC$73)),3,4)))</f>
        <v>2</v>
      </c>
      <c r="AE3" s="370">
        <f>'18'!T4</f>
        <v>2.941316001707861E-2</v>
      </c>
      <c r="AF3" s="368">
        <f t="shared" si="7"/>
        <v>3</v>
      </c>
      <c r="AG3" s="371">
        <f>D3+F3+H3+J3+L3+N3+P3+R3+T3+V3+X3+Z3+AB3+AD3+AF3</f>
        <v>33</v>
      </c>
      <c r="AH3" s="378">
        <f>AG3/15</f>
        <v>2.2000000000000002</v>
      </c>
      <c r="AI3" s="89"/>
    </row>
    <row r="4" spans="1:36" x14ac:dyDescent="0.2">
      <c r="A4" s="15" t="s">
        <v>37</v>
      </c>
      <c r="B4" s="149" t="s">
        <v>104</v>
      </c>
      <c r="C4" s="332">
        <f>'18'!F5</f>
        <v>0.18931085926662652</v>
      </c>
      <c r="D4" s="368">
        <f t="shared" si="0"/>
        <v>2</v>
      </c>
      <c r="E4" s="332">
        <f>'18'!G5</f>
        <v>0.50813986965739266</v>
      </c>
      <c r="F4" s="368">
        <f t="shared" si="1"/>
        <v>1</v>
      </c>
      <c r="G4" s="332">
        <f>'18'!H5</f>
        <v>0.4967151061608075</v>
      </c>
      <c r="H4" s="368">
        <f t="shared" si="2"/>
        <v>3</v>
      </c>
      <c r="I4" s="332">
        <f>'18'!I5</f>
        <v>6.2145182045265313E-2</v>
      </c>
      <c r="J4" s="368">
        <f t="shared" si="3"/>
        <v>1</v>
      </c>
      <c r="K4" s="332">
        <f>'18'!J5</f>
        <v>7.4880871341048332E-3</v>
      </c>
      <c r="L4" s="368">
        <f t="shared" si="4"/>
        <v>2</v>
      </c>
      <c r="M4" s="332">
        <f>'18'!K5</f>
        <v>6.0617555572414841E-2</v>
      </c>
      <c r="N4" s="368">
        <f t="shared" si="5"/>
        <v>1</v>
      </c>
      <c r="O4" s="369">
        <f>'18'!L5</f>
        <v>1.7024200320635164E-2</v>
      </c>
      <c r="P4" s="368">
        <f t="shared" si="6"/>
        <v>4</v>
      </c>
      <c r="Q4" s="369">
        <f>'18'!M5</f>
        <v>8.5281212604706821E-2</v>
      </c>
      <c r="R4" s="368">
        <f t="shared" si="7"/>
        <v>4</v>
      </c>
      <c r="S4" s="369">
        <f>'18'!N5</f>
        <v>5.899258811072455E-3</v>
      </c>
      <c r="T4" s="368">
        <f t="shared" si="7"/>
        <v>3</v>
      </c>
      <c r="U4" s="369">
        <f>'18'!O5</f>
        <v>0.28622540250447226</v>
      </c>
      <c r="V4" s="368">
        <f t="shared" ref="V4:V67" si="9">IF(OR(U4&lt;U$71,U4=U$71),1,IF(AND(U4&gt;U$71,OR(U4&lt;U$72,U4=U$72)),2,IF(AND(U4&gt;U$72,OR(U4&lt;U$73,U4=U$73)),3,4)))</f>
        <v>2</v>
      </c>
      <c r="W4" s="369">
        <f>'18'!P5</f>
        <v>0.37729627885068301</v>
      </c>
      <c r="X4" s="368">
        <f t="shared" ref="X4:X67" si="10">IF(OR(W4&lt;W$71,W4=W$71),1,IF(AND(W4&gt;W$71,OR(W4&lt;W$72,W4=W$72)),2,IF(AND(W4&gt;W$72,OR(W4&lt;W$73,W4=W$73)),3,4)))</f>
        <v>2</v>
      </c>
      <c r="Y4" s="369">
        <f>'18'!Q5</f>
        <v>8.8633899530177085E-2</v>
      </c>
      <c r="Z4" s="368">
        <f t="shared" ref="Z4:Z67" si="11">IF(OR(Y4&lt;Y$71,Y4=Y$71),1,IF(AND(Y4&gt;Y$71,OR(Y4&lt;Y$72,Y4=Y$72)),2,IF(AND(Y4&gt;Y$72,OR(Y4&lt;Y$73,Y4=Y$73)),3,4)))</f>
        <v>2</v>
      </c>
      <c r="AA4" s="370">
        <f>'18'!R5</f>
        <v>7.6212471131639717E-2</v>
      </c>
      <c r="AB4" s="368">
        <f t="shared" ref="AB4:AB67" si="12">IF(OR(AA4&lt;AA$71,AA4=AA$71),1,IF(AND(AA4&gt;AA$71,OR(AA4&lt;AA$72,AA4=AA$72)),2,IF(AND(AA4&gt;AA$72,OR(AA4&lt;AA$73,AA4=AA$73)),3,4)))</f>
        <v>1</v>
      </c>
      <c r="AC4" s="369">
        <f>'18'!S5</f>
        <v>9.9502868068833683E-2</v>
      </c>
      <c r="AD4" s="368">
        <f t="shared" si="8"/>
        <v>1</v>
      </c>
      <c r="AE4" s="370">
        <f>'18'!T5</f>
        <v>1.9475460919241756E-2</v>
      </c>
      <c r="AF4" s="368">
        <f t="shared" si="7"/>
        <v>1</v>
      </c>
      <c r="AG4" s="371">
        <f t="shared" ref="AG4:AG67" si="13">D4+F4+H4+J4+L4+N4+P4+R4+T4+V4+X4+Z4+AB4+AD4+AF4</f>
        <v>30</v>
      </c>
      <c r="AH4" s="378">
        <f t="shared" ref="AH4:AH67" si="14">AG4/15</f>
        <v>2</v>
      </c>
      <c r="AI4" s="89"/>
    </row>
    <row r="5" spans="1:36" x14ac:dyDescent="0.2">
      <c r="A5" s="15" t="s">
        <v>38</v>
      </c>
      <c r="B5" s="149" t="s">
        <v>108</v>
      </c>
      <c r="C5" s="332">
        <f>'18'!F6</f>
        <v>0.24057279236276849</v>
      </c>
      <c r="D5" s="368">
        <f t="shared" si="0"/>
        <v>3</v>
      </c>
      <c r="E5" s="332">
        <f>'18'!G6</f>
        <v>0.645346062052506</v>
      </c>
      <c r="F5" s="368">
        <f t="shared" si="1"/>
        <v>2</v>
      </c>
      <c r="G5" s="332">
        <f>'18'!H6</f>
        <v>0.54517611026033685</v>
      </c>
      <c r="H5" s="368">
        <f t="shared" si="2"/>
        <v>3</v>
      </c>
      <c r="I5" s="332">
        <f>'18'!I6</f>
        <v>0.11092985318107668</v>
      </c>
      <c r="J5" s="368">
        <f t="shared" si="3"/>
        <v>3</v>
      </c>
      <c r="K5" s="332">
        <f>'18'!J6</f>
        <v>1.7915309446254073E-2</v>
      </c>
      <c r="L5" s="368">
        <f t="shared" si="4"/>
        <v>4</v>
      </c>
      <c r="M5" s="332">
        <f>'18'!K6</f>
        <v>0.11764705882352941</v>
      </c>
      <c r="N5" s="368">
        <f t="shared" si="5"/>
        <v>2</v>
      </c>
      <c r="O5" s="369">
        <f>'18'!L6</f>
        <v>2.1276595744680851E-2</v>
      </c>
      <c r="P5" s="368">
        <f t="shared" si="6"/>
        <v>4</v>
      </c>
      <c r="Q5" s="369">
        <f>'18'!M6</f>
        <v>5.1580698835274545E-2</v>
      </c>
      <c r="R5" s="368">
        <f t="shared" si="7"/>
        <v>1</v>
      </c>
      <c r="S5" s="369">
        <f>'18'!N6</f>
        <v>8.1433224755700327E-3</v>
      </c>
      <c r="T5" s="368">
        <f t="shared" si="7"/>
        <v>4</v>
      </c>
      <c r="U5" s="369">
        <f>'18'!O6</f>
        <v>0.27743902439024393</v>
      </c>
      <c r="V5" s="368">
        <f t="shared" si="9"/>
        <v>1</v>
      </c>
      <c r="W5" s="369">
        <f>'18'!P6</f>
        <v>0.33789954337899542</v>
      </c>
      <c r="X5" s="368">
        <f t="shared" si="10"/>
        <v>1</v>
      </c>
      <c r="Y5" s="369">
        <f>'18'!Q6</f>
        <v>0.12013536379018608</v>
      </c>
      <c r="Z5" s="368">
        <f t="shared" si="11"/>
        <v>3</v>
      </c>
      <c r="AA5" s="370">
        <f>'18'!R6</f>
        <v>0.17241379310344829</v>
      </c>
      <c r="AB5" s="368">
        <f t="shared" si="12"/>
        <v>4</v>
      </c>
      <c r="AC5" s="369">
        <f>'18'!S6</f>
        <v>0.22660098522167482</v>
      </c>
      <c r="AD5" s="368">
        <f t="shared" si="8"/>
        <v>4</v>
      </c>
      <c r="AE5" s="370">
        <f>'18'!T6</f>
        <v>2.5446834292638595E-2</v>
      </c>
      <c r="AF5" s="368">
        <f t="shared" si="7"/>
        <v>3</v>
      </c>
      <c r="AG5" s="371">
        <f t="shared" si="13"/>
        <v>42</v>
      </c>
      <c r="AH5" s="378">
        <f t="shared" si="14"/>
        <v>2.8</v>
      </c>
      <c r="AI5" s="89"/>
    </row>
    <row r="6" spans="1:36" x14ac:dyDescent="0.2">
      <c r="A6" s="15" t="s">
        <v>39</v>
      </c>
      <c r="B6" s="149" t="s">
        <v>104</v>
      </c>
      <c r="C6" s="332">
        <f>'18'!F7</f>
        <v>0.17872817256513213</v>
      </c>
      <c r="D6" s="368">
        <f t="shared" si="0"/>
        <v>2</v>
      </c>
      <c r="E6" s="332">
        <f>'18'!G7</f>
        <v>0.60239051265290877</v>
      </c>
      <c r="F6" s="368">
        <f t="shared" si="1"/>
        <v>1</v>
      </c>
      <c r="G6" s="332">
        <f>'18'!H7</f>
        <v>0.49126617793465471</v>
      </c>
      <c r="H6" s="368">
        <f t="shared" si="2"/>
        <v>2</v>
      </c>
      <c r="I6" s="332">
        <f>'18'!I7</f>
        <v>8.3632019115890077E-2</v>
      </c>
      <c r="J6" s="368">
        <f t="shared" si="3"/>
        <v>2</v>
      </c>
      <c r="K6" s="332">
        <f>'18'!J7</f>
        <v>7.1727435744172148E-3</v>
      </c>
      <c r="L6" s="368">
        <f t="shared" si="4"/>
        <v>1</v>
      </c>
      <c r="M6" s="332">
        <f>'18'!K7</f>
        <v>6.4554692169754929E-2</v>
      </c>
      <c r="N6" s="368">
        <f t="shared" si="5"/>
        <v>1</v>
      </c>
      <c r="O6" s="369">
        <f>'18'!L7</f>
        <v>1.1370436864153202E-2</v>
      </c>
      <c r="P6" s="368">
        <f t="shared" si="6"/>
        <v>2</v>
      </c>
      <c r="Q6" s="369">
        <f>'18'!M7</f>
        <v>7.0731707317073164E-2</v>
      </c>
      <c r="R6" s="368">
        <f t="shared" si="7"/>
        <v>2</v>
      </c>
      <c r="S6" s="369">
        <f>'18'!N7</f>
        <v>5.3731343283582086E-3</v>
      </c>
      <c r="T6" s="368">
        <f t="shared" si="7"/>
        <v>2</v>
      </c>
      <c r="U6" s="369">
        <f>'18'!O7</f>
        <v>0.34611288604898827</v>
      </c>
      <c r="V6" s="368">
        <f t="shared" si="9"/>
        <v>3</v>
      </c>
      <c r="W6" s="369">
        <f>'18'!P7</f>
        <v>0.44485881726158766</v>
      </c>
      <c r="X6" s="368">
        <f t="shared" si="10"/>
        <v>3</v>
      </c>
      <c r="Y6" s="369">
        <f>'18'!Q7</f>
        <v>0.11292200232828875</v>
      </c>
      <c r="Z6" s="368">
        <f t="shared" si="11"/>
        <v>3</v>
      </c>
      <c r="AA6" s="370">
        <f>'18'!R7</f>
        <v>0.11904761904761904</v>
      </c>
      <c r="AB6" s="368">
        <f t="shared" si="12"/>
        <v>2</v>
      </c>
      <c r="AC6" s="369">
        <f>'18'!S7</f>
        <v>0.17136009586578793</v>
      </c>
      <c r="AD6" s="368">
        <f t="shared" si="8"/>
        <v>3</v>
      </c>
      <c r="AE6" s="370">
        <f>'18'!T7</f>
        <v>2.1087580760947595E-2</v>
      </c>
      <c r="AF6" s="368">
        <f t="shared" si="7"/>
        <v>2</v>
      </c>
      <c r="AG6" s="371">
        <f t="shared" si="13"/>
        <v>31</v>
      </c>
      <c r="AH6" s="378">
        <f t="shared" si="14"/>
        <v>2.0666666666666669</v>
      </c>
      <c r="AI6" s="89"/>
    </row>
    <row r="7" spans="1:36" x14ac:dyDescent="0.2">
      <c r="A7" s="15" t="s">
        <v>40</v>
      </c>
      <c r="B7" s="149" t="s">
        <v>108</v>
      </c>
      <c r="C7" s="332">
        <f>'18'!F8</f>
        <v>0.23478858714334824</v>
      </c>
      <c r="D7" s="368">
        <f t="shared" si="0"/>
        <v>3</v>
      </c>
      <c r="E7" s="332">
        <f>'18'!G8</f>
        <v>0.75042970092815398</v>
      </c>
      <c r="F7" s="368">
        <f t="shared" si="1"/>
        <v>4</v>
      </c>
      <c r="G7" s="332">
        <f>'18'!H8</f>
        <v>0.54986721746827971</v>
      </c>
      <c r="H7" s="368">
        <f t="shared" si="2"/>
        <v>3</v>
      </c>
      <c r="I7" s="332">
        <f>'18'!I8</f>
        <v>9.5541401273885357E-2</v>
      </c>
      <c r="J7" s="368">
        <f t="shared" si="3"/>
        <v>2</v>
      </c>
      <c r="K7" s="332">
        <f>'18'!J8</f>
        <v>1.6032064128256512E-2</v>
      </c>
      <c r="L7" s="368">
        <f t="shared" si="4"/>
        <v>3</v>
      </c>
      <c r="M7" s="332">
        <f>'18'!K8</f>
        <v>0.1646586345381526</v>
      </c>
      <c r="N7" s="368">
        <f t="shared" si="5"/>
        <v>3</v>
      </c>
      <c r="O7" s="369">
        <f>'18'!L8</f>
        <v>6.0120240480961923E-3</v>
      </c>
      <c r="P7" s="368">
        <f t="shared" si="6"/>
        <v>1</v>
      </c>
      <c r="Q7" s="369">
        <f>'18'!M8</f>
        <v>5.6565656565656569E-2</v>
      </c>
      <c r="R7" s="368">
        <f t="shared" si="7"/>
        <v>1</v>
      </c>
      <c r="S7" s="369">
        <f>'18'!N8</f>
        <v>4.0080160320641279E-3</v>
      </c>
      <c r="T7" s="368">
        <f t="shared" ref="T7:T69" si="15">IF(OR(S7&lt;S$71,S7=S$71),1,IF(AND(S7&gt;S$71,OR(S7&lt;S$72,S7=S$72)),2,IF(AND(S7&gt;S$72,OR(S7&lt;S$73,S7=S$73)),3,4)))</f>
        <v>2</v>
      </c>
      <c r="U7" s="369">
        <f>'18'!O8</f>
        <v>0.28633405639913234</v>
      </c>
      <c r="V7" s="368">
        <f t="shared" si="9"/>
        <v>2</v>
      </c>
      <c r="W7" s="369">
        <f>'18'!P8</f>
        <v>0.35217391304347828</v>
      </c>
      <c r="X7" s="368">
        <f t="shared" si="10"/>
        <v>2</v>
      </c>
      <c r="Y7" s="369">
        <f>'18'!Q8</f>
        <v>6.8783068783068835E-2</v>
      </c>
      <c r="Z7" s="368">
        <f t="shared" si="11"/>
        <v>1</v>
      </c>
      <c r="AA7" s="370">
        <f>'18'!R8</f>
        <v>0.20512820512820512</v>
      </c>
      <c r="AB7" s="368">
        <f t="shared" si="12"/>
        <v>4</v>
      </c>
      <c r="AC7" s="369">
        <f>'18'!S8</f>
        <v>0.19574468085106378</v>
      </c>
      <c r="AD7" s="368">
        <f t="shared" si="8"/>
        <v>3</v>
      </c>
      <c r="AE7" s="370">
        <f>'18'!T8</f>
        <v>2.2639261245159369E-2</v>
      </c>
      <c r="AF7" s="368">
        <f t="shared" si="7"/>
        <v>2</v>
      </c>
      <c r="AG7" s="371">
        <f t="shared" si="13"/>
        <v>36</v>
      </c>
      <c r="AH7" s="378">
        <f t="shared" si="14"/>
        <v>2.4</v>
      </c>
      <c r="AI7" s="89"/>
    </row>
    <row r="8" spans="1:36" x14ac:dyDescent="0.2">
      <c r="A8" s="15" t="s">
        <v>41</v>
      </c>
      <c r="B8" s="149" t="s">
        <v>104</v>
      </c>
      <c r="C8" s="332">
        <f>'18'!F9</f>
        <v>0.23087304058963978</v>
      </c>
      <c r="D8" s="368">
        <f t="shared" si="0"/>
        <v>2</v>
      </c>
      <c r="E8" s="332">
        <f>'18'!G9</f>
        <v>0.64410533236444167</v>
      </c>
      <c r="F8" s="368">
        <f t="shared" si="1"/>
        <v>2</v>
      </c>
      <c r="G8" s="332">
        <f>'18'!H9</f>
        <v>0.52809161007465544</v>
      </c>
      <c r="H8" s="368">
        <f t="shared" si="2"/>
        <v>3</v>
      </c>
      <c r="I8" s="332">
        <f>'18'!I9</f>
        <v>0.12445095168374817</v>
      </c>
      <c r="J8" s="368">
        <f t="shared" si="3"/>
        <v>4</v>
      </c>
      <c r="K8" s="332">
        <f>'18'!J9</f>
        <v>2.1512113617376774E-2</v>
      </c>
      <c r="L8" s="368">
        <f t="shared" si="4"/>
        <v>4</v>
      </c>
      <c r="M8" s="332">
        <f>'18'!K9</f>
        <v>0.17554530201342283</v>
      </c>
      <c r="N8" s="368">
        <f t="shared" si="5"/>
        <v>4</v>
      </c>
      <c r="O8" s="369">
        <f>'18'!L9</f>
        <v>1.5683814303638646E-2</v>
      </c>
      <c r="P8" s="368">
        <f t="shared" si="6"/>
        <v>3</v>
      </c>
      <c r="Q8" s="369">
        <f>'18'!M9</f>
        <v>8.0810190018793068E-2</v>
      </c>
      <c r="R8" s="368">
        <f t="shared" si="7"/>
        <v>3</v>
      </c>
      <c r="S8" s="369">
        <f>'18'!N9</f>
        <v>5.6355666875391357E-3</v>
      </c>
      <c r="T8" s="368">
        <f t="shared" si="15"/>
        <v>2</v>
      </c>
      <c r="U8" s="369">
        <f>'18'!O9</f>
        <v>0.40442866095675789</v>
      </c>
      <c r="V8" s="368">
        <f t="shared" si="9"/>
        <v>4</v>
      </c>
      <c r="W8" s="369">
        <f>'18'!P9</f>
        <v>0.49498537400752196</v>
      </c>
      <c r="X8" s="368">
        <f t="shared" si="10"/>
        <v>4</v>
      </c>
      <c r="Y8" s="369">
        <f>'18'!Q9</f>
        <v>0.11795810453528577</v>
      </c>
      <c r="Z8" s="368">
        <f t="shared" si="11"/>
        <v>3</v>
      </c>
      <c r="AA8" s="370">
        <f>'18'!R9</f>
        <v>0.11610486891385768</v>
      </c>
      <c r="AB8" s="368">
        <f t="shared" si="12"/>
        <v>2</v>
      </c>
      <c r="AC8" s="369">
        <f>'18'!S9</f>
        <v>8.7431693989071024E-2</v>
      </c>
      <c r="AD8" s="368">
        <f t="shared" si="8"/>
        <v>1</v>
      </c>
      <c r="AE8" s="370">
        <f>'18'!T9</f>
        <v>1.7396988739403652E-2</v>
      </c>
      <c r="AF8" s="368">
        <f t="shared" si="7"/>
        <v>1</v>
      </c>
      <c r="AG8" s="371">
        <f t="shared" si="13"/>
        <v>42</v>
      </c>
      <c r="AH8" s="378">
        <f t="shared" si="14"/>
        <v>2.8</v>
      </c>
      <c r="AI8" s="89"/>
    </row>
    <row r="9" spans="1:36" x14ac:dyDescent="0.2">
      <c r="A9" s="15" t="s">
        <v>42</v>
      </c>
      <c r="B9" s="149" t="s">
        <v>108</v>
      </c>
      <c r="C9" s="332">
        <f>'18'!F10</f>
        <v>0.29731075697211157</v>
      </c>
      <c r="D9" s="368">
        <f t="shared" si="0"/>
        <v>4</v>
      </c>
      <c r="E9" s="332">
        <f>'18'!G10</f>
        <v>0.6948456175298805</v>
      </c>
      <c r="F9" s="368">
        <f t="shared" si="1"/>
        <v>3</v>
      </c>
      <c r="G9" s="332">
        <f>'18'!H10</f>
        <v>0.51183448586045988</v>
      </c>
      <c r="H9" s="368">
        <f t="shared" si="2"/>
        <v>3</v>
      </c>
      <c r="I9" s="332">
        <f>'18'!I10</f>
        <v>0.12786108918705605</v>
      </c>
      <c r="J9" s="368">
        <f t="shared" si="3"/>
        <v>4</v>
      </c>
      <c r="K9" s="332">
        <f>'18'!J10</f>
        <v>1.6561514195583597E-2</v>
      </c>
      <c r="L9" s="368">
        <f t="shared" si="4"/>
        <v>4</v>
      </c>
      <c r="M9" s="332">
        <f>'18'!K10</f>
        <v>0.12243285939968404</v>
      </c>
      <c r="N9" s="368">
        <f t="shared" si="5"/>
        <v>2</v>
      </c>
      <c r="O9" s="369">
        <f>'18'!L10</f>
        <v>1.1876484560570071E-2</v>
      </c>
      <c r="P9" s="368">
        <f t="shared" si="6"/>
        <v>2</v>
      </c>
      <c r="Q9" s="369">
        <f>'18'!M10</f>
        <v>6.2401263823064768E-2</v>
      </c>
      <c r="R9" s="368">
        <f t="shared" si="7"/>
        <v>1</v>
      </c>
      <c r="S9" s="369">
        <f>'18'!N10</f>
        <v>6.3091482649842269E-3</v>
      </c>
      <c r="T9" s="368">
        <f t="shared" si="15"/>
        <v>3</v>
      </c>
      <c r="U9" s="369">
        <f>'18'!O10</f>
        <v>0.39457364341085271</v>
      </c>
      <c r="V9" s="368">
        <f t="shared" si="9"/>
        <v>4</v>
      </c>
      <c r="W9" s="369">
        <f>'18'!P10</f>
        <v>0.49068322981366458</v>
      </c>
      <c r="X9" s="368">
        <f t="shared" si="10"/>
        <v>4</v>
      </c>
      <c r="Y9" s="369">
        <f>'18'!Q10</f>
        <v>9.4562647754137141E-2</v>
      </c>
      <c r="Z9" s="368">
        <f t="shared" si="11"/>
        <v>2</v>
      </c>
      <c r="AA9" s="370">
        <f>'18'!R10</f>
        <v>0.16774193548387098</v>
      </c>
      <c r="AB9" s="368">
        <f t="shared" si="12"/>
        <v>3</v>
      </c>
      <c r="AC9" s="369">
        <f>'18'!S10</f>
        <v>0.17995264404104183</v>
      </c>
      <c r="AD9" s="368">
        <f t="shared" si="8"/>
        <v>3</v>
      </c>
      <c r="AE9" s="370">
        <f>'18'!T10</f>
        <v>3.0830738476915389E-2</v>
      </c>
      <c r="AF9" s="368">
        <f t="shared" si="7"/>
        <v>4</v>
      </c>
      <c r="AG9" s="371">
        <f t="shared" si="13"/>
        <v>46</v>
      </c>
      <c r="AH9" s="378">
        <f t="shared" si="14"/>
        <v>3.0666666666666669</v>
      </c>
      <c r="AI9" s="89"/>
    </row>
    <row r="10" spans="1:36" x14ac:dyDescent="0.2">
      <c r="A10" s="15" t="s">
        <v>43</v>
      </c>
      <c r="B10" s="149" t="s">
        <v>108</v>
      </c>
      <c r="C10" s="332">
        <f>'18'!F11</f>
        <v>0.21635635163799199</v>
      </c>
      <c r="D10" s="368">
        <f t="shared" si="0"/>
        <v>2</v>
      </c>
      <c r="E10" s="332">
        <f>'18'!G11</f>
        <v>0.69149186896064108</v>
      </c>
      <c r="F10" s="368">
        <f t="shared" si="1"/>
        <v>3</v>
      </c>
      <c r="G10" s="332">
        <f>'18'!H11</f>
        <v>0.5354544467368878</v>
      </c>
      <c r="H10" s="368">
        <f t="shared" si="2"/>
        <v>3</v>
      </c>
      <c r="I10" s="332">
        <f>'18'!I11</f>
        <v>0.12591508052708639</v>
      </c>
      <c r="J10" s="368">
        <f t="shared" si="3"/>
        <v>4</v>
      </c>
      <c r="K10" s="332">
        <f>'18'!J11</f>
        <v>1.0248901903367497E-2</v>
      </c>
      <c r="L10" s="368">
        <f t="shared" si="4"/>
        <v>2</v>
      </c>
      <c r="M10" s="332">
        <f>'18'!K11</f>
        <v>0.11453744493392071</v>
      </c>
      <c r="N10" s="368">
        <f t="shared" si="5"/>
        <v>2</v>
      </c>
      <c r="O10" s="369">
        <f>'18'!L11</f>
        <v>4.3923865300146414E-3</v>
      </c>
      <c r="P10" s="368">
        <f t="shared" si="6"/>
        <v>1</v>
      </c>
      <c r="Q10" s="369">
        <f>'18'!M11</f>
        <v>4.2521994134897358E-2</v>
      </c>
      <c r="R10" s="368">
        <f t="shared" si="7"/>
        <v>1</v>
      </c>
      <c r="S10" s="369">
        <f>'18'!N11</f>
        <v>4.3923865300146414E-3</v>
      </c>
      <c r="T10" s="368">
        <f t="shared" si="15"/>
        <v>2</v>
      </c>
      <c r="U10" s="369">
        <f>'18'!O11</f>
        <v>0.36336336336336339</v>
      </c>
      <c r="V10" s="368">
        <f t="shared" si="9"/>
        <v>3</v>
      </c>
      <c r="W10" s="369">
        <f>'18'!P11</f>
        <v>0.52932330827067664</v>
      </c>
      <c r="X10" s="368">
        <f t="shared" si="10"/>
        <v>4</v>
      </c>
      <c r="Y10" s="369">
        <f>'18'!Q11</f>
        <v>0.10962962962962963</v>
      </c>
      <c r="Z10" s="368">
        <f t="shared" si="11"/>
        <v>3</v>
      </c>
      <c r="AA10" s="370">
        <f>'18'!R11</f>
        <v>0.23655913978494625</v>
      </c>
      <c r="AB10" s="368">
        <f t="shared" si="12"/>
        <v>4</v>
      </c>
      <c r="AC10" s="369">
        <f>'18'!S11</f>
        <v>0.18740849194729137</v>
      </c>
      <c r="AD10" s="368">
        <f t="shared" si="8"/>
        <v>3</v>
      </c>
      <c r="AE10" s="370">
        <f>'18'!T11</f>
        <v>3.3209254798919785E-2</v>
      </c>
      <c r="AF10" s="368">
        <f t="shared" si="7"/>
        <v>4</v>
      </c>
      <c r="AG10" s="371">
        <f t="shared" si="13"/>
        <v>41</v>
      </c>
      <c r="AH10" s="378">
        <f t="shared" si="14"/>
        <v>2.7333333333333334</v>
      </c>
      <c r="AI10" s="89"/>
    </row>
    <row r="11" spans="1:36" x14ac:dyDescent="0.2">
      <c r="A11" s="15" t="s">
        <v>220</v>
      </c>
      <c r="B11" s="149" t="s">
        <v>104</v>
      </c>
      <c r="C11" s="332">
        <f>'18'!F12</f>
        <v>8.0191296536053058E-2</v>
      </c>
      <c r="D11" s="368">
        <f t="shared" si="0"/>
        <v>1</v>
      </c>
      <c r="E11" s="332">
        <f>'18'!G12</f>
        <v>0.36090046767247075</v>
      </c>
      <c r="F11" s="368">
        <f t="shared" si="1"/>
        <v>1</v>
      </c>
      <c r="G11" s="332">
        <f>'18'!H12</f>
        <v>0.30377098670621261</v>
      </c>
      <c r="H11" s="368">
        <f t="shared" si="2"/>
        <v>1</v>
      </c>
      <c r="I11" s="332">
        <f>'18'!I12</f>
        <v>3.7487733071638864E-2</v>
      </c>
      <c r="J11" s="368">
        <f t="shared" si="3"/>
        <v>1</v>
      </c>
      <c r="K11" s="332">
        <f>'18'!J12</f>
        <v>4.5090180360721445E-3</v>
      </c>
      <c r="L11" s="368">
        <f t="shared" si="4"/>
        <v>1</v>
      </c>
      <c r="M11" s="332">
        <f>'18'!K12</f>
        <v>4.5179711118575751E-2</v>
      </c>
      <c r="N11" s="368">
        <f t="shared" si="5"/>
        <v>1</v>
      </c>
      <c r="O11" s="369">
        <f>'18'!L12</f>
        <v>1.6379742604044793E-2</v>
      </c>
      <c r="P11" s="368">
        <f t="shared" si="6"/>
        <v>3</v>
      </c>
      <c r="Q11" s="369">
        <f>'18'!M12</f>
        <v>7.2013366750208849E-2</v>
      </c>
      <c r="R11" s="368">
        <f t="shared" si="7"/>
        <v>2</v>
      </c>
      <c r="S11" s="369">
        <f>'18'!N12</f>
        <v>2.5050100200400801E-3</v>
      </c>
      <c r="T11" s="368">
        <f t="shared" si="15"/>
        <v>1</v>
      </c>
      <c r="U11" s="369">
        <f>'18'!O12</f>
        <v>0.25076109597820861</v>
      </c>
      <c r="V11" s="368">
        <f t="shared" si="9"/>
        <v>1</v>
      </c>
      <c r="W11" s="369">
        <f>'18'!P12</f>
        <v>0.34701731879409881</v>
      </c>
      <c r="X11" s="368">
        <f t="shared" si="10"/>
        <v>1</v>
      </c>
      <c r="Y11" s="369">
        <f>'18'!Q12</f>
        <v>7.1026931044687824E-2</v>
      </c>
      <c r="Z11" s="368">
        <f t="shared" si="11"/>
        <v>1</v>
      </c>
      <c r="AA11" s="370">
        <f>'18'!R12</f>
        <v>6.6202090592334492E-2</v>
      </c>
      <c r="AB11" s="368">
        <f t="shared" si="12"/>
        <v>1</v>
      </c>
      <c r="AC11" s="369">
        <f>'18'!S12</f>
        <v>7.6251259657373227E-2</v>
      </c>
      <c r="AD11" s="368">
        <f t="shared" si="8"/>
        <v>1</v>
      </c>
      <c r="AE11" s="370">
        <f>'18'!T12</f>
        <v>1.3485809707695634E-2</v>
      </c>
      <c r="AF11" s="368">
        <f t="shared" si="7"/>
        <v>1</v>
      </c>
      <c r="AG11" s="371">
        <f t="shared" si="13"/>
        <v>18</v>
      </c>
      <c r="AH11" s="378">
        <f t="shared" si="14"/>
        <v>1.2</v>
      </c>
      <c r="AI11" s="89"/>
    </row>
    <row r="12" spans="1:36" x14ac:dyDescent="0.2">
      <c r="A12" s="15" t="s">
        <v>44</v>
      </c>
      <c r="B12" s="148" t="s">
        <v>108</v>
      </c>
      <c r="C12" s="332">
        <f>'18'!F13</f>
        <v>0.10981450840372725</v>
      </c>
      <c r="D12" s="368">
        <f t="shared" si="0"/>
        <v>1</v>
      </c>
      <c r="E12" s="332">
        <f>'18'!G13</f>
        <v>0.42950448489070803</v>
      </c>
      <c r="F12" s="368">
        <f t="shared" si="1"/>
        <v>1</v>
      </c>
      <c r="G12" s="332">
        <f>'18'!H13</f>
        <v>0.28430602809037775</v>
      </c>
      <c r="H12" s="368">
        <f t="shared" si="2"/>
        <v>1</v>
      </c>
      <c r="I12" s="332">
        <f>'18'!I13</f>
        <v>6.633499170812604E-2</v>
      </c>
      <c r="J12" s="368">
        <f t="shared" si="3"/>
        <v>1</v>
      </c>
      <c r="K12" s="332">
        <f>'18'!J13</f>
        <v>8.2872928176795577E-3</v>
      </c>
      <c r="L12" s="368">
        <f t="shared" si="4"/>
        <v>2</v>
      </c>
      <c r="M12" s="332">
        <f>'18'!K13</f>
        <v>4.8726467331118496E-2</v>
      </c>
      <c r="N12" s="368">
        <f t="shared" si="5"/>
        <v>1</v>
      </c>
      <c r="O12" s="369">
        <f>'18'!L13</f>
        <v>1.2827663134411601E-2</v>
      </c>
      <c r="P12" s="368">
        <f t="shared" si="6"/>
        <v>2</v>
      </c>
      <c r="Q12" s="369">
        <f>'18'!M13</f>
        <v>6.3745019920318724E-2</v>
      </c>
      <c r="R12" s="368">
        <f t="shared" si="7"/>
        <v>1</v>
      </c>
      <c r="S12" s="369">
        <f>'18'!N13</f>
        <v>2.7624309392265192E-3</v>
      </c>
      <c r="T12" s="368">
        <f t="shared" si="15"/>
        <v>1</v>
      </c>
      <c r="U12" s="369">
        <f>'18'!O13</f>
        <v>0.22490400438837083</v>
      </c>
      <c r="V12" s="368">
        <f t="shared" si="9"/>
        <v>1</v>
      </c>
      <c r="W12" s="369">
        <f>'18'!P13</f>
        <v>0.30697419000549148</v>
      </c>
      <c r="X12" s="368">
        <f t="shared" si="10"/>
        <v>1</v>
      </c>
      <c r="Y12" s="369">
        <f>'18'!Q13</f>
        <v>7.6426799007444202E-2</v>
      </c>
      <c r="Z12" s="368">
        <f t="shared" si="11"/>
        <v>2</v>
      </c>
      <c r="AA12" s="370">
        <f>'18'!R13</f>
        <v>7.4999999999999997E-2</v>
      </c>
      <c r="AB12" s="368">
        <f t="shared" si="12"/>
        <v>1</v>
      </c>
      <c r="AC12" s="369">
        <f>'18'!S13</f>
        <v>0.12257348863006101</v>
      </c>
      <c r="AD12" s="368">
        <f t="shared" si="8"/>
        <v>2</v>
      </c>
      <c r="AE12" s="370">
        <f>'18'!T13</f>
        <v>1.763949601439959E-2</v>
      </c>
      <c r="AF12" s="368">
        <f t="shared" si="7"/>
        <v>1</v>
      </c>
      <c r="AG12" s="371">
        <f t="shared" si="13"/>
        <v>19</v>
      </c>
      <c r="AH12" s="378">
        <f t="shared" si="14"/>
        <v>1.2666666666666666</v>
      </c>
      <c r="AI12" s="89"/>
    </row>
    <row r="13" spans="1:36" x14ac:dyDescent="0.2">
      <c r="A13" s="15" t="s">
        <v>45</v>
      </c>
      <c r="B13" s="149" t="s">
        <v>108</v>
      </c>
      <c r="C13" s="332">
        <f>'18'!F14</f>
        <v>0.29298116898997312</v>
      </c>
      <c r="D13" s="368">
        <f t="shared" si="0"/>
        <v>4</v>
      </c>
      <c r="E13" s="332">
        <f>'18'!G14</f>
        <v>0.66727806309611148</v>
      </c>
      <c r="F13" s="368">
        <f t="shared" si="1"/>
        <v>2</v>
      </c>
      <c r="G13" s="332">
        <f>'18'!H14</f>
        <v>0.56014519964951803</v>
      </c>
      <c r="H13" s="368">
        <f t="shared" si="2"/>
        <v>4</v>
      </c>
      <c r="I13" s="332">
        <f>'18'!I14</f>
        <v>0.10953800298062594</v>
      </c>
      <c r="J13" s="368">
        <f t="shared" si="3"/>
        <v>3</v>
      </c>
      <c r="K13" s="332">
        <f>'18'!J14</f>
        <v>1.4157973174366617E-2</v>
      </c>
      <c r="L13" s="368">
        <f t="shared" si="4"/>
        <v>3</v>
      </c>
      <c r="M13" s="332">
        <f>'18'!K14</f>
        <v>8.6502609992542875E-2</v>
      </c>
      <c r="N13" s="368">
        <f t="shared" si="5"/>
        <v>1</v>
      </c>
      <c r="O13" s="369">
        <f>'18'!L14</f>
        <v>1.6430171769977596E-2</v>
      </c>
      <c r="P13" s="368">
        <f t="shared" si="6"/>
        <v>4</v>
      </c>
      <c r="Q13" s="369">
        <f>'18'!M14</f>
        <v>8.6567164179104483E-2</v>
      </c>
      <c r="R13" s="368">
        <f t="shared" si="7"/>
        <v>4</v>
      </c>
      <c r="S13" s="369">
        <f>'18'!N14</f>
        <v>8.1967213114754103E-3</v>
      </c>
      <c r="T13" s="368">
        <f t="shared" si="15"/>
        <v>4</v>
      </c>
      <c r="U13" s="369">
        <f>'18'!O14</f>
        <v>0.33902647309991463</v>
      </c>
      <c r="V13" s="368">
        <f t="shared" si="9"/>
        <v>3</v>
      </c>
      <c r="W13" s="369">
        <f>'18'!P14</f>
        <v>0.40531276778063413</v>
      </c>
      <c r="X13" s="368">
        <f t="shared" si="10"/>
        <v>2</v>
      </c>
      <c r="Y13" s="369">
        <f>'18'!Q14</f>
        <v>6.886227544910184E-2</v>
      </c>
      <c r="Z13" s="368">
        <f t="shared" si="11"/>
        <v>1</v>
      </c>
      <c r="AA13" s="370">
        <f>'18'!R14</f>
        <v>0.13872832369942195</v>
      </c>
      <c r="AB13" s="368">
        <f t="shared" si="12"/>
        <v>3</v>
      </c>
      <c r="AC13" s="369">
        <f>'18'!S14</f>
        <v>0.21343283582089556</v>
      </c>
      <c r="AD13" s="368">
        <f t="shared" si="8"/>
        <v>3</v>
      </c>
      <c r="AE13" s="370">
        <f>'18'!T14</f>
        <v>2.9000187582067155E-2</v>
      </c>
      <c r="AF13" s="368">
        <f t="shared" si="7"/>
        <v>3</v>
      </c>
      <c r="AG13" s="371">
        <f t="shared" si="13"/>
        <v>44</v>
      </c>
      <c r="AH13" s="378">
        <f t="shared" si="14"/>
        <v>2.9333333333333331</v>
      </c>
      <c r="AI13" s="89"/>
    </row>
    <row r="14" spans="1:36" x14ac:dyDescent="0.2">
      <c r="A14" s="15" t="s">
        <v>46</v>
      </c>
      <c r="B14" s="149" t="s">
        <v>108</v>
      </c>
      <c r="C14" s="332">
        <f>'18'!F15</f>
        <v>0.27027027027027029</v>
      </c>
      <c r="D14" s="368">
        <f t="shared" si="0"/>
        <v>4</v>
      </c>
      <c r="E14" s="332">
        <f>'18'!G15</f>
        <v>0.92664092664092668</v>
      </c>
      <c r="F14" s="368">
        <f t="shared" si="1"/>
        <v>4</v>
      </c>
      <c r="G14" s="332">
        <f>'18'!H15</f>
        <v>0.60034602076124566</v>
      </c>
      <c r="H14" s="368">
        <f t="shared" si="2"/>
        <v>4</v>
      </c>
      <c r="I14" s="332">
        <f>'18'!I15</f>
        <v>0.15384615384615385</v>
      </c>
      <c r="J14" s="368">
        <f t="shared" si="3"/>
        <v>4</v>
      </c>
      <c r="K14" s="332">
        <f>'18'!J15</f>
        <v>0</v>
      </c>
      <c r="L14" s="368"/>
      <c r="M14" s="332">
        <f>'18'!K15</f>
        <v>0.15384615384615385</v>
      </c>
      <c r="N14" s="368">
        <f t="shared" si="5"/>
        <v>3</v>
      </c>
      <c r="O14" s="369">
        <f>'18'!L15</f>
        <v>0</v>
      </c>
      <c r="P14" s="368">
        <f t="shared" si="6"/>
        <v>1</v>
      </c>
      <c r="Q14" s="369">
        <f>'18'!M15</f>
        <v>2.6315789473684209E-2</v>
      </c>
      <c r="R14" s="368">
        <f t="shared" si="7"/>
        <v>1</v>
      </c>
      <c r="S14" s="369">
        <f>'18'!N15</f>
        <v>0</v>
      </c>
      <c r="T14" s="368">
        <f t="shared" si="15"/>
        <v>1</v>
      </c>
      <c r="U14" s="369">
        <f>'18'!O15</f>
        <v>0.18181818181818182</v>
      </c>
      <c r="V14" s="368">
        <f t="shared" si="9"/>
        <v>1</v>
      </c>
      <c r="W14" s="369">
        <f>'18'!P15</f>
        <v>0.36363636363636365</v>
      </c>
      <c r="X14" s="368">
        <f t="shared" si="10"/>
        <v>2</v>
      </c>
      <c r="Y14" s="369">
        <f>'18'!Q15</f>
        <v>9.7560975609756073E-2</v>
      </c>
      <c r="Z14" s="368">
        <f t="shared" si="11"/>
        <v>3</v>
      </c>
      <c r="AA14" s="370">
        <f>'18'!R15</f>
        <v>0.1111111111111111</v>
      </c>
      <c r="AB14" s="368">
        <f t="shared" si="12"/>
        <v>2</v>
      </c>
      <c r="AC14" s="369">
        <f>'18'!S15</f>
        <v>0.38461538461538458</v>
      </c>
      <c r="AD14" s="368">
        <f t="shared" si="8"/>
        <v>4</v>
      </c>
      <c r="AE14" s="370">
        <f>'18'!T15</f>
        <v>4.1322314049586778E-2</v>
      </c>
      <c r="AF14" s="368">
        <f t="shared" si="7"/>
        <v>4</v>
      </c>
      <c r="AG14" s="371">
        <f t="shared" si="13"/>
        <v>38</v>
      </c>
      <c r="AH14" s="378">
        <f>AG14/14</f>
        <v>2.7142857142857144</v>
      </c>
      <c r="AI14" s="89"/>
    </row>
    <row r="15" spans="1:36" x14ac:dyDescent="0.2">
      <c r="A15" s="15" t="s">
        <v>47</v>
      </c>
      <c r="B15" s="149" t="s">
        <v>108</v>
      </c>
      <c r="C15" s="332">
        <f>'18'!F16</f>
        <v>0.24593437945791727</v>
      </c>
      <c r="D15" s="368">
        <f t="shared" si="0"/>
        <v>3</v>
      </c>
      <c r="E15" s="332">
        <f>'18'!G16</f>
        <v>0.67047075606276751</v>
      </c>
      <c r="F15" s="368">
        <f t="shared" si="1"/>
        <v>2</v>
      </c>
      <c r="G15" s="332">
        <f>'18'!H16</f>
        <v>0.57037803056417324</v>
      </c>
      <c r="H15" s="368">
        <f t="shared" si="2"/>
        <v>4</v>
      </c>
      <c r="I15" s="332">
        <f>'18'!I16</f>
        <v>9.7478991596638656E-2</v>
      </c>
      <c r="J15" s="368">
        <f t="shared" si="3"/>
        <v>2</v>
      </c>
      <c r="K15" s="332">
        <f>'18'!J16</f>
        <v>6.7001675041876048E-3</v>
      </c>
      <c r="L15" s="368">
        <f t="shared" si="4"/>
        <v>1</v>
      </c>
      <c r="M15" s="332">
        <f>'18'!K16</f>
        <v>8.7689713322091065E-2</v>
      </c>
      <c r="N15" s="368">
        <f t="shared" si="5"/>
        <v>1</v>
      </c>
      <c r="O15" s="369">
        <f>'18'!L16</f>
        <v>1.507537688442211E-2</v>
      </c>
      <c r="P15" s="368">
        <f t="shared" si="6"/>
        <v>3</v>
      </c>
      <c r="Q15" s="369">
        <f>'18'!M16</f>
        <v>6.8676716917922945E-2</v>
      </c>
      <c r="R15" s="368">
        <f t="shared" si="7"/>
        <v>2</v>
      </c>
      <c r="S15" s="369">
        <f>'18'!N16</f>
        <v>1.6750418760469012E-3</v>
      </c>
      <c r="T15" s="368">
        <f t="shared" si="15"/>
        <v>1</v>
      </c>
      <c r="U15" s="369">
        <f>'18'!O16</f>
        <v>0.3362193362193362</v>
      </c>
      <c r="V15" s="368">
        <f t="shared" si="9"/>
        <v>3</v>
      </c>
      <c r="W15" s="369">
        <f>'18'!P16</f>
        <v>0.49130434782608695</v>
      </c>
      <c r="X15" s="368">
        <f t="shared" si="10"/>
        <v>4</v>
      </c>
      <c r="Y15" s="369">
        <f>'18'!Q16</f>
        <v>9.5726495726495719E-2</v>
      </c>
      <c r="Z15" s="368">
        <f t="shared" si="11"/>
        <v>2</v>
      </c>
      <c r="AA15" s="370">
        <f>'18'!R16</f>
        <v>0.14705882352941177</v>
      </c>
      <c r="AB15" s="368">
        <f t="shared" si="12"/>
        <v>3</v>
      </c>
      <c r="AC15" s="369">
        <f>'18'!S16</f>
        <v>0.2233502538071066</v>
      </c>
      <c r="AD15" s="368">
        <f t="shared" si="8"/>
        <v>4</v>
      </c>
      <c r="AE15" s="370">
        <f>'18'!T16</f>
        <v>2.522917809292486E-2</v>
      </c>
      <c r="AF15" s="368">
        <f t="shared" si="7"/>
        <v>3</v>
      </c>
      <c r="AG15" s="371">
        <f t="shared" si="13"/>
        <v>38</v>
      </c>
      <c r="AH15" s="378">
        <f t="shared" si="14"/>
        <v>2.5333333333333332</v>
      </c>
      <c r="AI15" s="89"/>
    </row>
    <row r="16" spans="1:36" x14ac:dyDescent="0.2">
      <c r="A16" s="15" t="s">
        <v>48</v>
      </c>
      <c r="B16" s="149" t="s">
        <v>108</v>
      </c>
      <c r="C16" s="332">
        <f>'18'!F17</f>
        <v>0.16372573733299722</v>
      </c>
      <c r="D16" s="368">
        <f t="shared" si="0"/>
        <v>1</v>
      </c>
      <c r="E16" s="332">
        <f>'18'!G17</f>
        <v>0.53037559868918582</v>
      </c>
      <c r="F16" s="368">
        <f t="shared" si="1"/>
        <v>1</v>
      </c>
      <c r="G16" s="332">
        <f>'18'!H17</f>
        <v>0.26286563428750198</v>
      </c>
      <c r="H16" s="368">
        <f t="shared" si="2"/>
        <v>1</v>
      </c>
      <c r="I16" s="332">
        <f>'18'!I17</f>
        <v>2.6533996683250415E-2</v>
      </c>
      <c r="J16" s="368">
        <f t="shared" si="3"/>
        <v>1</v>
      </c>
      <c r="K16" s="332">
        <f>'18'!J17</f>
        <v>4.1322314049586778E-3</v>
      </c>
      <c r="L16" s="368">
        <f t="shared" si="4"/>
        <v>1</v>
      </c>
      <c r="M16" s="332">
        <f>'18'!K17</f>
        <v>9.5277547638773816E-2</v>
      </c>
      <c r="N16" s="368">
        <f t="shared" si="5"/>
        <v>2</v>
      </c>
      <c r="O16" s="369">
        <f>'18'!L17</f>
        <v>7.4441687344913151E-3</v>
      </c>
      <c r="P16" s="368">
        <f t="shared" si="6"/>
        <v>1</v>
      </c>
      <c r="Q16" s="369">
        <f>'18'!M17</f>
        <v>5.3763440860215055E-2</v>
      </c>
      <c r="R16" s="368">
        <f t="shared" si="7"/>
        <v>1</v>
      </c>
      <c r="S16" s="369">
        <f>'18'!N17</f>
        <v>4.1322314049586778E-3</v>
      </c>
      <c r="T16" s="368">
        <f t="shared" si="15"/>
        <v>2</v>
      </c>
      <c r="U16" s="369">
        <f>'18'!O17</f>
        <v>0.23935558112773303</v>
      </c>
      <c r="V16" s="368">
        <f t="shared" si="9"/>
        <v>1</v>
      </c>
      <c r="W16" s="369">
        <f>'18'!P17</f>
        <v>0.33673469387755101</v>
      </c>
      <c r="X16" s="368">
        <f t="shared" si="10"/>
        <v>1</v>
      </c>
      <c r="Y16" s="369">
        <f>'18'!Q17</f>
        <v>5.8394160583941646E-2</v>
      </c>
      <c r="Z16" s="368">
        <f t="shared" si="11"/>
        <v>1</v>
      </c>
      <c r="AA16" s="370">
        <f>'18'!R17</f>
        <v>0.16129032258064516</v>
      </c>
      <c r="AB16" s="368">
        <f t="shared" si="12"/>
        <v>3</v>
      </c>
      <c r="AC16" s="369">
        <f>'18'!S17</f>
        <v>7.1428571428571397E-2</v>
      </c>
      <c r="AD16" s="368">
        <f t="shared" si="8"/>
        <v>1</v>
      </c>
      <c r="AE16" s="370">
        <f>'18'!T17</f>
        <v>1.7916308749539821E-2</v>
      </c>
      <c r="AF16" s="368">
        <f t="shared" si="7"/>
        <v>1</v>
      </c>
      <c r="AG16" s="371">
        <f t="shared" si="13"/>
        <v>19</v>
      </c>
      <c r="AH16" s="378">
        <f t="shared" si="14"/>
        <v>1.2666666666666666</v>
      </c>
      <c r="AI16" s="89"/>
    </row>
    <row r="17" spans="1:35" s="133" customFormat="1" ht="11.25" x14ac:dyDescent="0.2">
      <c r="A17" s="15" t="s">
        <v>49</v>
      </c>
      <c r="B17" s="149" t="s">
        <v>104</v>
      </c>
      <c r="C17" s="332">
        <f>'18'!F18</f>
        <v>0.10668559261887864</v>
      </c>
      <c r="D17" s="368">
        <f t="shared" si="0"/>
        <v>1</v>
      </c>
      <c r="E17" s="332">
        <f>'18'!G18</f>
        <v>0.35625266146202983</v>
      </c>
      <c r="F17" s="368">
        <f t="shared" si="1"/>
        <v>1</v>
      </c>
      <c r="G17" s="332">
        <f>'18'!H18</f>
        <v>0.26119928586637842</v>
      </c>
      <c r="H17" s="368">
        <f t="shared" si="2"/>
        <v>1</v>
      </c>
      <c r="I17" s="332">
        <f>'18'!I18</f>
        <v>4.4237706474273782E-2</v>
      </c>
      <c r="J17" s="368">
        <f t="shared" si="3"/>
        <v>1</v>
      </c>
      <c r="K17" s="332">
        <f>'18'!J18</f>
        <v>5.8259725615485815E-3</v>
      </c>
      <c r="L17" s="368">
        <f t="shared" si="4"/>
        <v>1</v>
      </c>
      <c r="M17" s="332">
        <f>'18'!K18</f>
        <v>0.10476728848690409</v>
      </c>
      <c r="N17" s="368">
        <f t="shared" si="5"/>
        <v>2</v>
      </c>
      <c r="O17" s="369">
        <f>'18'!L18</f>
        <v>1.2984569062852842E-2</v>
      </c>
      <c r="P17" s="368">
        <f t="shared" si="6"/>
        <v>3</v>
      </c>
      <c r="Q17" s="369">
        <f>'18'!M18</f>
        <v>6.9185937206241777E-2</v>
      </c>
      <c r="R17" s="368">
        <f t="shared" si="7"/>
        <v>2</v>
      </c>
      <c r="S17" s="369">
        <f>'18'!N18</f>
        <v>5.0732807215332579E-3</v>
      </c>
      <c r="T17" s="368">
        <f t="shared" si="15"/>
        <v>2</v>
      </c>
      <c r="U17" s="369">
        <f>'18'!O18</f>
        <v>0.242372004826754</v>
      </c>
      <c r="V17" s="368">
        <f t="shared" si="9"/>
        <v>1</v>
      </c>
      <c r="W17" s="369">
        <f>'18'!P18</f>
        <v>0.33948912668277531</v>
      </c>
      <c r="X17" s="368">
        <f t="shared" si="10"/>
        <v>1</v>
      </c>
      <c r="Y17" s="369">
        <f>'18'!Q18</f>
        <v>6.3712925668253373E-2</v>
      </c>
      <c r="Z17" s="368">
        <f t="shared" si="11"/>
        <v>1</v>
      </c>
      <c r="AA17" s="370">
        <f>'18'!R18</f>
        <v>8.0402010050251257E-2</v>
      </c>
      <c r="AB17" s="368">
        <f t="shared" si="12"/>
        <v>1</v>
      </c>
      <c r="AC17" s="369">
        <f>'18'!S18</f>
        <v>5.0996483001172321E-2</v>
      </c>
      <c r="AD17" s="368">
        <f t="shared" si="8"/>
        <v>1</v>
      </c>
      <c r="AE17" s="370">
        <f>'18'!T18</f>
        <v>1.2315985900891561E-2</v>
      </c>
      <c r="AF17" s="368">
        <f t="shared" si="7"/>
        <v>1</v>
      </c>
      <c r="AG17" s="371">
        <f t="shared" si="13"/>
        <v>20</v>
      </c>
      <c r="AH17" s="378">
        <f t="shared" si="14"/>
        <v>1.3333333333333333</v>
      </c>
      <c r="AI17" s="89"/>
    </row>
    <row r="18" spans="1:35" s="133" customFormat="1" ht="11.25" x14ac:dyDescent="0.2">
      <c r="A18" s="15" t="s">
        <v>50</v>
      </c>
      <c r="B18" s="149" t="s">
        <v>108</v>
      </c>
      <c r="C18" s="332">
        <f>'18'!F19</f>
        <v>0.2628797886393659</v>
      </c>
      <c r="D18" s="368">
        <f t="shared" si="0"/>
        <v>3</v>
      </c>
      <c r="E18" s="332">
        <f>'18'!G19</f>
        <v>0.7371202113606341</v>
      </c>
      <c r="F18" s="368">
        <f t="shared" si="1"/>
        <v>4</v>
      </c>
      <c r="G18" s="332">
        <f>'18'!H19</f>
        <v>0.45115793139474142</v>
      </c>
      <c r="H18" s="368">
        <f t="shared" si="2"/>
        <v>1</v>
      </c>
      <c r="I18" s="332">
        <f>'18'!I19</f>
        <v>0.10526315789473684</v>
      </c>
      <c r="J18" s="368">
        <f t="shared" si="3"/>
        <v>3</v>
      </c>
      <c r="K18" s="332">
        <f>'18'!J19</f>
        <v>7.5187969924812026E-3</v>
      </c>
      <c r="L18" s="368">
        <f t="shared" si="4"/>
        <v>2</v>
      </c>
      <c r="M18" s="332">
        <f>'18'!K19</f>
        <v>0.18434343434343434</v>
      </c>
      <c r="N18" s="368">
        <f t="shared" si="5"/>
        <v>4</v>
      </c>
      <c r="O18" s="369">
        <f>'18'!L19</f>
        <v>1.0050251256281407E-2</v>
      </c>
      <c r="P18" s="368">
        <f t="shared" si="6"/>
        <v>2</v>
      </c>
      <c r="Q18" s="369">
        <f>'18'!M19</f>
        <v>6.6326530612244902E-2</v>
      </c>
      <c r="R18" s="368">
        <f t="shared" si="7"/>
        <v>2</v>
      </c>
      <c r="S18" s="369">
        <f>'18'!N19</f>
        <v>7.5187969924812026E-3</v>
      </c>
      <c r="T18" s="368">
        <f t="shared" si="15"/>
        <v>4</v>
      </c>
      <c r="U18" s="369">
        <f>'18'!O19</f>
        <v>0.2805755395683453</v>
      </c>
      <c r="V18" s="368">
        <f t="shared" si="9"/>
        <v>2</v>
      </c>
      <c r="W18" s="369">
        <f>'18'!P19</f>
        <v>0.41050119331742241</v>
      </c>
      <c r="X18" s="368">
        <f t="shared" si="10"/>
        <v>2</v>
      </c>
      <c r="Y18" s="369">
        <f>'18'!Q19</f>
        <v>7.1895424836601274E-2</v>
      </c>
      <c r="Z18" s="368">
        <f t="shared" si="11"/>
        <v>1</v>
      </c>
      <c r="AA18" s="370">
        <f>'18'!R19</f>
        <v>0.22500000000000001</v>
      </c>
      <c r="AB18" s="368">
        <f t="shared" si="12"/>
        <v>4</v>
      </c>
      <c r="AC18" s="369">
        <f>'18'!S19</f>
        <v>0.2160804020100503</v>
      </c>
      <c r="AD18" s="368">
        <f t="shared" si="8"/>
        <v>3</v>
      </c>
      <c r="AE18" s="370">
        <f>'18'!T19</f>
        <v>2.9120953541920628E-2</v>
      </c>
      <c r="AF18" s="368">
        <f t="shared" si="7"/>
        <v>3</v>
      </c>
      <c r="AG18" s="371">
        <f t="shared" si="13"/>
        <v>40</v>
      </c>
      <c r="AH18" s="378">
        <f t="shared" si="14"/>
        <v>2.6666666666666665</v>
      </c>
      <c r="AI18" s="89"/>
    </row>
    <row r="19" spans="1:35" s="133" customFormat="1" ht="11.25" x14ac:dyDescent="0.2">
      <c r="A19" s="15" t="s">
        <v>51</v>
      </c>
      <c r="B19" s="149" t="s">
        <v>108</v>
      </c>
      <c r="C19" s="332">
        <f>'18'!F20</f>
        <v>0.30824290002308935</v>
      </c>
      <c r="D19" s="368">
        <f t="shared" si="0"/>
        <v>4</v>
      </c>
      <c r="E19" s="332">
        <f>'18'!G20</f>
        <v>0.73955206649734473</v>
      </c>
      <c r="F19" s="368">
        <f t="shared" si="1"/>
        <v>4</v>
      </c>
      <c r="G19" s="332">
        <f>'18'!H20</f>
        <v>0.5449380165289256</v>
      </c>
      <c r="H19" s="368">
        <f t="shared" si="2"/>
        <v>3</v>
      </c>
      <c r="I19" s="332">
        <f>'18'!I20</f>
        <v>0.14285714285714285</v>
      </c>
      <c r="J19" s="368">
        <f t="shared" si="3"/>
        <v>4</v>
      </c>
      <c r="K19" s="332">
        <f>'18'!J20</f>
        <v>1.7195767195767195E-2</v>
      </c>
      <c r="L19" s="368">
        <f t="shared" si="4"/>
        <v>4</v>
      </c>
      <c r="M19" s="332">
        <f>'18'!K20</f>
        <v>0.13112582781456952</v>
      </c>
      <c r="N19" s="368">
        <f t="shared" si="5"/>
        <v>3</v>
      </c>
      <c r="O19" s="369">
        <f>'18'!L20</f>
        <v>1.1936339522546418E-2</v>
      </c>
      <c r="P19" s="368">
        <f t="shared" si="6"/>
        <v>2</v>
      </c>
      <c r="Q19" s="369">
        <f>'18'!M20</f>
        <v>8.4656084656084651E-2</v>
      </c>
      <c r="R19" s="368">
        <f t="shared" si="7"/>
        <v>4</v>
      </c>
      <c r="S19" s="369">
        <f>'18'!N20</f>
        <v>3.968253968253968E-3</v>
      </c>
      <c r="T19" s="368">
        <f t="shared" si="15"/>
        <v>2</v>
      </c>
      <c r="U19" s="369">
        <f>'18'!O20</f>
        <v>0.30186608122941821</v>
      </c>
      <c r="V19" s="368">
        <f t="shared" si="9"/>
        <v>2</v>
      </c>
      <c r="W19" s="369">
        <f>'18'!P20</f>
        <v>0.41073384446878425</v>
      </c>
      <c r="X19" s="368">
        <f t="shared" si="10"/>
        <v>2</v>
      </c>
      <c r="Y19" s="369">
        <f>'18'!Q20</f>
        <v>0.10593220338983056</v>
      </c>
      <c r="Z19" s="368">
        <f t="shared" si="11"/>
        <v>3</v>
      </c>
      <c r="AA19" s="370">
        <f>'18'!R20</f>
        <v>9.375E-2</v>
      </c>
      <c r="AB19" s="368">
        <f t="shared" si="12"/>
        <v>1</v>
      </c>
      <c r="AC19" s="369">
        <f>'18'!S20</f>
        <v>0.23809523809523814</v>
      </c>
      <c r="AD19" s="368">
        <f t="shared" si="8"/>
        <v>4</v>
      </c>
      <c r="AE19" s="370">
        <f>'18'!T20</f>
        <v>3.1133494669370137E-2</v>
      </c>
      <c r="AF19" s="368">
        <f t="shared" si="7"/>
        <v>4</v>
      </c>
      <c r="AG19" s="371">
        <f t="shared" si="13"/>
        <v>46</v>
      </c>
      <c r="AH19" s="378">
        <f t="shared" si="14"/>
        <v>3.0666666666666669</v>
      </c>
      <c r="AI19" s="89"/>
    </row>
    <row r="20" spans="1:35" s="133" customFormat="1" ht="11.25" x14ac:dyDescent="0.2">
      <c r="A20" s="15" t="s">
        <v>52</v>
      </c>
      <c r="B20" s="149" t="s">
        <v>108</v>
      </c>
      <c r="C20" s="332">
        <f>'18'!F21</f>
        <v>0.3527085804665876</v>
      </c>
      <c r="D20" s="368">
        <f t="shared" si="0"/>
        <v>4</v>
      </c>
      <c r="E20" s="332">
        <f>'18'!G21</f>
        <v>0.79478054567022538</v>
      </c>
      <c r="F20" s="368">
        <f t="shared" si="1"/>
        <v>4</v>
      </c>
      <c r="G20" s="332">
        <f>'18'!H21</f>
        <v>0.63488080301129235</v>
      </c>
      <c r="H20" s="368">
        <f t="shared" si="2"/>
        <v>4</v>
      </c>
      <c r="I20" s="332">
        <f>'18'!I21</f>
        <v>0.10837438423645321</v>
      </c>
      <c r="J20" s="368">
        <f t="shared" si="3"/>
        <v>3</v>
      </c>
      <c r="K20" s="332">
        <f>'18'!J21</f>
        <v>0</v>
      </c>
      <c r="L20" s="368">
        <f t="shared" si="4"/>
        <v>1</v>
      </c>
      <c r="M20" s="332">
        <f>'18'!K21</f>
        <v>0.21481481481481482</v>
      </c>
      <c r="N20" s="368">
        <f t="shared" si="5"/>
        <v>4</v>
      </c>
      <c r="O20" s="369">
        <f>'18'!L21</f>
        <v>4.9504950495049506E-3</v>
      </c>
      <c r="P20" s="368">
        <f t="shared" si="6"/>
        <v>1</v>
      </c>
      <c r="Q20" s="369">
        <f>'18'!M21</f>
        <v>7.8817733990147784E-2</v>
      </c>
      <c r="R20" s="368">
        <f t="shared" si="7"/>
        <v>3</v>
      </c>
      <c r="S20" s="369">
        <f>'18'!N21</f>
        <v>0</v>
      </c>
      <c r="T20" s="368">
        <f t="shared" si="15"/>
        <v>1</v>
      </c>
      <c r="U20" s="369">
        <f>'18'!O21</f>
        <v>0.42388059701492536</v>
      </c>
      <c r="V20" s="368">
        <f t="shared" si="9"/>
        <v>4</v>
      </c>
      <c r="W20" s="369">
        <f>'18'!P21</f>
        <v>0.51204819277108438</v>
      </c>
      <c r="X20" s="368">
        <f t="shared" si="10"/>
        <v>4</v>
      </c>
      <c r="Y20" s="369">
        <f>'18'!Q21</f>
        <v>4.5454545454545414E-2</v>
      </c>
      <c r="Z20" s="368">
        <f t="shared" si="11"/>
        <v>1</v>
      </c>
      <c r="AA20" s="370">
        <f>'18'!R21</f>
        <v>0.16</v>
      </c>
      <c r="AB20" s="368">
        <f t="shared" si="12"/>
        <v>3</v>
      </c>
      <c r="AC20" s="369">
        <f>'18'!S21</f>
        <v>0.16377171215880892</v>
      </c>
      <c r="AD20" s="368">
        <f t="shared" si="8"/>
        <v>2</v>
      </c>
      <c r="AE20" s="370">
        <f>'18'!T21</f>
        <v>3.1234567901234567E-2</v>
      </c>
      <c r="AF20" s="368">
        <f t="shared" si="7"/>
        <v>4</v>
      </c>
      <c r="AG20" s="371">
        <f t="shared" si="13"/>
        <v>43</v>
      </c>
      <c r="AH20" s="378">
        <f t="shared" si="14"/>
        <v>2.8666666666666667</v>
      </c>
      <c r="AI20" s="89"/>
    </row>
    <row r="21" spans="1:35" s="133" customFormat="1" ht="11.25" x14ac:dyDescent="0.2">
      <c r="A21" s="15" t="s">
        <v>53</v>
      </c>
      <c r="B21" s="149" t="s">
        <v>108</v>
      </c>
      <c r="C21" s="332">
        <f>'18'!F22</f>
        <v>0.20748785367247785</v>
      </c>
      <c r="D21" s="368">
        <f t="shared" si="0"/>
        <v>2</v>
      </c>
      <c r="E21" s="332">
        <f>'18'!G22</f>
        <v>0.68019434124035438</v>
      </c>
      <c r="F21" s="368">
        <f t="shared" si="1"/>
        <v>3</v>
      </c>
      <c r="G21" s="332">
        <f>'18'!H22</f>
        <v>0.48001343634531407</v>
      </c>
      <c r="H21" s="368">
        <f t="shared" si="2"/>
        <v>2</v>
      </c>
      <c r="I21" s="332">
        <f>'18'!I22</f>
        <v>7.2916666666666671E-2</v>
      </c>
      <c r="J21" s="368">
        <f t="shared" si="3"/>
        <v>1</v>
      </c>
      <c r="K21" s="332">
        <f>'18'!J22</f>
        <v>3.472222222222222E-3</v>
      </c>
      <c r="L21" s="368">
        <f t="shared" si="4"/>
        <v>1</v>
      </c>
      <c r="M21" s="332">
        <f>'18'!K22</f>
        <v>0.11826086956521739</v>
      </c>
      <c r="N21" s="368">
        <f t="shared" si="5"/>
        <v>2</v>
      </c>
      <c r="O21" s="369">
        <f>'18'!L22</f>
        <v>1.2152777777777778E-2</v>
      </c>
      <c r="P21" s="368">
        <f t="shared" si="6"/>
        <v>2</v>
      </c>
      <c r="Q21" s="369">
        <f>'18'!M22</f>
        <v>8.3333333333333329E-2</v>
      </c>
      <c r="R21" s="368">
        <f t="shared" si="7"/>
        <v>3</v>
      </c>
      <c r="S21" s="369">
        <f>'18'!N22</f>
        <v>6.9444444444444441E-3</v>
      </c>
      <c r="T21" s="368">
        <f t="shared" si="15"/>
        <v>3</v>
      </c>
      <c r="U21" s="369">
        <f>'18'!O22</f>
        <v>0.26204819277108432</v>
      </c>
      <c r="V21" s="368">
        <f t="shared" si="9"/>
        <v>1</v>
      </c>
      <c r="W21" s="369">
        <f>'18'!P22</f>
        <v>0.2996987951807229</v>
      </c>
      <c r="X21" s="368">
        <f t="shared" si="10"/>
        <v>1</v>
      </c>
      <c r="Y21" s="369">
        <f>'18'!Q22</f>
        <v>8.5972850678733059E-2</v>
      </c>
      <c r="Z21" s="368">
        <f t="shared" si="11"/>
        <v>2</v>
      </c>
      <c r="AA21" s="370">
        <f>'18'!R22</f>
        <v>0.1111111111111111</v>
      </c>
      <c r="AB21" s="368">
        <f t="shared" si="12"/>
        <v>2</v>
      </c>
      <c r="AC21" s="369">
        <f>'18'!S22</f>
        <v>0.17391304347826086</v>
      </c>
      <c r="AD21" s="368">
        <f t="shared" si="8"/>
        <v>3</v>
      </c>
      <c r="AE21" s="370">
        <f>'18'!T22</f>
        <v>2.6458107995673517E-2</v>
      </c>
      <c r="AF21" s="368">
        <f t="shared" si="7"/>
        <v>3</v>
      </c>
      <c r="AG21" s="371">
        <f t="shared" si="13"/>
        <v>31</v>
      </c>
      <c r="AH21" s="378">
        <f t="shared" si="14"/>
        <v>2.0666666666666669</v>
      </c>
      <c r="AI21" s="89"/>
    </row>
    <row r="22" spans="1:35" s="133" customFormat="1" ht="11.25" x14ac:dyDescent="0.2">
      <c r="A22" s="15" t="s">
        <v>54</v>
      </c>
      <c r="B22" s="149" t="s">
        <v>108</v>
      </c>
      <c r="C22" s="332">
        <f>'18'!F23</f>
        <v>0.26722262509064537</v>
      </c>
      <c r="D22" s="368">
        <f t="shared" si="0"/>
        <v>3</v>
      </c>
      <c r="E22" s="332">
        <f>'18'!G23</f>
        <v>0.77175489485134152</v>
      </c>
      <c r="F22" s="368">
        <f t="shared" si="1"/>
        <v>4</v>
      </c>
      <c r="G22" s="332">
        <f>'18'!H23</f>
        <v>0.47043073341094294</v>
      </c>
      <c r="H22" s="368">
        <f t="shared" si="2"/>
        <v>2</v>
      </c>
      <c r="I22" s="332">
        <f>'18'!I23</f>
        <v>9.4680851063829785E-2</v>
      </c>
      <c r="J22" s="368">
        <f t="shared" si="3"/>
        <v>2</v>
      </c>
      <c r="K22" s="332">
        <f>'18'!J23</f>
        <v>1.1689691817215728E-2</v>
      </c>
      <c r="L22" s="368">
        <f t="shared" si="4"/>
        <v>3</v>
      </c>
      <c r="M22" s="332">
        <f>'18'!K23</f>
        <v>0.26012793176972282</v>
      </c>
      <c r="N22" s="368">
        <f t="shared" si="5"/>
        <v>4</v>
      </c>
      <c r="O22" s="369">
        <f>'18'!L23</f>
        <v>1.7075773745997867E-2</v>
      </c>
      <c r="P22" s="368">
        <f t="shared" si="6"/>
        <v>4</v>
      </c>
      <c r="Q22" s="369">
        <f>'18'!M23</f>
        <v>6.8376068376068383E-2</v>
      </c>
      <c r="R22" s="368">
        <f t="shared" si="7"/>
        <v>2</v>
      </c>
      <c r="S22" s="369">
        <f>'18'!N23</f>
        <v>6.376195536663124E-3</v>
      </c>
      <c r="T22" s="368">
        <f t="shared" si="15"/>
        <v>3</v>
      </c>
      <c r="U22" s="369">
        <f>'18'!O23</f>
        <v>0.43117744610281922</v>
      </c>
      <c r="V22" s="368">
        <f t="shared" si="9"/>
        <v>4</v>
      </c>
      <c r="W22" s="369">
        <f>'18'!P23</f>
        <v>0.50912106135986734</v>
      </c>
      <c r="X22" s="368">
        <f t="shared" si="10"/>
        <v>4</v>
      </c>
      <c r="Y22" s="369">
        <f>'18'!Q23</f>
        <v>0.10222222222222221</v>
      </c>
      <c r="Z22" s="368">
        <f t="shared" si="11"/>
        <v>3</v>
      </c>
      <c r="AA22" s="370">
        <f>'18'!R23</f>
        <v>0.10948905109489052</v>
      </c>
      <c r="AB22" s="368">
        <f t="shared" si="12"/>
        <v>2</v>
      </c>
      <c r="AC22" s="369">
        <f>'18'!S23</f>
        <v>0.21002132196162049</v>
      </c>
      <c r="AD22" s="368">
        <f t="shared" si="8"/>
        <v>3</v>
      </c>
      <c r="AE22" s="370">
        <f>'18'!T23</f>
        <v>3.8289009932713877E-2</v>
      </c>
      <c r="AF22" s="368">
        <f t="shared" si="7"/>
        <v>4</v>
      </c>
      <c r="AG22" s="371">
        <f t="shared" si="13"/>
        <v>47</v>
      </c>
      <c r="AH22" s="378">
        <f t="shared" si="14"/>
        <v>3.1333333333333333</v>
      </c>
      <c r="AI22" s="89"/>
    </row>
    <row r="23" spans="1:35" s="133" customFormat="1" ht="11.25" x14ac:dyDescent="0.2">
      <c r="A23" s="15" t="s">
        <v>55</v>
      </c>
      <c r="B23" s="149" t="s">
        <v>104</v>
      </c>
      <c r="C23" s="332">
        <f>'18'!F24</f>
        <v>0.13898696796559029</v>
      </c>
      <c r="D23" s="368">
        <f t="shared" si="0"/>
        <v>1</v>
      </c>
      <c r="E23" s="332">
        <f>'18'!G24</f>
        <v>0.51659497977787761</v>
      </c>
      <c r="F23" s="368">
        <f t="shared" si="1"/>
        <v>1</v>
      </c>
      <c r="G23" s="332">
        <f>'18'!H24</f>
        <v>0.29570333880678706</v>
      </c>
      <c r="H23" s="368">
        <f t="shared" si="2"/>
        <v>1</v>
      </c>
      <c r="I23" s="332">
        <f>'18'!I24</f>
        <v>5.3363397219090565E-2</v>
      </c>
      <c r="J23" s="368">
        <f t="shared" si="3"/>
        <v>1</v>
      </c>
      <c r="K23" s="332">
        <f>'18'!J24</f>
        <v>5.2513128282070517E-3</v>
      </c>
      <c r="L23" s="368">
        <f t="shared" si="4"/>
        <v>1</v>
      </c>
      <c r="M23" s="332">
        <f>'18'!K24</f>
        <v>0.11467370803470389</v>
      </c>
      <c r="N23" s="368">
        <f t="shared" si="5"/>
        <v>2</v>
      </c>
      <c r="O23" s="369">
        <f>'18'!L24</f>
        <v>1.4656144306651634E-2</v>
      </c>
      <c r="P23" s="368">
        <f t="shared" si="6"/>
        <v>3</v>
      </c>
      <c r="Q23" s="369">
        <f>'18'!M24</f>
        <v>7.9263711495116448E-2</v>
      </c>
      <c r="R23" s="368">
        <f t="shared" si="7"/>
        <v>3</v>
      </c>
      <c r="S23" s="369">
        <f>'18'!N24</f>
        <v>6.7516879219804947E-3</v>
      </c>
      <c r="T23" s="368">
        <f t="shared" si="15"/>
        <v>3</v>
      </c>
      <c r="U23" s="369">
        <f>'18'!O24</f>
        <v>0.23317201935767709</v>
      </c>
      <c r="V23" s="368">
        <f t="shared" si="9"/>
        <v>1</v>
      </c>
      <c r="W23" s="369">
        <f>'18'!P24</f>
        <v>0.32527472527472528</v>
      </c>
      <c r="X23" s="368">
        <f t="shared" si="10"/>
        <v>1</v>
      </c>
      <c r="Y23" s="369">
        <f>'18'!Q24</f>
        <v>7.2633552014995328E-2</v>
      </c>
      <c r="Z23" s="368">
        <f t="shared" si="11"/>
        <v>1</v>
      </c>
      <c r="AA23" s="370">
        <f>'18'!R24</f>
        <v>0.16981132075471697</v>
      </c>
      <c r="AB23" s="368">
        <f t="shared" si="12"/>
        <v>3</v>
      </c>
      <c r="AC23" s="369">
        <f>'18'!S24</f>
        <v>0.11775987725354808</v>
      </c>
      <c r="AD23" s="368">
        <f t="shared" si="8"/>
        <v>1</v>
      </c>
      <c r="AE23" s="370">
        <f>'18'!T24</f>
        <v>1.8921095008051531E-2</v>
      </c>
      <c r="AF23" s="368">
        <f t="shared" si="7"/>
        <v>1</v>
      </c>
      <c r="AG23" s="371">
        <f t="shared" si="13"/>
        <v>24</v>
      </c>
      <c r="AH23" s="378">
        <f t="shared" si="14"/>
        <v>1.6</v>
      </c>
      <c r="AI23" s="89"/>
    </row>
    <row r="24" spans="1:35" s="133" customFormat="1" ht="11.25" x14ac:dyDescent="0.2">
      <c r="A24" s="15" t="s">
        <v>56</v>
      </c>
      <c r="B24" s="149" t="s">
        <v>104</v>
      </c>
      <c r="C24" s="332">
        <f>'18'!F25</f>
        <v>0.2332778376260895</v>
      </c>
      <c r="D24" s="368">
        <f t="shared" si="0"/>
        <v>3</v>
      </c>
      <c r="E24" s="332">
        <f>'18'!G25</f>
        <v>0.64141611987072766</v>
      </c>
      <c r="F24" s="368">
        <f t="shared" si="1"/>
        <v>2</v>
      </c>
      <c r="G24" s="332">
        <f>'18'!H25</f>
        <v>0.56870633732534925</v>
      </c>
      <c r="H24" s="368">
        <f t="shared" si="2"/>
        <v>4</v>
      </c>
      <c r="I24" s="332">
        <f>'18'!I25</f>
        <v>0.10469837587006961</v>
      </c>
      <c r="J24" s="368">
        <f t="shared" si="3"/>
        <v>3</v>
      </c>
      <c r="K24" s="332">
        <f>'18'!J25</f>
        <v>1.2456546929316338E-2</v>
      </c>
      <c r="L24" s="368">
        <f t="shared" si="4"/>
        <v>3</v>
      </c>
      <c r="M24" s="332">
        <f>'18'!K25</f>
        <v>0.12982456140350876</v>
      </c>
      <c r="N24" s="368">
        <f t="shared" si="5"/>
        <v>3</v>
      </c>
      <c r="O24" s="369">
        <f>'18'!L25</f>
        <v>1.9147084421235857E-2</v>
      </c>
      <c r="P24" s="368">
        <f t="shared" si="6"/>
        <v>4</v>
      </c>
      <c r="Q24" s="369">
        <f>'18'!M25</f>
        <v>9.0988119385685309E-2</v>
      </c>
      <c r="R24" s="368">
        <f t="shared" si="7"/>
        <v>4</v>
      </c>
      <c r="S24" s="369">
        <f>'18'!N25</f>
        <v>7.819287576020852E-3</v>
      </c>
      <c r="T24" s="368">
        <f t="shared" si="15"/>
        <v>4</v>
      </c>
      <c r="U24" s="369">
        <f>'18'!O25</f>
        <v>0.44769736842105262</v>
      </c>
      <c r="V24" s="368">
        <f t="shared" si="9"/>
        <v>4</v>
      </c>
      <c r="W24" s="369">
        <f>'18'!P25</f>
        <v>0.53342070773263439</v>
      </c>
      <c r="X24" s="368">
        <f t="shared" si="10"/>
        <v>4</v>
      </c>
      <c r="Y24" s="369">
        <f>'18'!Q25</f>
        <v>0.12329333884981386</v>
      </c>
      <c r="Z24" s="368">
        <f t="shared" si="11"/>
        <v>4</v>
      </c>
      <c r="AA24" s="370">
        <f>'18'!R25</f>
        <v>0.15</v>
      </c>
      <c r="AB24" s="368">
        <f t="shared" si="12"/>
        <v>3</v>
      </c>
      <c r="AC24" s="369">
        <f>'18'!S25</f>
        <v>0.13224143160448898</v>
      </c>
      <c r="AD24" s="368">
        <f t="shared" si="8"/>
        <v>2</v>
      </c>
      <c r="AE24" s="370">
        <f>'18'!T25</f>
        <v>3.0194656737866615E-2</v>
      </c>
      <c r="AF24" s="368">
        <f t="shared" si="7"/>
        <v>4</v>
      </c>
      <c r="AG24" s="371">
        <f t="shared" si="13"/>
        <v>51</v>
      </c>
      <c r="AH24" s="378">
        <f t="shared" si="14"/>
        <v>3.4</v>
      </c>
      <c r="AI24" s="89"/>
    </row>
    <row r="25" spans="1:35" s="133" customFormat="1" ht="11.25" x14ac:dyDescent="0.2">
      <c r="A25" s="15" t="s">
        <v>57</v>
      </c>
      <c r="B25" s="149" t="s">
        <v>104</v>
      </c>
      <c r="C25" s="332">
        <f>'18'!F26</f>
        <v>0.16418208604889256</v>
      </c>
      <c r="D25" s="368">
        <f t="shared" si="0"/>
        <v>1</v>
      </c>
      <c r="E25" s="332">
        <f>'18'!G26</f>
        <v>0.49124778385397161</v>
      </c>
      <c r="F25" s="368">
        <f t="shared" si="1"/>
        <v>1</v>
      </c>
      <c r="G25" s="332">
        <f>'18'!H26</f>
        <v>0.47125162056200309</v>
      </c>
      <c r="H25" s="368">
        <f t="shared" si="2"/>
        <v>2</v>
      </c>
      <c r="I25" s="332">
        <f>'18'!I26</f>
        <v>6.8209687308399755E-2</v>
      </c>
      <c r="J25" s="368">
        <f t="shared" si="3"/>
        <v>1</v>
      </c>
      <c r="K25" s="332">
        <f>'18'!J26</f>
        <v>9.1088507666616057E-3</v>
      </c>
      <c r="L25" s="368">
        <f t="shared" si="4"/>
        <v>2</v>
      </c>
      <c r="M25" s="332">
        <f>'18'!K26</f>
        <v>6.8178312509640598E-2</v>
      </c>
      <c r="N25" s="368">
        <f t="shared" si="5"/>
        <v>1</v>
      </c>
      <c r="O25" s="369">
        <f>'18'!L26</f>
        <v>2.0697001978389896E-2</v>
      </c>
      <c r="P25" s="368">
        <f t="shared" si="6"/>
        <v>4</v>
      </c>
      <c r="Q25" s="369">
        <f>'18'!M26</f>
        <v>8.8963109154395023E-2</v>
      </c>
      <c r="R25" s="368">
        <f t="shared" si="7"/>
        <v>4</v>
      </c>
      <c r="S25" s="369">
        <f>'18'!N26</f>
        <v>6.6798238955518442E-3</v>
      </c>
      <c r="T25" s="368">
        <f t="shared" si="15"/>
        <v>3</v>
      </c>
      <c r="U25" s="369">
        <f>'18'!O26</f>
        <v>0.34994660021359913</v>
      </c>
      <c r="V25" s="368">
        <f t="shared" si="9"/>
        <v>3</v>
      </c>
      <c r="W25" s="369">
        <f>'18'!P26</f>
        <v>0.47024338248356723</v>
      </c>
      <c r="X25" s="368">
        <f t="shared" si="10"/>
        <v>3</v>
      </c>
      <c r="Y25" s="369">
        <f>'18'!Q26</f>
        <v>0.10476015438338537</v>
      </c>
      <c r="Z25" s="368">
        <f t="shared" si="11"/>
        <v>3</v>
      </c>
      <c r="AA25" s="370">
        <f>'18'!R26</f>
        <v>0.125</v>
      </c>
      <c r="AB25" s="368">
        <f t="shared" si="12"/>
        <v>2</v>
      </c>
      <c r="AC25" s="369">
        <f>'18'!S26</f>
        <v>7.075978511128167E-2</v>
      </c>
      <c r="AD25" s="368">
        <f t="shared" si="8"/>
        <v>1</v>
      </c>
      <c r="AE25" s="370">
        <f>'18'!T26</f>
        <v>1.5762376237623762E-2</v>
      </c>
      <c r="AF25" s="368">
        <f t="shared" si="7"/>
        <v>1</v>
      </c>
      <c r="AG25" s="371">
        <f t="shared" si="13"/>
        <v>32</v>
      </c>
      <c r="AH25" s="378">
        <f t="shared" si="14"/>
        <v>2.1333333333333333</v>
      </c>
      <c r="AI25" s="89"/>
    </row>
    <row r="26" spans="1:35" s="133" customFormat="1" ht="11.25" x14ac:dyDescent="0.2">
      <c r="A26" s="15" t="s">
        <v>58</v>
      </c>
      <c r="B26" s="149" t="s">
        <v>108</v>
      </c>
      <c r="C26" s="332">
        <f>'18'!F27</f>
        <v>0.16173120728929385</v>
      </c>
      <c r="D26" s="368">
        <f t="shared" si="0"/>
        <v>1</v>
      </c>
      <c r="E26" s="332">
        <f>'18'!G27</f>
        <v>0.67255125284738038</v>
      </c>
      <c r="F26" s="368">
        <f t="shared" si="1"/>
        <v>3</v>
      </c>
      <c r="G26" s="332">
        <f>'18'!H27</f>
        <v>0.42790562190503934</v>
      </c>
      <c r="H26" s="368">
        <f t="shared" si="2"/>
        <v>1</v>
      </c>
      <c r="I26" s="332">
        <f>'18'!I27</f>
        <v>8.7248322147651006E-2</v>
      </c>
      <c r="J26" s="368">
        <f t="shared" si="3"/>
        <v>2</v>
      </c>
      <c r="K26" s="332">
        <f>'18'!J27</f>
        <v>1.0067114093959731E-2</v>
      </c>
      <c r="L26" s="368">
        <f t="shared" si="4"/>
        <v>2</v>
      </c>
      <c r="M26" s="332">
        <f>'18'!K27</f>
        <v>8.4175084175084181E-2</v>
      </c>
      <c r="N26" s="368">
        <f t="shared" si="5"/>
        <v>1</v>
      </c>
      <c r="O26" s="369">
        <f>'18'!L27</f>
        <v>0</v>
      </c>
      <c r="P26" s="368">
        <f t="shared" si="6"/>
        <v>1</v>
      </c>
      <c r="Q26" s="369">
        <f>'18'!M27</f>
        <v>4.0268456375838924E-2</v>
      </c>
      <c r="R26" s="368">
        <f t="shared" si="7"/>
        <v>1</v>
      </c>
      <c r="S26" s="369">
        <f>'18'!N27</f>
        <v>3.3557046979865771E-3</v>
      </c>
      <c r="T26" s="368">
        <f t="shared" si="15"/>
        <v>2</v>
      </c>
      <c r="U26" s="369">
        <f>'18'!O27</f>
        <v>0.37991266375545851</v>
      </c>
      <c r="V26" s="368">
        <f t="shared" si="9"/>
        <v>4</v>
      </c>
      <c r="W26" s="369">
        <f>'18'!P27</f>
        <v>0.38695652173913042</v>
      </c>
      <c r="X26" s="368">
        <f t="shared" si="10"/>
        <v>2</v>
      </c>
      <c r="Y26" s="369">
        <f>'18'!Q27</f>
        <v>8.6419753086419804E-2</v>
      </c>
      <c r="Z26" s="368">
        <f t="shared" si="11"/>
        <v>2</v>
      </c>
      <c r="AA26" s="370">
        <f>'18'!R27</f>
        <v>0.13333333333333333</v>
      </c>
      <c r="AB26" s="368">
        <f t="shared" si="12"/>
        <v>2</v>
      </c>
      <c r="AC26" s="369">
        <f>'18'!S27</f>
        <v>0.25838926174496646</v>
      </c>
      <c r="AD26" s="368">
        <f t="shared" si="8"/>
        <v>4</v>
      </c>
      <c r="AE26" s="370">
        <f>'18'!T27</f>
        <v>2.5016244314489927E-2</v>
      </c>
      <c r="AF26" s="368">
        <f t="shared" si="7"/>
        <v>3</v>
      </c>
      <c r="AG26" s="371">
        <f t="shared" si="13"/>
        <v>31</v>
      </c>
      <c r="AH26" s="378">
        <f t="shared" si="14"/>
        <v>2.0666666666666669</v>
      </c>
      <c r="AI26" s="89"/>
    </row>
    <row r="27" spans="1:35" s="133" customFormat="1" ht="11.25" x14ac:dyDescent="0.2">
      <c r="A27" s="15" t="s">
        <v>59</v>
      </c>
      <c r="B27" s="149" t="s">
        <v>104</v>
      </c>
      <c r="C27" s="332">
        <f>'18'!F28</f>
        <v>0.29103852596314905</v>
      </c>
      <c r="D27" s="368">
        <f t="shared" si="0"/>
        <v>4</v>
      </c>
      <c r="E27" s="332">
        <f>'18'!G28</f>
        <v>0.70739112227805701</v>
      </c>
      <c r="F27" s="368">
        <f t="shared" si="1"/>
        <v>3</v>
      </c>
      <c r="G27" s="332">
        <f>'18'!H28</f>
        <v>0.66581947011706721</v>
      </c>
      <c r="H27" s="368">
        <f t="shared" si="2"/>
        <v>4</v>
      </c>
      <c r="I27" s="332">
        <f>'18'!I28</f>
        <v>0.11315185306657921</v>
      </c>
      <c r="J27" s="368">
        <f t="shared" si="3"/>
        <v>3</v>
      </c>
      <c r="K27" s="332">
        <f>'18'!J28</f>
        <v>1.870692484410896E-2</v>
      </c>
      <c r="L27" s="368">
        <f t="shared" si="4"/>
        <v>4</v>
      </c>
      <c r="M27" s="332">
        <f>'18'!K28</f>
        <v>0.13205043132050431</v>
      </c>
      <c r="N27" s="368">
        <f t="shared" si="5"/>
        <v>3</v>
      </c>
      <c r="O27" s="369">
        <f>'18'!L28</f>
        <v>1.3157894736842105E-2</v>
      </c>
      <c r="P27" s="368">
        <f t="shared" si="6"/>
        <v>3</v>
      </c>
      <c r="Q27" s="369">
        <f>'18'!M28</f>
        <v>8.5253456221198162E-2</v>
      </c>
      <c r="R27" s="368">
        <f t="shared" si="7"/>
        <v>4</v>
      </c>
      <c r="S27" s="369">
        <f>'18'!N28</f>
        <v>7.215480485405051E-3</v>
      </c>
      <c r="T27" s="368">
        <f t="shared" si="15"/>
        <v>4</v>
      </c>
      <c r="U27" s="369">
        <f>'18'!O28</f>
        <v>0.38842676311030744</v>
      </c>
      <c r="V27" s="368">
        <f t="shared" si="9"/>
        <v>4</v>
      </c>
      <c r="W27" s="369">
        <f>'18'!P28</f>
        <v>0.44280043305665823</v>
      </c>
      <c r="X27" s="368">
        <f t="shared" si="10"/>
        <v>3</v>
      </c>
      <c r="Y27" s="369">
        <f>'18'!Q28</f>
        <v>0.12225027046520009</v>
      </c>
      <c r="Z27" s="368">
        <f t="shared" si="11"/>
        <v>4</v>
      </c>
      <c r="AA27" s="370">
        <f>'18'!R28</f>
        <v>0.12418300653594772</v>
      </c>
      <c r="AB27" s="368">
        <f t="shared" si="12"/>
        <v>2</v>
      </c>
      <c r="AC27" s="369">
        <f>'18'!S28</f>
        <v>0.18639053254437865</v>
      </c>
      <c r="AD27" s="368">
        <f t="shared" si="8"/>
        <v>3</v>
      </c>
      <c r="AE27" s="370">
        <f>'18'!T28</f>
        <v>2.6200303440625152E-2</v>
      </c>
      <c r="AF27" s="368">
        <f t="shared" si="7"/>
        <v>3</v>
      </c>
      <c r="AG27" s="371">
        <f t="shared" si="13"/>
        <v>51</v>
      </c>
      <c r="AH27" s="378">
        <f t="shared" si="14"/>
        <v>3.4</v>
      </c>
      <c r="AI27" s="89"/>
    </row>
    <row r="28" spans="1:35" s="133" customFormat="1" ht="11.25" x14ac:dyDescent="0.2">
      <c r="A28" s="15" t="s">
        <v>60</v>
      </c>
      <c r="B28" s="149" t="s">
        <v>108</v>
      </c>
      <c r="C28" s="332">
        <f>'18'!F29</f>
        <v>0.30964781746031744</v>
      </c>
      <c r="D28" s="368">
        <f t="shared" si="0"/>
        <v>4</v>
      </c>
      <c r="E28" s="332">
        <f>'18'!G29</f>
        <v>0.69828869047619047</v>
      </c>
      <c r="F28" s="368">
        <f t="shared" si="1"/>
        <v>3</v>
      </c>
      <c r="G28" s="332">
        <f>'18'!H29</f>
        <v>0.71717519967821641</v>
      </c>
      <c r="H28" s="368">
        <f t="shared" si="2"/>
        <v>4</v>
      </c>
      <c r="I28" s="332">
        <f>'18'!I29</f>
        <v>0.14710252600297177</v>
      </c>
      <c r="J28" s="368">
        <f t="shared" si="3"/>
        <v>4</v>
      </c>
      <c r="K28" s="332">
        <f>'18'!J29</f>
        <v>2.1545319465081723E-2</v>
      </c>
      <c r="L28" s="368">
        <f t="shared" si="4"/>
        <v>4</v>
      </c>
      <c r="M28" s="332">
        <f>'18'!K29</f>
        <v>0.13700670141474311</v>
      </c>
      <c r="N28" s="368">
        <f t="shared" si="5"/>
        <v>3</v>
      </c>
      <c r="O28" s="369">
        <f>'18'!L29</f>
        <v>1.1235955056179775E-2</v>
      </c>
      <c r="P28" s="368">
        <f t="shared" si="6"/>
        <v>2</v>
      </c>
      <c r="Q28" s="369">
        <f>'18'!M29</f>
        <v>9.6701649175412296E-2</v>
      </c>
      <c r="R28" s="368">
        <f t="shared" si="7"/>
        <v>4</v>
      </c>
      <c r="S28" s="369">
        <f>'18'!N29</f>
        <v>7.429420505200594E-3</v>
      </c>
      <c r="T28" s="368">
        <f t="shared" si="15"/>
        <v>4</v>
      </c>
      <c r="U28" s="369">
        <f>'18'!O29</f>
        <v>0.42669007901668132</v>
      </c>
      <c r="V28" s="368">
        <f t="shared" si="9"/>
        <v>4</v>
      </c>
      <c r="W28" s="369">
        <f>'18'!P29</f>
        <v>0.54801762114537445</v>
      </c>
      <c r="X28" s="368">
        <f t="shared" si="10"/>
        <v>4</v>
      </c>
      <c r="Y28" s="369">
        <f>'18'!Q29</f>
        <v>0.20484753713838932</v>
      </c>
      <c r="Z28" s="368">
        <f t="shared" si="11"/>
        <v>4</v>
      </c>
      <c r="AA28" s="370">
        <f>'18'!R29</f>
        <v>8.4745762711864403E-2</v>
      </c>
      <c r="AB28" s="368">
        <f t="shared" si="12"/>
        <v>1</v>
      </c>
      <c r="AC28" s="369">
        <f>'18'!S29</f>
        <v>0.27368421052631575</v>
      </c>
      <c r="AD28" s="368">
        <f t="shared" si="8"/>
        <v>4</v>
      </c>
      <c r="AE28" s="370">
        <f>'18'!T29</f>
        <v>3.1942435087184952E-2</v>
      </c>
      <c r="AF28" s="368">
        <f t="shared" si="7"/>
        <v>4</v>
      </c>
      <c r="AG28" s="371">
        <f t="shared" si="13"/>
        <v>53</v>
      </c>
      <c r="AH28" s="378">
        <f t="shared" si="14"/>
        <v>3.5333333333333332</v>
      </c>
      <c r="AI28" s="89"/>
    </row>
    <row r="29" spans="1:35" s="133" customFormat="1" ht="11.25" x14ac:dyDescent="0.2">
      <c r="A29" s="15" t="s">
        <v>61</v>
      </c>
      <c r="B29" s="149" t="s">
        <v>108</v>
      </c>
      <c r="C29" s="332">
        <f>'18'!F30</f>
        <v>0.3783783783783784</v>
      </c>
      <c r="D29" s="368">
        <f t="shared" si="0"/>
        <v>4</v>
      </c>
      <c r="E29" s="332">
        <f>'18'!G30</f>
        <v>0.78378378378378377</v>
      </c>
      <c r="F29" s="368">
        <f t="shared" si="1"/>
        <v>4</v>
      </c>
      <c r="G29" s="332">
        <f>'18'!H30</f>
        <v>0.54725274725274731</v>
      </c>
      <c r="H29" s="368">
        <f t="shared" si="2"/>
        <v>3</v>
      </c>
      <c r="I29" s="332">
        <f>'18'!I30</f>
        <v>0.08</v>
      </c>
      <c r="J29" s="368">
        <f t="shared" si="3"/>
        <v>2</v>
      </c>
      <c r="K29" s="332">
        <f>'18'!J30</f>
        <v>0</v>
      </c>
      <c r="L29" s="368"/>
      <c r="M29" s="332">
        <f>'18'!K30</f>
        <v>0.16</v>
      </c>
      <c r="N29" s="368">
        <f t="shared" si="5"/>
        <v>3</v>
      </c>
      <c r="O29" s="369">
        <f>'18'!L30</f>
        <v>0</v>
      </c>
      <c r="P29" s="368">
        <f t="shared" si="6"/>
        <v>1</v>
      </c>
      <c r="Q29" s="369">
        <f>'18'!M30</f>
        <v>8.3333333333333329E-2</v>
      </c>
      <c r="R29" s="368">
        <f t="shared" si="7"/>
        <v>3</v>
      </c>
      <c r="S29" s="369">
        <f>'18'!N30</f>
        <v>0</v>
      </c>
      <c r="T29" s="368">
        <f t="shared" si="15"/>
        <v>1</v>
      </c>
      <c r="U29" s="369">
        <f>'18'!O30</f>
        <v>0.48648648648648651</v>
      </c>
      <c r="V29" s="368">
        <f t="shared" si="9"/>
        <v>4</v>
      </c>
      <c r="W29" s="369">
        <f>'18'!P30</f>
        <v>0.43243243243243246</v>
      </c>
      <c r="X29" s="368">
        <f t="shared" si="10"/>
        <v>3</v>
      </c>
      <c r="Y29" s="369">
        <f>'18'!Q30</f>
        <v>0.16129032258064513</v>
      </c>
      <c r="Z29" s="368">
        <f t="shared" si="11"/>
        <v>4</v>
      </c>
      <c r="AA29" s="370">
        <f>'18'!R30</f>
        <v>0.4</v>
      </c>
      <c r="AB29" s="368">
        <f t="shared" si="12"/>
        <v>4</v>
      </c>
      <c r="AC29" s="369">
        <f>'18'!S30</f>
        <v>0.12</v>
      </c>
      <c r="AD29" s="368">
        <f t="shared" si="8"/>
        <v>2</v>
      </c>
      <c r="AE29" s="370">
        <f>'18'!T30</f>
        <v>7.9310344827586213E-2</v>
      </c>
      <c r="AF29" s="368">
        <f t="shared" si="7"/>
        <v>4</v>
      </c>
      <c r="AG29" s="371">
        <f t="shared" si="13"/>
        <v>42</v>
      </c>
      <c r="AH29" s="378">
        <f>AG29/14</f>
        <v>3</v>
      </c>
      <c r="AI29" s="89"/>
    </row>
    <row r="30" spans="1:35" s="133" customFormat="1" ht="11.25" x14ac:dyDescent="0.2">
      <c r="A30" s="15" t="s">
        <v>62</v>
      </c>
      <c r="B30" s="149" t="s">
        <v>108</v>
      </c>
      <c r="C30" s="332">
        <f>'18'!F31</f>
        <v>0.23769273639234628</v>
      </c>
      <c r="D30" s="368">
        <f t="shared" si="0"/>
        <v>3</v>
      </c>
      <c r="E30" s="332">
        <f>'18'!G31</f>
        <v>0.63347575701281811</v>
      </c>
      <c r="F30" s="368">
        <f t="shared" si="1"/>
        <v>2</v>
      </c>
      <c r="G30" s="332">
        <f>'18'!H31</f>
        <v>0.48689641454075289</v>
      </c>
      <c r="H30" s="368">
        <f t="shared" si="2"/>
        <v>2</v>
      </c>
      <c r="I30" s="332">
        <f>'18'!I31</f>
        <v>8.7957497048406136E-2</v>
      </c>
      <c r="J30" s="368">
        <f t="shared" si="3"/>
        <v>2</v>
      </c>
      <c r="K30" s="332">
        <f>'18'!J31</f>
        <v>1.2352309344790547E-2</v>
      </c>
      <c r="L30" s="368">
        <f t="shared" si="4"/>
        <v>3</v>
      </c>
      <c r="M30" s="332">
        <f>'18'!K31</f>
        <v>0.18176914778856526</v>
      </c>
      <c r="N30" s="368">
        <f t="shared" si="5"/>
        <v>4</v>
      </c>
      <c r="O30" s="369">
        <f>'18'!L31</f>
        <v>1.0770059235325794E-2</v>
      </c>
      <c r="P30" s="368">
        <f t="shared" si="6"/>
        <v>2</v>
      </c>
      <c r="Q30" s="369">
        <f>'18'!M31</f>
        <v>7.4570815450643771E-2</v>
      </c>
      <c r="R30" s="368">
        <f t="shared" si="7"/>
        <v>2</v>
      </c>
      <c r="S30" s="369">
        <f>'18'!N31</f>
        <v>8.0472103004291841E-3</v>
      </c>
      <c r="T30" s="368">
        <f t="shared" si="15"/>
        <v>4</v>
      </c>
      <c r="U30" s="369">
        <f>'18'!O31</f>
        <v>0.30858618463524856</v>
      </c>
      <c r="V30" s="368">
        <f t="shared" si="9"/>
        <v>2</v>
      </c>
      <c r="W30" s="369">
        <f>'18'!P31</f>
        <v>0.43596377749029752</v>
      </c>
      <c r="X30" s="368">
        <f t="shared" si="10"/>
        <v>3</v>
      </c>
      <c r="Y30" s="369">
        <f>'18'!Q31</f>
        <v>0.12242182302062543</v>
      </c>
      <c r="Z30" s="368">
        <f t="shared" si="11"/>
        <v>4</v>
      </c>
      <c r="AA30" s="370">
        <f>'18'!R31</f>
        <v>8.9108910891089105E-2</v>
      </c>
      <c r="AB30" s="368">
        <f t="shared" si="12"/>
        <v>1</v>
      </c>
      <c r="AC30" s="369">
        <f>'18'!S31</f>
        <v>0.13160733549083059</v>
      </c>
      <c r="AD30" s="368">
        <f t="shared" si="8"/>
        <v>2</v>
      </c>
      <c r="AE30" s="370">
        <f>'18'!T31</f>
        <v>1.8642953135275784E-2</v>
      </c>
      <c r="AF30" s="368">
        <f t="shared" si="7"/>
        <v>1</v>
      </c>
      <c r="AG30" s="371">
        <f t="shared" si="13"/>
        <v>37</v>
      </c>
      <c r="AH30" s="378">
        <f t="shared" si="14"/>
        <v>2.4666666666666668</v>
      </c>
      <c r="AI30" s="89"/>
    </row>
    <row r="31" spans="1:35" s="133" customFormat="1" ht="11.25" x14ac:dyDescent="0.2">
      <c r="A31" s="15" t="s">
        <v>63</v>
      </c>
      <c r="B31" s="149" t="s">
        <v>108</v>
      </c>
      <c r="C31" s="332">
        <f>'18'!F32</f>
        <v>0.23662551440329219</v>
      </c>
      <c r="D31" s="368">
        <f t="shared" si="0"/>
        <v>3</v>
      </c>
      <c r="E31" s="332">
        <f>'18'!G32</f>
        <v>0.6820987654320988</v>
      </c>
      <c r="F31" s="368">
        <f t="shared" si="1"/>
        <v>3</v>
      </c>
      <c r="G31" s="332">
        <f>'18'!H32</f>
        <v>0.47392923649906893</v>
      </c>
      <c r="H31" s="368">
        <f t="shared" si="2"/>
        <v>2</v>
      </c>
      <c r="I31" s="332">
        <f>'18'!I32</f>
        <v>0.16666666666666666</v>
      </c>
      <c r="J31" s="368">
        <f t="shared" si="3"/>
        <v>4</v>
      </c>
      <c r="K31" s="332">
        <f>'18'!J32</f>
        <v>1.3698630136986301E-2</v>
      </c>
      <c r="L31" s="368">
        <f t="shared" si="4"/>
        <v>3</v>
      </c>
      <c r="M31" s="332">
        <f>'18'!K32</f>
        <v>0.1095890410958904</v>
      </c>
      <c r="N31" s="368">
        <f t="shared" si="5"/>
        <v>2</v>
      </c>
      <c r="O31" s="369">
        <f>'18'!L32</f>
        <v>6.8493150684931503E-3</v>
      </c>
      <c r="P31" s="368">
        <f t="shared" si="6"/>
        <v>1</v>
      </c>
      <c r="Q31" s="369">
        <f>'18'!M32</f>
        <v>9.6551724137931033E-2</v>
      </c>
      <c r="R31" s="368">
        <f t="shared" si="7"/>
        <v>4</v>
      </c>
      <c r="S31" s="369">
        <f>'18'!N32</f>
        <v>1.3698630136986301E-2</v>
      </c>
      <c r="T31" s="368">
        <f t="shared" si="15"/>
        <v>4</v>
      </c>
      <c r="U31" s="369">
        <f>'18'!O32</f>
        <v>0.32191780821917809</v>
      </c>
      <c r="V31" s="368">
        <f t="shared" si="9"/>
        <v>2</v>
      </c>
      <c r="W31" s="369">
        <f>'18'!P32</f>
        <v>0.30136986301369861</v>
      </c>
      <c r="X31" s="368">
        <f t="shared" si="10"/>
        <v>1</v>
      </c>
      <c r="Y31" s="369">
        <f>'18'!Q32</f>
        <v>0.12666666666666671</v>
      </c>
      <c r="Z31" s="368">
        <f t="shared" si="11"/>
        <v>4</v>
      </c>
      <c r="AA31" s="370">
        <f>'18'!R32</f>
        <v>0.11764705882352941</v>
      </c>
      <c r="AB31" s="368">
        <f t="shared" si="12"/>
        <v>2</v>
      </c>
      <c r="AC31" s="369">
        <f>'18'!S32</f>
        <v>0.16666666666666663</v>
      </c>
      <c r="AD31" s="368">
        <f t="shared" si="8"/>
        <v>2</v>
      </c>
      <c r="AE31" s="370">
        <f>'18'!T32</f>
        <v>2.4452207049857098E-2</v>
      </c>
      <c r="AF31" s="368">
        <f t="shared" si="7"/>
        <v>2</v>
      </c>
      <c r="AG31" s="371">
        <f t="shared" si="13"/>
        <v>39</v>
      </c>
      <c r="AH31" s="378">
        <f t="shared" si="14"/>
        <v>2.6</v>
      </c>
      <c r="AI31" s="89"/>
    </row>
    <row r="32" spans="1:35" s="133" customFormat="1" ht="11.25" x14ac:dyDescent="0.2">
      <c r="A32" s="15" t="s">
        <v>64</v>
      </c>
      <c r="B32" s="149" t="s">
        <v>108</v>
      </c>
      <c r="C32" s="332">
        <f>'18'!F33</f>
        <v>0.29487179487179488</v>
      </c>
      <c r="D32" s="368">
        <f t="shared" si="0"/>
        <v>4</v>
      </c>
      <c r="E32" s="332">
        <f>'18'!G33</f>
        <v>0.65979853479853479</v>
      </c>
      <c r="F32" s="368">
        <f t="shared" si="1"/>
        <v>2</v>
      </c>
      <c r="G32" s="332">
        <f>'18'!H33</f>
        <v>0.50974542561654734</v>
      </c>
      <c r="H32" s="368">
        <f t="shared" si="2"/>
        <v>3</v>
      </c>
      <c r="I32" s="332">
        <f>'18'!I33</f>
        <v>0.11658031088082901</v>
      </c>
      <c r="J32" s="368">
        <f t="shared" si="3"/>
        <v>3</v>
      </c>
      <c r="K32" s="332">
        <f>'18'!J33</f>
        <v>2.5906735751295338E-3</v>
      </c>
      <c r="L32" s="368">
        <f t="shared" si="4"/>
        <v>1</v>
      </c>
      <c r="M32" s="332">
        <f>'18'!K33</f>
        <v>0.12532637075718014</v>
      </c>
      <c r="N32" s="368">
        <f t="shared" si="5"/>
        <v>2</v>
      </c>
      <c r="O32" s="369">
        <f>'18'!L33</f>
        <v>1.0362694300518135E-2</v>
      </c>
      <c r="P32" s="368">
        <f t="shared" si="6"/>
        <v>2</v>
      </c>
      <c r="Q32" s="369">
        <f>'18'!M33</f>
        <v>9.8958333333333329E-2</v>
      </c>
      <c r="R32" s="368">
        <f t="shared" si="7"/>
        <v>4</v>
      </c>
      <c r="S32" s="369">
        <f>'18'!N33</f>
        <v>2.5906735751295338E-3</v>
      </c>
      <c r="T32" s="368">
        <f t="shared" si="15"/>
        <v>1</v>
      </c>
      <c r="U32" s="369">
        <f>'18'!O33</f>
        <v>0.45866666666666667</v>
      </c>
      <c r="V32" s="368">
        <f t="shared" si="9"/>
        <v>4</v>
      </c>
      <c r="W32" s="369">
        <f>'18'!P33</f>
        <v>0.43582887700534761</v>
      </c>
      <c r="X32" s="368">
        <f t="shared" si="10"/>
        <v>3</v>
      </c>
      <c r="Y32" s="369">
        <f>'18'!Q33</f>
        <v>0.12993039443155452</v>
      </c>
      <c r="Z32" s="368">
        <f t="shared" si="11"/>
        <v>4</v>
      </c>
      <c r="AA32" s="370">
        <f>'18'!R33</f>
        <v>0.10344827586206896</v>
      </c>
      <c r="AB32" s="368">
        <f t="shared" si="12"/>
        <v>2</v>
      </c>
      <c r="AC32" s="369">
        <f>'18'!S33</f>
        <v>0.30133333333333334</v>
      </c>
      <c r="AD32" s="368">
        <f t="shared" si="8"/>
        <v>4</v>
      </c>
      <c r="AE32" s="370">
        <f>'18'!T33</f>
        <v>3.7552155771905425E-2</v>
      </c>
      <c r="AF32" s="368">
        <f t="shared" si="7"/>
        <v>4</v>
      </c>
      <c r="AG32" s="371">
        <f t="shared" si="13"/>
        <v>43</v>
      </c>
      <c r="AH32" s="378">
        <f t="shared" si="14"/>
        <v>2.8666666666666667</v>
      </c>
      <c r="AI32" s="89"/>
    </row>
    <row r="33" spans="1:35" s="133" customFormat="1" ht="11.25" x14ac:dyDescent="0.2">
      <c r="A33" s="15" t="s">
        <v>65</v>
      </c>
      <c r="B33" s="149" t="s">
        <v>108</v>
      </c>
      <c r="C33" s="332">
        <f>'18'!F34</f>
        <v>0.22108719445457861</v>
      </c>
      <c r="D33" s="368">
        <f t="shared" si="0"/>
        <v>2</v>
      </c>
      <c r="E33" s="332">
        <f>'18'!G34</f>
        <v>0.70667639547610361</v>
      </c>
      <c r="F33" s="368">
        <f t="shared" si="1"/>
        <v>3</v>
      </c>
      <c r="G33" s="332">
        <f>'18'!H34</f>
        <v>0.53948353293413176</v>
      </c>
      <c r="H33" s="368">
        <f t="shared" si="2"/>
        <v>3</v>
      </c>
      <c r="I33" s="332">
        <f>'18'!I34</f>
        <v>0.10962566844919786</v>
      </c>
      <c r="J33" s="368">
        <f t="shared" si="3"/>
        <v>3</v>
      </c>
      <c r="K33" s="332">
        <f>'18'!J34</f>
        <v>1.3262599469496022E-2</v>
      </c>
      <c r="L33" s="368">
        <f t="shared" si="4"/>
        <v>3</v>
      </c>
      <c r="M33" s="332">
        <f>'18'!K34</f>
        <v>0.104</v>
      </c>
      <c r="N33" s="368">
        <f t="shared" si="5"/>
        <v>2</v>
      </c>
      <c r="O33" s="369">
        <f>'18'!L34</f>
        <v>5.3333333333333332E-3</v>
      </c>
      <c r="P33" s="368">
        <f t="shared" si="6"/>
        <v>1</v>
      </c>
      <c r="Q33" s="369">
        <f>'18'!M34</f>
        <v>6.3660477453580902E-2</v>
      </c>
      <c r="R33" s="368">
        <f t="shared" si="7"/>
        <v>1</v>
      </c>
      <c r="S33" s="369">
        <f>'18'!N34</f>
        <v>1.3262599469496022E-2</v>
      </c>
      <c r="T33" s="368">
        <f t="shared" si="15"/>
        <v>4</v>
      </c>
      <c r="U33" s="369">
        <f>'18'!O34</f>
        <v>0.43942992874109266</v>
      </c>
      <c r="V33" s="368">
        <f t="shared" si="9"/>
        <v>4</v>
      </c>
      <c r="W33" s="369">
        <f>'18'!P34</f>
        <v>0.51421800947867302</v>
      </c>
      <c r="X33" s="368">
        <f t="shared" si="10"/>
        <v>4</v>
      </c>
      <c r="Y33" s="369">
        <f>'18'!Q34</f>
        <v>7.5376884422110546E-2</v>
      </c>
      <c r="Z33" s="368">
        <f t="shared" si="11"/>
        <v>1</v>
      </c>
      <c r="AA33" s="370">
        <f>'18'!R34</f>
        <v>0.2413793103448276</v>
      </c>
      <c r="AB33" s="368">
        <f t="shared" si="12"/>
        <v>4</v>
      </c>
      <c r="AC33" s="369">
        <f>'18'!S34</f>
        <v>0.19733333333333336</v>
      </c>
      <c r="AD33" s="368">
        <f t="shared" si="8"/>
        <v>3</v>
      </c>
      <c r="AE33" s="370">
        <f>'18'!T34</f>
        <v>1.8711973367007233E-2</v>
      </c>
      <c r="AF33" s="368">
        <f t="shared" si="7"/>
        <v>1</v>
      </c>
      <c r="AG33" s="371">
        <f t="shared" si="13"/>
        <v>39</v>
      </c>
      <c r="AH33" s="378">
        <f t="shared" si="14"/>
        <v>2.6</v>
      </c>
      <c r="AI33" s="89"/>
    </row>
    <row r="34" spans="1:35" s="133" customFormat="1" ht="11.25" x14ac:dyDescent="0.2">
      <c r="A34" s="15" t="s">
        <v>66</v>
      </c>
      <c r="B34" s="149" t="s">
        <v>108</v>
      </c>
      <c r="C34" s="332">
        <f>'18'!F35</f>
        <v>0.28344716753716354</v>
      </c>
      <c r="D34" s="368">
        <f t="shared" si="0"/>
        <v>4</v>
      </c>
      <c r="E34" s="332">
        <f>'18'!G35</f>
        <v>0.77541181197267983</v>
      </c>
      <c r="F34" s="368">
        <f t="shared" si="1"/>
        <v>4</v>
      </c>
      <c r="G34" s="332">
        <f>'18'!H35</f>
        <v>0.47204707860445566</v>
      </c>
      <c r="H34" s="368">
        <f t="shared" si="2"/>
        <v>2</v>
      </c>
      <c r="I34" s="332">
        <f>'18'!I35</f>
        <v>5.8111380145278453E-2</v>
      </c>
      <c r="J34" s="368">
        <f t="shared" si="3"/>
        <v>1</v>
      </c>
      <c r="K34" s="332">
        <f>'18'!J35</f>
        <v>9.6852300242130755E-3</v>
      </c>
      <c r="L34" s="368">
        <f t="shared" si="4"/>
        <v>2</v>
      </c>
      <c r="M34" s="332">
        <f>'18'!K35</f>
        <v>0.2354368932038835</v>
      </c>
      <c r="N34" s="368">
        <f t="shared" si="5"/>
        <v>4</v>
      </c>
      <c r="O34" s="369">
        <f>'18'!L35</f>
        <v>1.0922330097087379E-2</v>
      </c>
      <c r="P34" s="368">
        <f t="shared" si="6"/>
        <v>2</v>
      </c>
      <c r="Q34" s="369">
        <f>'18'!M35</f>
        <v>6.8126520681265207E-2</v>
      </c>
      <c r="R34" s="368">
        <f t="shared" si="7"/>
        <v>2</v>
      </c>
      <c r="S34" s="369">
        <f>'18'!N35</f>
        <v>4.8426150121065378E-3</v>
      </c>
      <c r="T34" s="368">
        <f t="shared" si="15"/>
        <v>2</v>
      </c>
      <c r="U34" s="369">
        <f>'18'!O35</f>
        <v>0.3150887573964497</v>
      </c>
      <c r="V34" s="368">
        <f t="shared" si="9"/>
        <v>2</v>
      </c>
      <c r="W34" s="369">
        <f>'18'!P35</f>
        <v>0.371301775147929</v>
      </c>
      <c r="X34" s="368">
        <f t="shared" si="10"/>
        <v>2</v>
      </c>
      <c r="Y34" s="369">
        <f>'18'!Q35</f>
        <v>8.5794655414908605E-2</v>
      </c>
      <c r="Z34" s="368">
        <f t="shared" si="11"/>
        <v>2</v>
      </c>
      <c r="AA34" s="370">
        <f>'18'!R35</f>
        <v>0.11428571428571428</v>
      </c>
      <c r="AB34" s="368">
        <f t="shared" si="12"/>
        <v>2</v>
      </c>
      <c r="AC34" s="369">
        <f>'18'!S35</f>
        <v>0.14303030303030306</v>
      </c>
      <c r="AD34" s="368">
        <f t="shared" si="8"/>
        <v>2</v>
      </c>
      <c r="AE34" s="370">
        <f>'18'!T35</f>
        <v>2.2130789851006794E-2</v>
      </c>
      <c r="AF34" s="368">
        <f t="shared" si="7"/>
        <v>2</v>
      </c>
      <c r="AG34" s="371">
        <f t="shared" si="13"/>
        <v>35</v>
      </c>
      <c r="AH34" s="378">
        <f t="shared" si="14"/>
        <v>2.3333333333333335</v>
      </c>
      <c r="AI34" s="89"/>
    </row>
    <row r="35" spans="1:35" s="133" customFormat="1" ht="11.25" x14ac:dyDescent="0.2">
      <c r="A35" s="15" t="s">
        <v>67</v>
      </c>
      <c r="B35" s="149" t="s">
        <v>108</v>
      </c>
      <c r="C35" s="332">
        <f>'18'!F36</f>
        <v>0.2696629213483146</v>
      </c>
      <c r="D35" s="368">
        <f t="shared" si="0"/>
        <v>3</v>
      </c>
      <c r="E35" s="332">
        <f>'18'!G36</f>
        <v>0.77459993190330267</v>
      </c>
      <c r="F35" s="368">
        <f t="shared" si="1"/>
        <v>4</v>
      </c>
      <c r="G35" s="332">
        <f>'18'!H36</f>
        <v>0.58661758336942404</v>
      </c>
      <c r="H35" s="368">
        <f t="shared" si="2"/>
        <v>4</v>
      </c>
      <c r="I35" s="332">
        <f>'18'!I36</f>
        <v>7.505518763796909E-2</v>
      </c>
      <c r="J35" s="368">
        <f t="shared" si="3"/>
        <v>1</v>
      </c>
      <c r="K35" s="332">
        <f>'18'!J36</f>
        <v>8.8300220750551876E-3</v>
      </c>
      <c r="L35" s="368">
        <f t="shared" si="4"/>
        <v>2</v>
      </c>
      <c r="M35" s="332">
        <f>'18'!K36</f>
        <v>0.23620309050772628</v>
      </c>
      <c r="N35" s="368">
        <f t="shared" si="5"/>
        <v>4</v>
      </c>
      <c r="O35" s="369">
        <f>'18'!L36</f>
        <v>1.1037527593818985E-2</v>
      </c>
      <c r="P35" s="368">
        <f t="shared" si="6"/>
        <v>2</v>
      </c>
      <c r="Q35" s="369">
        <f>'18'!M36</f>
        <v>7.6062639821029079E-2</v>
      </c>
      <c r="R35" s="368">
        <f t="shared" ref="R35:R69" si="16">IF(OR(Q35&lt;Q$71,Q35=Q$71),1,IF(AND(Q35&gt;Q$71,OR(Q35&lt;Q$72,Q35=Q$72)),2,IF(AND(Q35&gt;Q$72,OR(Q35&lt;Q$73,Q35=Q$73)),3,4)))</f>
        <v>2</v>
      </c>
      <c r="S35" s="369">
        <f>'18'!N36</f>
        <v>4.4150110375275938E-3</v>
      </c>
      <c r="T35" s="368">
        <f t="shared" si="15"/>
        <v>2</v>
      </c>
      <c r="U35" s="369">
        <f>'18'!O36</f>
        <v>0.28032345013477089</v>
      </c>
      <c r="V35" s="368">
        <f t="shared" si="9"/>
        <v>2</v>
      </c>
      <c r="W35" s="369">
        <f>'18'!P36</f>
        <v>0.34864864864864864</v>
      </c>
      <c r="X35" s="368">
        <f t="shared" si="10"/>
        <v>2</v>
      </c>
      <c r="Y35" s="369">
        <f>'18'!Q36</f>
        <v>6.017191977077363E-2</v>
      </c>
      <c r="Z35" s="368">
        <f t="shared" si="11"/>
        <v>1</v>
      </c>
      <c r="AA35" s="370">
        <f>'18'!R36</f>
        <v>0.14285714285714285</v>
      </c>
      <c r="AB35" s="368">
        <f t="shared" si="12"/>
        <v>3</v>
      </c>
      <c r="AC35" s="369">
        <f>'18'!S36</f>
        <v>0.19205298013245031</v>
      </c>
      <c r="AD35" s="368">
        <f t="shared" si="8"/>
        <v>3</v>
      </c>
      <c r="AE35" s="370">
        <f>'18'!T36</f>
        <v>2.458929517753047E-2</v>
      </c>
      <c r="AF35" s="368">
        <f t="shared" ref="AF35:AF66" si="17">IF(OR(AE35&lt;AE$71,AE35=AE$71),1,IF(AND(AE35&gt;AE$71,OR(AE35&lt;AE$72,AE35=AE$72)),2,IF(AND(AE35&gt;AE$72,OR(AE35&lt;AE$73,AE35=AE$73)),3,4)))</f>
        <v>2</v>
      </c>
      <c r="AG35" s="371">
        <f t="shared" si="13"/>
        <v>37</v>
      </c>
      <c r="AH35" s="378">
        <f t="shared" si="14"/>
        <v>2.4666666666666668</v>
      </c>
      <c r="AI35" s="89"/>
    </row>
    <row r="36" spans="1:35" s="133" customFormat="1" ht="11.25" x14ac:dyDescent="0.2">
      <c r="A36" s="15" t="s">
        <v>68</v>
      </c>
      <c r="B36" s="149" t="s">
        <v>108</v>
      </c>
      <c r="C36" s="332">
        <f>'18'!F37</f>
        <v>0.1793416572077185</v>
      </c>
      <c r="D36" s="368">
        <f t="shared" si="0"/>
        <v>2</v>
      </c>
      <c r="E36" s="332">
        <f>'18'!G37</f>
        <v>0.71566401816118053</v>
      </c>
      <c r="F36" s="368">
        <f t="shared" si="1"/>
        <v>3</v>
      </c>
      <c r="G36" s="332">
        <f>'18'!H37</f>
        <v>0.45775139664804471</v>
      </c>
      <c r="H36" s="368">
        <f t="shared" si="2"/>
        <v>2</v>
      </c>
      <c r="I36" s="332">
        <f>'18'!I37</f>
        <v>5.5555555555555552E-2</v>
      </c>
      <c r="J36" s="368">
        <f t="shared" si="3"/>
        <v>1</v>
      </c>
      <c r="K36" s="332">
        <f>'18'!J37</f>
        <v>1.0416666666666666E-2</v>
      </c>
      <c r="L36" s="368">
        <f t="shared" si="4"/>
        <v>2</v>
      </c>
      <c r="M36" s="332">
        <f>'18'!K37</f>
        <v>0.29965156794425085</v>
      </c>
      <c r="N36" s="368">
        <f t="shared" si="5"/>
        <v>4</v>
      </c>
      <c r="O36" s="369">
        <f>'18'!L37</f>
        <v>1.7361111111111112E-2</v>
      </c>
      <c r="P36" s="368">
        <f t="shared" si="6"/>
        <v>4</v>
      </c>
      <c r="Q36" s="369">
        <f>'18'!M37</f>
        <v>7.2916666666666671E-2</v>
      </c>
      <c r="R36" s="368">
        <f t="shared" si="16"/>
        <v>2</v>
      </c>
      <c r="S36" s="369">
        <f>'18'!N37</f>
        <v>3.472222222222222E-3</v>
      </c>
      <c r="T36" s="368">
        <f t="shared" si="15"/>
        <v>2</v>
      </c>
      <c r="U36" s="369">
        <f>'18'!O37</f>
        <v>0.41121495327102803</v>
      </c>
      <c r="V36" s="368">
        <f t="shared" si="9"/>
        <v>4</v>
      </c>
      <c r="W36" s="369">
        <f>'18'!P37</f>
        <v>0.43925233644859812</v>
      </c>
      <c r="X36" s="368">
        <f t="shared" si="10"/>
        <v>3</v>
      </c>
      <c r="Y36" s="369">
        <f>'18'!Q37</f>
        <v>9.6916299559471342E-2</v>
      </c>
      <c r="Z36" s="368">
        <f t="shared" si="11"/>
        <v>3</v>
      </c>
      <c r="AA36" s="370">
        <f>'18'!R37</f>
        <v>5.8823529411764705E-2</v>
      </c>
      <c r="AB36" s="368">
        <f t="shared" si="12"/>
        <v>1</v>
      </c>
      <c r="AC36" s="369">
        <f>'18'!S37</f>
        <v>0.11846689895470386</v>
      </c>
      <c r="AD36" s="368">
        <f t="shared" si="8"/>
        <v>1</v>
      </c>
      <c r="AE36" s="370">
        <f>'18'!T37</f>
        <v>1.9839142091152815E-2</v>
      </c>
      <c r="AF36" s="368">
        <f t="shared" si="17"/>
        <v>1</v>
      </c>
      <c r="AG36" s="371">
        <f t="shared" si="13"/>
        <v>35</v>
      </c>
      <c r="AH36" s="378">
        <f t="shared" si="14"/>
        <v>2.3333333333333335</v>
      </c>
      <c r="AI36" s="89"/>
    </row>
    <row r="37" spans="1:35" s="133" customFormat="1" ht="11.25" x14ac:dyDescent="0.2">
      <c r="A37" s="15" t="s">
        <v>69</v>
      </c>
      <c r="B37" s="149" t="s">
        <v>104</v>
      </c>
      <c r="C37" s="332">
        <f>'18'!F38</f>
        <v>0.22711444710980422</v>
      </c>
      <c r="D37" s="368">
        <f t="shared" si="0"/>
        <v>2</v>
      </c>
      <c r="E37" s="332">
        <f>'18'!G38</f>
        <v>0.67128375764141457</v>
      </c>
      <c r="F37" s="368">
        <f t="shared" si="1"/>
        <v>3</v>
      </c>
      <c r="G37" s="332">
        <f>'18'!H38</f>
        <v>0.60762933163949462</v>
      </c>
      <c r="H37" s="368">
        <f t="shared" si="2"/>
        <v>4</v>
      </c>
      <c r="I37" s="332">
        <f>'18'!I38</f>
        <v>0.11878081577767817</v>
      </c>
      <c r="J37" s="368">
        <f t="shared" si="3"/>
        <v>3</v>
      </c>
      <c r="K37" s="332">
        <f>'18'!J38</f>
        <v>1.4765100671140939E-2</v>
      </c>
      <c r="L37" s="368">
        <f t="shared" si="4"/>
        <v>3</v>
      </c>
      <c r="M37" s="332">
        <f>'18'!K38</f>
        <v>0.14711191335740073</v>
      </c>
      <c r="N37" s="368">
        <f t="shared" si="5"/>
        <v>3</v>
      </c>
      <c r="O37" s="369">
        <f>'18'!L38</f>
        <v>1.9273868220528911E-2</v>
      </c>
      <c r="P37" s="368">
        <f t="shared" si="6"/>
        <v>4</v>
      </c>
      <c r="Q37" s="369">
        <f>'18'!M38</f>
        <v>8.1020590868397496E-2</v>
      </c>
      <c r="R37" s="368">
        <f t="shared" si="16"/>
        <v>3</v>
      </c>
      <c r="S37" s="369">
        <f>'18'!N38</f>
        <v>6.7114093959731542E-3</v>
      </c>
      <c r="T37" s="368">
        <f t="shared" si="15"/>
        <v>3</v>
      </c>
      <c r="U37" s="369">
        <f>'18'!O38</f>
        <v>0.35721153846153847</v>
      </c>
      <c r="V37" s="368">
        <f t="shared" si="9"/>
        <v>3</v>
      </c>
      <c r="W37" s="369">
        <f>'18'!P38</f>
        <v>0.47790585975024014</v>
      </c>
      <c r="X37" s="368">
        <f t="shared" si="10"/>
        <v>3</v>
      </c>
      <c r="Y37" s="369">
        <f>'18'!Q38</f>
        <v>0.15134865134865139</v>
      </c>
      <c r="Z37" s="368">
        <f t="shared" si="11"/>
        <v>4</v>
      </c>
      <c r="AA37" s="370">
        <f>'18'!R38</f>
        <v>0.1437908496732026</v>
      </c>
      <c r="AB37" s="368">
        <f t="shared" si="12"/>
        <v>3</v>
      </c>
      <c r="AC37" s="369">
        <f>'18'!S38</f>
        <v>0.19291161956034097</v>
      </c>
      <c r="AD37" s="368">
        <f t="shared" si="8"/>
        <v>3</v>
      </c>
      <c r="AE37" s="370">
        <f>'18'!T38</f>
        <v>2.0954245623849149E-2</v>
      </c>
      <c r="AF37" s="368">
        <f t="shared" si="17"/>
        <v>2</v>
      </c>
      <c r="AG37" s="371">
        <f t="shared" si="13"/>
        <v>46</v>
      </c>
      <c r="AH37" s="378">
        <f t="shared" si="14"/>
        <v>3.0666666666666669</v>
      </c>
      <c r="AI37" s="89"/>
    </row>
    <row r="38" spans="1:35" s="133" customFormat="1" ht="11.25" x14ac:dyDescent="0.2">
      <c r="A38" s="15" t="s">
        <v>70</v>
      </c>
      <c r="B38" s="149" t="s">
        <v>104</v>
      </c>
      <c r="C38" s="332">
        <f>'18'!F39</f>
        <v>0.17876869829078065</v>
      </c>
      <c r="D38" s="368">
        <f t="shared" si="0"/>
        <v>2</v>
      </c>
      <c r="E38" s="332">
        <f>'18'!G39</f>
        <v>0.65471872555294786</v>
      </c>
      <c r="F38" s="368">
        <f t="shared" si="1"/>
        <v>2</v>
      </c>
      <c r="G38" s="332">
        <f>'18'!H39</f>
        <v>0.47675774243692454</v>
      </c>
      <c r="H38" s="368">
        <f t="shared" si="2"/>
        <v>2</v>
      </c>
      <c r="I38" s="332">
        <f>'18'!I39</f>
        <v>6.5170479067760037E-2</v>
      </c>
      <c r="J38" s="368">
        <f t="shared" si="3"/>
        <v>1</v>
      </c>
      <c r="K38" s="332">
        <f>'18'!J39</f>
        <v>1.1927001005891651E-2</v>
      </c>
      <c r="L38" s="368">
        <f t="shared" si="4"/>
        <v>3</v>
      </c>
      <c r="M38" s="332">
        <f>'18'!K39</f>
        <v>0.28627111303594632</v>
      </c>
      <c r="N38" s="368">
        <f t="shared" si="5"/>
        <v>4</v>
      </c>
      <c r="O38" s="369">
        <f>'18'!L39</f>
        <v>1.4835085697825148E-2</v>
      </c>
      <c r="P38" s="368">
        <f t="shared" si="6"/>
        <v>3</v>
      </c>
      <c r="Q38" s="369">
        <f>'18'!M39</f>
        <v>6.5842438182863713E-2</v>
      </c>
      <c r="R38" s="368">
        <f t="shared" si="16"/>
        <v>1</v>
      </c>
      <c r="S38" s="369">
        <f>'18'!N39</f>
        <v>5.6042534846960767E-3</v>
      </c>
      <c r="T38" s="368">
        <f t="shared" si="15"/>
        <v>2</v>
      </c>
      <c r="U38" s="369">
        <f>'18'!O39</f>
        <v>0.30529144274493591</v>
      </c>
      <c r="V38" s="368">
        <f t="shared" si="9"/>
        <v>2</v>
      </c>
      <c r="W38" s="369">
        <f>'18'!P39</f>
        <v>0.40619834710743802</v>
      </c>
      <c r="X38" s="368">
        <f t="shared" si="10"/>
        <v>2</v>
      </c>
      <c r="Y38" s="369">
        <f>'18'!Q39</f>
        <v>9.533036233288128E-2</v>
      </c>
      <c r="Z38" s="368">
        <f t="shared" si="11"/>
        <v>2</v>
      </c>
      <c r="AA38" s="370">
        <f>'18'!R39</f>
        <v>0.13664596273291926</v>
      </c>
      <c r="AB38" s="368">
        <f t="shared" si="12"/>
        <v>3</v>
      </c>
      <c r="AC38" s="369">
        <f>'18'!S39</f>
        <v>7.6267514083489862E-2</v>
      </c>
      <c r="AD38" s="368">
        <f t="shared" si="8"/>
        <v>1</v>
      </c>
      <c r="AE38" s="370">
        <f>'18'!T39</f>
        <v>2.0041545750896658E-2</v>
      </c>
      <c r="AF38" s="368">
        <f t="shared" si="17"/>
        <v>1</v>
      </c>
      <c r="AG38" s="371">
        <f t="shared" si="13"/>
        <v>31</v>
      </c>
      <c r="AH38" s="378">
        <f t="shared" si="14"/>
        <v>2.0666666666666669</v>
      </c>
      <c r="AI38" s="89"/>
    </row>
    <row r="39" spans="1:35" s="133" customFormat="1" ht="11.25" x14ac:dyDescent="0.2">
      <c r="A39" s="15" t="s">
        <v>71</v>
      </c>
      <c r="B39" s="149" t="s">
        <v>108</v>
      </c>
      <c r="C39" s="332">
        <f>'18'!F40</f>
        <v>0.25502742230347347</v>
      </c>
      <c r="D39" s="368">
        <f t="shared" si="0"/>
        <v>3</v>
      </c>
      <c r="E39" s="332">
        <f>'18'!G40</f>
        <v>0.60987202925045703</v>
      </c>
      <c r="F39" s="368">
        <f t="shared" si="1"/>
        <v>1</v>
      </c>
      <c r="G39" s="332">
        <f>'18'!H40</f>
        <v>0.54181726485668658</v>
      </c>
      <c r="H39" s="368">
        <f t="shared" si="2"/>
        <v>3</v>
      </c>
      <c r="I39" s="332">
        <f>'18'!I40</f>
        <v>0.13151927437641722</v>
      </c>
      <c r="J39" s="368">
        <f t="shared" si="3"/>
        <v>4</v>
      </c>
      <c r="K39" s="332">
        <f>'18'!J40</f>
        <v>2.0408163265306121E-2</v>
      </c>
      <c r="L39" s="368">
        <f t="shared" si="4"/>
        <v>4</v>
      </c>
      <c r="M39" s="332">
        <f>'18'!K40</f>
        <v>0.15437003405221339</v>
      </c>
      <c r="N39" s="368">
        <f t="shared" si="5"/>
        <v>3</v>
      </c>
      <c r="O39" s="369">
        <f>'18'!L40</f>
        <v>1.4772727272727272E-2</v>
      </c>
      <c r="P39" s="368">
        <f t="shared" si="6"/>
        <v>3</v>
      </c>
      <c r="Q39" s="369">
        <f>'18'!M40</f>
        <v>7.6659038901601834E-2</v>
      </c>
      <c r="R39" s="368">
        <f t="shared" si="16"/>
        <v>2</v>
      </c>
      <c r="S39" s="369">
        <f>'18'!N40</f>
        <v>4.5351473922902496E-3</v>
      </c>
      <c r="T39" s="368">
        <f t="shared" si="15"/>
        <v>2</v>
      </c>
      <c r="U39" s="369">
        <f>'18'!O40</f>
        <v>0.33097762073027093</v>
      </c>
      <c r="V39" s="368">
        <f t="shared" si="9"/>
        <v>2</v>
      </c>
      <c r="W39" s="369">
        <f>'18'!P40</f>
        <v>0.4829210836277974</v>
      </c>
      <c r="X39" s="368">
        <f t="shared" si="10"/>
        <v>4</v>
      </c>
      <c r="Y39" s="369">
        <f>'18'!Q40</f>
        <v>6.004618937644346E-2</v>
      </c>
      <c r="Z39" s="368">
        <f t="shared" si="11"/>
        <v>1</v>
      </c>
      <c r="AA39" s="370">
        <f>'18'!R40</f>
        <v>0.13793103448275862</v>
      </c>
      <c r="AB39" s="368">
        <f t="shared" si="12"/>
        <v>3</v>
      </c>
      <c r="AC39" s="369">
        <f>'18'!S40</f>
        <v>0.23409090909090913</v>
      </c>
      <c r="AD39" s="368">
        <f t="shared" si="8"/>
        <v>4</v>
      </c>
      <c r="AE39" s="370">
        <f>'18'!T40</f>
        <v>2.1842776361015635E-2</v>
      </c>
      <c r="AF39" s="368">
        <f t="shared" si="17"/>
        <v>2</v>
      </c>
      <c r="AG39" s="371">
        <f t="shared" si="13"/>
        <v>41</v>
      </c>
      <c r="AH39" s="378">
        <f t="shared" si="14"/>
        <v>2.7333333333333334</v>
      </c>
      <c r="AI39" s="89"/>
    </row>
    <row r="40" spans="1:35" s="133" customFormat="1" ht="11.25" x14ac:dyDescent="0.2">
      <c r="A40" s="15" t="s">
        <v>72</v>
      </c>
      <c r="B40" s="149" t="s">
        <v>104</v>
      </c>
      <c r="C40" s="332">
        <f>'18'!F41</f>
        <v>0.16160835105354726</v>
      </c>
      <c r="D40" s="368">
        <f t="shared" si="0"/>
        <v>1</v>
      </c>
      <c r="E40" s="332">
        <f>'18'!G41</f>
        <v>0.68857529479992263</v>
      </c>
      <c r="F40" s="368">
        <f t="shared" si="1"/>
        <v>3</v>
      </c>
      <c r="G40" s="332">
        <f>'18'!H41</f>
        <v>0.48287914091784012</v>
      </c>
      <c r="H40" s="368">
        <f t="shared" si="2"/>
        <v>2</v>
      </c>
      <c r="I40" s="332">
        <f>'18'!I41</f>
        <v>9.7317529631940111E-2</v>
      </c>
      <c r="J40" s="368">
        <f t="shared" si="3"/>
        <v>2</v>
      </c>
      <c r="K40" s="332">
        <f>'18'!J41</f>
        <v>9.3632958801498131E-3</v>
      </c>
      <c r="L40" s="368">
        <f t="shared" si="4"/>
        <v>2</v>
      </c>
      <c r="M40" s="332">
        <f>'18'!K41</f>
        <v>0.19661865998747652</v>
      </c>
      <c r="N40" s="368">
        <f t="shared" si="5"/>
        <v>4</v>
      </c>
      <c r="O40" s="369">
        <f>'18'!L41</f>
        <v>1.50093808630394E-2</v>
      </c>
      <c r="P40" s="368">
        <f t="shared" si="6"/>
        <v>3</v>
      </c>
      <c r="Q40" s="369">
        <f>'18'!M41</f>
        <v>8.9096573208722746E-2</v>
      </c>
      <c r="R40" s="368">
        <f t="shared" si="16"/>
        <v>4</v>
      </c>
      <c r="S40" s="369">
        <f>'18'!N41</f>
        <v>6.853582554517134E-3</v>
      </c>
      <c r="T40" s="368">
        <f t="shared" si="15"/>
        <v>3</v>
      </c>
      <c r="U40" s="369">
        <f>'18'!O41</f>
        <v>0.3487518355359765</v>
      </c>
      <c r="V40" s="368">
        <f t="shared" si="9"/>
        <v>3</v>
      </c>
      <c r="W40" s="369">
        <f>'18'!P41</f>
        <v>0.42595307917888564</v>
      </c>
      <c r="X40" s="368">
        <f t="shared" si="10"/>
        <v>3</v>
      </c>
      <c r="Y40" s="369">
        <f>'18'!Q41</f>
        <v>0.14148351648351654</v>
      </c>
      <c r="Z40" s="368">
        <f t="shared" si="11"/>
        <v>4</v>
      </c>
      <c r="AA40" s="370">
        <f>'18'!R41</f>
        <v>0.1</v>
      </c>
      <c r="AB40" s="368">
        <f t="shared" si="12"/>
        <v>1</v>
      </c>
      <c r="AC40" s="369">
        <f>'18'!S41</f>
        <v>0.11038107752956638</v>
      </c>
      <c r="AD40" s="368">
        <f t="shared" si="8"/>
        <v>1</v>
      </c>
      <c r="AE40" s="370">
        <f>'18'!T41</f>
        <v>2.1079658921609026E-2</v>
      </c>
      <c r="AF40" s="368">
        <f t="shared" si="17"/>
        <v>2</v>
      </c>
      <c r="AG40" s="371">
        <f t="shared" si="13"/>
        <v>38</v>
      </c>
      <c r="AH40" s="378">
        <f t="shared" si="14"/>
        <v>2.5333333333333332</v>
      </c>
      <c r="AI40" s="89"/>
    </row>
    <row r="41" spans="1:35" s="133" customFormat="1" ht="11.25" x14ac:dyDescent="0.2">
      <c r="A41" s="15" t="s">
        <v>73</v>
      </c>
      <c r="B41" s="149" t="s">
        <v>104</v>
      </c>
      <c r="C41" s="332">
        <f>'18'!F42</f>
        <v>0.2239523790751764</v>
      </c>
      <c r="D41" s="368">
        <f t="shared" si="0"/>
        <v>2</v>
      </c>
      <c r="E41" s="332">
        <f>'18'!G42</f>
        <v>0.61197618953758826</v>
      </c>
      <c r="F41" s="368">
        <f t="shared" si="1"/>
        <v>2</v>
      </c>
      <c r="G41" s="332">
        <f>'18'!H42</f>
        <v>0.61461886253668596</v>
      </c>
      <c r="H41" s="368">
        <f t="shared" si="2"/>
        <v>4</v>
      </c>
      <c r="I41" s="332">
        <f>'18'!I42</f>
        <v>9.7225515769504389E-2</v>
      </c>
      <c r="J41" s="368">
        <f t="shared" si="3"/>
        <v>2</v>
      </c>
      <c r="K41" s="332">
        <f>'18'!J42</f>
        <v>1.656020818547433E-2</v>
      </c>
      <c r="L41" s="368">
        <f t="shared" si="4"/>
        <v>4</v>
      </c>
      <c r="M41" s="332">
        <f>'18'!K42</f>
        <v>0.1294173829990449</v>
      </c>
      <c r="N41" s="368">
        <f t="shared" si="5"/>
        <v>3</v>
      </c>
      <c r="O41" s="369">
        <f>'18'!L42</f>
        <v>1.8961839298411946E-2</v>
      </c>
      <c r="P41" s="368">
        <f t="shared" si="6"/>
        <v>4</v>
      </c>
      <c r="Q41" s="369">
        <f>'18'!M42</f>
        <v>8.264267108690504E-2</v>
      </c>
      <c r="R41" s="368">
        <f t="shared" si="16"/>
        <v>3</v>
      </c>
      <c r="S41" s="369">
        <f>'18'!N42</f>
        <v>6.1509344688904658E-3</v>
      </c>
      <c r="T41" s="368">
        <f t="shared" si="15"/>
        <v>3</v>
      </c>
      <c r="U41" s="369">
        <f>'18'!O42</f>
        <v>0.37133808392715756</v>
      </c>
      <c r="V41" s="368">
        <f t="shared" si="9"/>
        <v>3</v>
      </c>
      <c r="W41" s="369">
        <f>'18'!P42</f>
        <v>0.45792666842521762</v>
      </c>
      <c r="X41" s="368">
        <f t="shared" si="10"/>
        <v>3</v>
      </c>
      <c r="Y41" s="369">
        <f>'18'!Q42</f>
        <v>0.15071283095723009</v>
      </c>
      <c r="Z41" s="368">
        <f t="shared" si="11"/>
        <v>4</v>
      </c>
      <c r="AA41" s="370">
        <f>'18'!R42</f>
        <v>0.10224438902743142</v>
      </c>
      <c r="AB41" s="368">
        <f t="shared" si="12"/>
        <v>2</v>
      </c>
      <c r="AC41" s="369">
        <f>'18'!S42</f>
        <v>8.9703400048227633E-2</v>
      </c>
      <c r="AD41" s="368">
        <f t="shared" si="8"/>
        <v>1</v>
      </c>
      <c r="AE41" s="370">
        <f>'18'!T42</f>
        <v>2.7079067953592668E-2</v>
      </c>
      <c r="AF41" s="368">
        <f t="shared" si="17"/>
        <v>3</v>
      </c>
      <c r="AG41" s="371">
        <f t="shared" si="13"/>
        <v>43</v>
      </c>
      <c r="AH41" s="378">
        <f t="shared" si="14"/>
        <v>2.8666666666666667</v>
      </c>
      <c r="AI41" s="89"/>
    </row>
    <row r="42" spans="1:35" s="133" customFormat="1" ht="11.25" x14ac:dyDescent="0.2">
      <c r="A42" s="15" t="s">
        <v>74</v>
      </c>
      <c r="B42" s="149" t="s">
        <v>104</v>
      </c>
      <c r="C42" s="332">
        <f>'18'!F43</f>
        <v>0.31018590440681476</v>
      </c>
      <c r="D42" s="368">
        <f t="shared" si="0"/>
        <v>4</v>
      </c>
      <c r="E42" s="332">
        <f>'18'!G43</f>
        <v>0.70457252343224064</v>
      </c>
      <c r="F42" s="368">
        <f t="shared" si="1"/>
        <v>3</v>
      </c>
      <c r="G42" s="332">
        <f>'18'!H43</f>
        <v>0.69866868452789144</v>
      </c>
      <c r="H42" s="368">
        <f t="shared" si="2"/>
        <v>4</v>
      </c>
      <c r="I42" s="332">
        <f>'18'!I43</f>
        <v>0.12515683814303638</v>
      </c>
      <c r="J42" s="368">
        <f t="shared" si="3"/>
        <v>4</v>
      </c>
      <c r="K42" s="332">
        <f>'18'!J43</f>
        <v>1.8153364632237871E-2</v>
      </c>
      <c r="L42" s="368">
        <f t="shared" si="4"/>
        <v>4</v>
      </c>
      <c r="M42" s="332">
        <f>'18'!K43</f>
        <v>0.13826771653543307</v>
      </c>
      <c r="N42" s="368">
        <f t="shared" si="5"/>
        <v>3</v>
      </c>
      <c r="O42" s="369">
        <f>'18'!L43</f>
        <v>1.5693659761456372E-2</v>
      </c>
      <c r="P42" s="368">
        <f t="shared" si="6"/>
        <v>3</v>
      </c>
      <c r="Q42" s="369">
        <f>'18'!M43</f>
        <v>8.3333333333333329E-2</v>
      </c>
      <c r="R42" s="368">
        <f t="shared" si="16"/>
        <v>3</v>
      </c>
      <c r="S42" s="369">
        <f>'18'!N43</f>
        <v>6.5707133917396743E-3</v>
      </c>
      <c r="T42" s="368">
        <f t="shared" si="15"/>
        <v>3</v>
      </c>
      <c r="U42" s="369">
        <f>'18'!O43</f>
        <v>0.44014671557185731</v>
      </c>
      <c r="V42" s="368">
        <f t="shared" si="9"/>
        <v>4</v>
      </c>
      <c r="W42" s="369">
        <f>'18'!P43</f>
        <v>0.59693537641572281</v>
      </c>
      <c r="X42" s="368">
        <f t="shared" si="10"/>
        <v>4</v>
      </c>
      <c r="Y42" s="369">
        <f>'18'!Q43</f>
        <v>0.12620453838980417</v>
      </c>
      <c r="Z42" s="368">
        <f t="shared" si="11"/>
        <v>4</v>
      </c>
      <c r="AA42" s="370">
        <f>'18'!R43</f>
        <v>0.11598746081504702</v>
      </c>
      <c r="AB42" s="368">
        <f t="shared" si="12"/>
        <v>2</v>
      </c>
      <c r="AC42" s="369">
        <f>'18'!S43</f>
        <v>0.17121747510440088</v>
      </c>
      <c r="AD42" s="368">
        <f t="shared" si="8"/>
        <v>3</v>
      </c>
      <c r="AE42" s="370">
        <f>'18'!T43</f>
        <v>2.4790224292505502E-2</v>
      </c>
      <c r="AF42" s="368">
        <f t="shared" si="17"/>
        <v>2</v>
      </c>
      <c r="AG42" s="371">
        <f t="shared" si="13"/>
        <v>50</v>
      </c>
      <c r="AH42" s="378">
        <f t="shared" si="14"/>
        <v>3.3333333333333335</v>
      </c>
      <c r="AI42" s="89"/>
    </row>
    <row r="43" spans="1:35" s="133" customFormat="1" ht="11.25" x14ac:dyDescent="0.2">
      <c r="A43" s="15" t="s">
        <v>75</v>
      </c>
      <c r="B43" s="149" t="s">
        <v>108</v>
      </c>
      <c r="C43" s="332">
        <f>'18'!F44</f>
        <v>0.26790757381258024</v>
      </c>
      <c r="D43" s="368">
        <f t="shared" si="0"/>
        <v>3</v>
      </c>
      <c r="E43" s="332">
        <f>'18'!G44</f>
        <v>0.66739409499358149</v>
      </c>
      <c r="F43" s="368">
        <f t="shared" si="1"/>
        <v>2</v>
      </c>
      <c r="G43" s="332">
        <f>'18'!H44</f>
        <v>0.48786543355471418</v>
      </c>
      <c r="H43" s="368">
        <f t="shared" si="2"/>
        <v>2</v>
      </c>
      <c r="I43" s="332">
        <f>'18'!I44</f>
        <v>8.7993421052631582E-2</v>
      </c>
      <c r="J43" s="368">
        <f t="shared" si="3"/>
        <v>2</v>
      </c>
      <c r="K43" s="332">
        <f>'18'!J44</f>
        <v>9.8280098280098278E-3</v>
      </c>
      <c r="L43" s="368">
        <f t="shared" si="4"/>
        <v>2</v>
      </c>
      <c r="M43" s="332">
        <f>'18'!K44</f>
        <v>9.2851273623664743E-2</v>
      </c>
      <c r="N43" s="368">
        <f t="shared" si="5"/>
        <v>1</v>
      </c>
      <c r="O43" s="369">
        <f>'18'!L44</f>
        <v>1.8852459016393444E-2</v>
      </c>
      <c r="P43" s="368">
        <f t="shared" si="6"/>
        <v>4</v>
      </c>
      <c r="Q43" s="369">
        <f>'18'!M44</f>
        <v>7.7049180327868852E-2</v>
      </c>
      <c r="R43" s="368">
        <f t="shared" si="16"/>
        <v>3</v>
      </c>
      <c r="S43" s="369">
        <f>'18'!N44</f>
        <v>5.7330057330057327E-3</v>
      </c>
      <c r="T43" s="368">
        <f t="shared" si="15"/>
        <v>3</v>
      </c>
      <c r="U43" s="369">
        <f>'18'!O44</f>
        <v>0.27829787234042552</v>
      </c>
      <c r="V43" s="368">
        <f t="shared" si="9"/>
        <v>1</v>
      </c>
      <c r="W43" s="369">
        <f>'18'!P44</f>
        <v>0.34671221178479933</v>
      </c>
      <c r="X43" s="368">
        <f t="shared" si="10"/>
        <v>1</v>
      </c>
      <c r="Y43" s="369">
        <f>'18'!Q44</f>
        <v>0.11655874190564297</v>
      </c>
      <c r="Z43" s="368">
        <f t="shared" si="11"/>
        <v>3</v>
      </c>
      <c r="AA43" s="370">
        <f>'18'!R44</f>
        <v>0.2</v>
      </c>
      <c r="AB43" s="368">
        <f t="shared" si="12"/>
        <v>4</v>
      </c>
      <c r="AC43" s="369">
        <f>'18'!S44</f>
        <v>0.17950819672131146</v>
      </c>
      <c r="AD43" s="368">
        <f t="shared" si="8"/>
        <v>3</v>
      </c>
      <c r="AE43" s="370">
        <f>'18'!T44</f>
        <v>3.0809638956057702E-2</v>
      </c>
      <c r="AF43" s="368">
        <f t="shared" si="17"/>
        <v>4</v>
      </c>
      <c r="AG43" s="371">
        <f t="shared" si="13"/>
        <v>38</v>
      </c>
      <c r="AH43" s="378">
        <f t="shared" si="14"/>
        <v>2.5333333333333332</v>
      </c>
      <c r="AI43" s="89"/>
    </row>
    <row r="44" spans="1:35" s="133" customFormat="1" ht="11.25" x14ac:dyDescent="0.2">
      <c r="A44" s="15" t="s">
        <v>76</v>
      </c>
      <c r="B44" s="149" t="s">
        <v>108</v>
      </c>
      <c r="C44" s="332">
        <f>'18'!F45</f>
        <v>0.33817009270455461</v>
      </c>
      <c r="D44" s="368">
        <f t="shared" si="0"/>
        <v>4</v>
      </c>
      <c r="E44" s="332">
        <f>'18'!G45</f>
        <v>0.71825876662636035</v>
      </c>
      <c r="F44" s="368">
        <f t="shared" si="1"/>
        <v>4</v>
      </c>
      <c r="G44" s="332">
        <f>'18'!H45</f>
        <v>0.54834458902981387</v>
      </c>
      <c r="H44" s="368">
        <f t="shared" si="2"/>
        <v>3</v>
      </c>
      <c r="I44" s="332">
        <f>'18'!I45</f>
        <v>0.16986301369863013</v>
      </c>
      <c r="J44" s="368">
        <f t="shared" si="3"/>
        <v>4</v>
      </c>
      <c r="K44" s="332">
        <f>'18'!J45</f>
        <v>1.643835616438356E-2</v>
      </c>
      <c r="L44" s="368">
        <f t="shared" si="4"/>
        <v>4</v>
      </c>
      <c r="M44" s="332">
        <f>'18'!K45</f>
        <v>0.1095890410958904</v>
      </c>
      <c r="N44" s="368">
        <f t="shared" si="5"/>
        <v>2</v>
      </c>
      <c r="O44" s="369">
        <f>'18'!L45</f>
        <v>8.241758241758242E-3</v>
      </c>
      <c r="P44" s="368">
        <f t="shared" si="6"/>
        <v>1</v>
      </c>
      <c r="Q44" s="369">
        <f>'18'!M45</f>
        <v>7.6923076923076927E-2</v>
      </c>
      <c r="R44" s="368">
        <f t="shared" si="16"/>
        <v>3</v>
      </c>
      <c r="S44" s="369">
        <f>'18'!N45</f>
        <v>2.7397260273972603E-3</v>
      </c>
      <c r="T44" s="368">
        <f t="shared" si="15"/>
        <v>1</v>
      </c>
      <c r="U44" s="369">
        <f>'18'!O45</f>
        <v>0.37214611872146119</v>
      </c>
      <c r="V44" s="368">
        <f t="shared" si="9"/>
        <v>3</v>
      </c>
      <c r="W44" s="369">
        <f>'18'!P45</f>
        <v>0.47499999999999998</v>
      </c>
      <c r="X44" s="368">
        <f t="shared" si="10"/>
        <v>3</v>
      </c>
      <c r="Y44" s="369">
        <f>'18'!Q45</f>
        <v>7.3008849557522071E-2</v>
      </c>
      <c r="Z44" s="368">
        <f t="shared" si="11"/>
        <v>1</v>
      </c>
      <c r="AA44" s="370">
        <f>'18'!R45</f>
        <v>0.20967741935483872</v>
      </c>
      <c r="AB44" s="368">
        <f t="shared" si="12"/>
        <v>4</v>
      </c>
      <c r="AC44" s="369">
        <f>'18'!S45</f>
        <v>0.28374655647382918</v>
      </c>
      <c r="AD44" s="368">
        <f t="shared" si="8"/>
        <v>4</v>
      </c>
      <c r="AE44" s="370">
        <f>'18'!T45</f>
        <v>3.8070769590096927E-2</v>
      </c>
      <c r="AF44" s="368">
        <f t="shared" si="17"/>
        <v>4</v>
      </c>
      <c r="AG44" s="371">
        <f t="shared" si="13"/>
        <v>45</v>
      </c>
      <c r="AH44" s="378">
        <f t="shared" si="14"/>
        <v>3</v>
      </c>
      <c r="AI44" s="89"/>
    </row>
    <row r="45" spans="1:35" s="133" customFormat="1" ht="11.25" x14ac:dyDescent="0.2">
      <c r="A45" s="15" t="s">
        <v>77</v>
      </c>
      <c r="B45" s="149" t="s">
        <v>108</v>
      </c>
      <c r="C45" s="332">
        <f>'18'!F46</f>
        <v>0.27605550634780041</v>
      </c>
      <c r="D45" s="368">
        <f t="shared" si="0"/>
        <v>4</v>
      </c>
      <c r="E45" s="332">
        <f>'18'!G46</f>
        <v>0.68452908178328908</v>
      </c>
      <c r="F45" s="368">
        <f t="shared" si="1"/>
        <v>3</v>
      </c>
      <c r="G45" s="332">
        <f>'18'!H46</f>
        <v>0.51499419359245846</v>
      </c>
      <c r="H45" s="368">
        <f t="shared" si="2"/>
        <v>3</v>
      </c>
      <c r="I45" s="332">
        <f>'18'!I46</f>
        <v>0.13235294117647059</v>
      </c>
      <c r="J45" s="368">
        <f t="shared" si="3"/>
        <v>4</v>
      </c>
      <c r="K45" s="332">
        <f>'18'!J46</f>
        <v>1.5570934256055362E-2</v>
      </c>
      <c r="L45" s="368">
        <f t="shared" si="4"/>
        <v>3</v>
      </c>
      <c r="M45" s="332">
        <f>'18'!K46</f>
        <v>0.18370883882149047</v>
      </c>
      <c r="N45" s="368">
        <f t="shared" si="5"/>
        <v>4</v>
      </c>
      <c r="O45" s="369">
        <f>'18'!L46</f>
        <v>1.8229166666666668E-2</v>
      </c>
      <c r="P45" s="368">
        <f t="shared" si="6"/>
        <v>4</v>
      </c>
      <c r="Q45" s="369">
        <f>'18'!M46</f>
        <v>7.9435127978817299E-2</v>
      </c>
      <c r="R45" s="368">
        <f t="shared" si="16"/>
        <v>3</v>
      </c>
      <c r="S45" s="369">
        <f>'18'!N46</f>
        <v>7.7854671280276812E-3</v>
      </c>
      <c r="T45" s="368">
        <f t="shared" si="15"/>
        <v>4</v>
      </c>
      <c r="U45" s="369">
        <f>'18'!O46</f>
        <v>0.34782608695652173</v>
      </c>
      <c r="V45" s="368">
        <f t="shared" si="9"/>
        <v>3</v>
      </c>
      <c r="W45" s="369">
        <f>'18'!P46</f>
        <v>0.40115718418514945</v>
      </c>
      <c r="X45" s="368">
        <f t="shared" si="10"/>
        <v>2</v>
      </c>
      <c r="Y45" s="369">
        <f>'18'!Q46</f>
        <v>0.15071770334928225</v>
      </c>
      <c r="Z45" s="368">
        <f t="shared" si="11"/>
        <v>4</v>
      </c>
      <c r="AA45" s="370">
        <f>'18'!R46</f>
        <v>0.10169491525423729</v>
      </c>
      <c r="AB45" s="368">
        <f t="shared" si="12"/>
        <v>2</v>
      </c>
      <c r="AC45" s="369">
        <f>'18'!S46</f>
        <v>0.21212121212121215</v>
      </c>
      <c r="AD45" s="368">
        <f t="shared" si="8"/>
        <v>3</v>
      </c>
      <c r="AE45" s="370">
        <f>'18'!T46</f>
        <v>2.9716150641989094E-2</v>
      </c>
      <c r="AF45" s="368">
        <f t="shared" si="17"/>
        <v>4</v>
      </c>
      <c r="AG45" s="371">
        <f t="shared" si="13"/>
        <v>50</v>
      </c>
      <c r="AH45" s="378">
        <f t="shared" si="14"/>
        <v>3.3333333333333335</v>
      </c>
      <c r="AI45" s="89"/>
    </row>
    <row r="46" spans="1:35" s="133" customFormat="1" ht="11.25" x14ac:dyDescent="0.2">
      <c r="A46" s="15" t="s">
        <v>78</v>
      </c>
      <c r="B46" s="149" t="s">
        <v>108</v>
      </c>
      <c r="C46" s="332">
        <f>'18'!F47</f>
        <v>0.30513400064578622</v>
      </c>
      <c r="D46" s="368">
        <f t="shared" si="0"/>
        <v>4</v>
      </c>
      <c r="E46" s="332">
        <f>'18'!G47</f>
        <v>0.86180174362286088</v>
      </c>
      <c r="F46" s="368">
        <f t="shared" si="1"/>
        <v>4</v>
      </c>
      <c r="G46" s="332">
        <f>'18'!H47</f>
        <v>0.53983544049769216</v>
      </c>
      <c r="H46" s="368">
        <f t="shared" si="2"/>
        <v>3</v>
      </c>
      <c r="I46" s="332">
        <f>'18'!I47</f>
        <v>0.1063063063063063</v>
      </c>
      <c r="J46" s="368">
        <f t="shared" si="3"/>
        <v>3</v>
      </c>
      <c r="K46" s="332">
        <f>'18'!J47</f>
        <v>1.2612612612612612E-2</v>
      </c>
      <c r="L46" s="368">
        <f t="shared" si="4"/>
        <v>3</v>
      </c>
      <c r="M46" s="332">
        <f>'18'!K47</f>
        <v>0.33935018050541516</v>
      </c>
      <c r="N46" s="368">
        <f t="shared" si="5"/>
        <v>4</v>
      </c>
      <c r="O46" s="369">
        <f>'18'!L47</f>
        <v>1.0810810810810811E-2</v>
      </c>
      <c r="P46" s="368">
        <f t="shared" si="6"/>
        <v>2</v>
      </c>
      <c r="Q46" s="369">
        <f>'18'!M47</f>
        <v>8.3032490974729242E-2</v>
      </c>
      <c r="R46" s="368">
        <f t="shared" si="16"/>
        <v>3</v>
      </c>
      <c r="S46" s="369">
        <f>'18'!N47</f>
        <v>1.4414414414414415E-2</v>
      </c>
      <c r="T46" s="368">
        <f t="shared" si="15"/>
        <v>4</v>
      </c>
      <c r="U46" s="369">
        <f>'18'!O47</f>
        <v>0.41621621621621624</v>
      </c>
      <c r="V46" s="368">
        <f t="shared" si="9"/>
        <v>4</v>
      </c>
      <c r="W46" s="369">
        <f>'18'!P47</f>
        <v>0.55256064690026951</v>
      </c>
      <c r="X46" s="368">
        <f t="shared" si="10"/>
        <v>4</v>
      </c>
      <c r="Y46" s="369">
        <f>'18'!Q47</f>
        <v>8.333333333333337E-2</v>
      </c>
      <c r="Z46" s="368">
        <f t="shared" si="11"/>
        <v>2</v>
      </c>
      <c r="AA46" s="370">
        <f>'18'!R47</f>
        <v>0.1415929203539823</v>
      </c>
      <c r="AB46" s="368">
        <f t="shared" si="12"/>
        <v>3</v>
      </c>
      <c r="AC46" s="369">
        <f>'18'!S47</f>
        <v>0.16274864376130194</v>
      </c>
      <c r="AD46" s="368">
        <f t="shared" si="8"/>
        <v>2</v>
      </c>
      <c r="AE46" s="370">
        <f>'18'!T47</f>
        <v>4.7099040926787579E-2</v>
      </c>
      <c r="AF46" s="368">
        <f t="shared" si="17"/>
        <v>4</v>
      </c>
      <c r="AG46" s="371">
        <f t="shared" si="13"/>
        <v>49</v>
      </c>
      <c r="AH46" s="378">
        <f t="shared" si="14"/>
        <v>3.2666666666666666</v>
      </c>
      <c r="AI46" s="89"/>
    </row>
    <row r="47" spans="1:35" s="133" customFormat="1" ht="11.25" x14ac:dyDescent="0.2">
      <c r="A47" s="15" t="s">
        <v>79</v>
      </c>
      <c r="B47" s="149" t="s">
        <v>108</v>
      </c>
      <c r="C47" s="332">
        <f>'18'!F48</f>
        <v>0.17805571347356453</v>
      </c>
      <c r="D47" s="368">
        <f t="shared" si="0"/>
        <v>2</v>
      </c>
      <c r="E47" s="332">
        <f>'18'!G48</f>
        <v>0.6142126208072769</v>
      </c>
      <c r="F47" s="368">
        <f t="shared" si="1"/>
        <v>2</v>
      </c>
      <c r="G47" s="332">
        <f>'18'!H48</f>
        <v>0.55543834532645142</v>
      </c>
      <c r="H47" s="368">
        <f t="shared" si="2"/>
        <v>4</v>
      </c>
      <c r="I47" s="332">
        <f>'18'!I48</f>
        <v>8.0588647512263495E-2</v>
      </c>
      <c r="J47" s="368">
        <f t="shared" si="3"/>
        <v>2</v>
      </c>
      <c r="K47" s="332">
        <f>'18'!J48</f>
        <v>8.152173913043478E-3</v>
      </c>
      <c r="L47" s="368">
        <f t="shared" si="4"/>
        <v>2</v>
      </c>
      <c r="M47" s="332">
        <f>'18'!K48</f>
        <v>5.710401087695445E-2</v>
      </c>
      <c r="N47" s="368">
        <f t="shared" si="5"/>
        <v>1</v>
      </c>
      <c r="O47" s="369">
        <f>'18'!L48</f>
        <v>2.1074099252209381E-2</v>
      </c>
      <c r="P47" s="368">
        <f t="shared" si="6"/>
        <v>4</v>
      </c>
      <c r="Q47" s="369">
        <f>'18'!M48</f>
        <v>9.307065217391304E-2</v>
      </c>
      <c r="R47" s="368">
        <f t="shared" si="16"/>
        <v>4</v>
      </c>
      <c r="S47" s="369">
        <f>'18'!N48</f>
        <v>8.8315217391304341E-3</v>
      </c>
      <c r="T47" s="368">
        <f t="shared" si="15"/>
        <v>4</v>
      </c>
      <c r="U47" s="369">
        <f>'18'!O48</f>
        <v>0.37528868360277134</v>
      </c>
      <c r="V47" s="368">
        <f t="shared" si="9"/>
        <v>3</v>
      </c>
      <c r="W47" s="369">
        <f>'18'!P48</f>
        <v>0.47960941987363587</v>
      </c>
      <c r="X47" s="368">
        <f t="shared" si="10"/>
        <v>3</v>
      </c>
      <c r="Y47" s="369">
        <f>'18'!Q48</f>
        <v>9.1293322062552806E-2</v>
      </c>
      <c r="Z47" s="368">
        <f t="shared" si="11"/>
        <v>2</v>
      </c>
      <c r="AA47" s="370">
        <f>'18'!R48</f>
        <v>0.19047619047619047</v>
      </c>
      <c r="AB47" s="368">
        <f t="shared" si="12"/>
        <v>4</v>
      </c>
      <c r="AC47" s="369">
        <f>'18'!S48</f>
        <v>0.11760707002039428</v>
      </c>
      <c r="AD47" s="368">
        <f t="shared" si="8"/>
        <v>1</v>
      </c>
      <c r="AE47" s="370">
        <f>'18'!T48</f>
        <v>1.8704263554940242E-2</v>
      </c>
      <c r="AF47" s="368">
        <f t="shared" si="17"/>
        <v>1</v>
      </c>
      <c r="AG47" s="371">
        <f t="shared" si="13"/>
        <v>39</v>
      </c>
      <c r="AH47" s="378">
        <f t="shared" si="14"/>
        <v>2.6</v>
      </c>
      <c r="AI47" s="89"/>
    </row>
    <row r="48" spans="1:35" s="133" customFormat="1" ht="11.25" x14ac:dyDescent="0.2">
      <c r="A48" s="15" t="s">
        <v>80</v>
      </c>
      <c r="B48" s="149" t="s">
        <v>104</v>
      </c>
      <c r="C48" s="332">
        <f>'18'!F49</f>
        <v>7.6928710043572185E-2</v>
      </c>
      <c r="D48" s="368">
        <f t="shared" si="0"/>
        <v>1</v>
      </c>
      <c r="E48" s="332">
        <f>'18'!G49</f>
        <v>0.34422027754384682</v>
      </c>
      <c r="F48" s="368">
        <f t="shared" si="1"/>
        <v>1</v>
      </c>
      <c r="G48" s="332">
        <f>'18'!H49</f>
        <v>0.30995822439732412</v>
      </c>
      <c r="H48" s="368">
        <f t="shared" si="2"/>
        <v>1</v>
      </c>
      <c r="I48" s="332">
        <f>'18'!I49</f>
        <v>3.4275127373784159E-2</v>
      </c>
      <c r="J48" s="368">
        <f t="shared" si="3"/>
        <v>1</v>
      </c>
      <c r="K48" s="332">
        <f>'18'!J49</f>
        <v>3.5660876567353041E-3</v>
      </c>
      <c r="L48" s="368">
        <f t="shared" si="4"/>
        <v>1</v>
      </c>
      <c r="M48" s="332">
        <f>'18'!K49</f>
        <v>4.5753899480069325E-2</v>
      </c>
      <c r="N48" s="368">
        <f t="shared" si="5"/>
        <v>1</v>
      </c>
      <c r="O48" s="369">
        <f>'18'!L49</f>
        <v>1.3012664110607645E-2</v>
      </c>
      <c r="P48" s="368">
        <f t="shared" si="6"/>
        <v>3</v>
      </c>
      <c r="Q48" s="369">
        <f>'18'!M49</f>
        <v>7.2416974169741702E-2</v>
      </c>
      <c r="R48" s="368">
        <f t="shared" si="16"/>
        <v>2</v>
      </c>
      <c r="S48" s="369">
        <f>'18'!N49</f>
        <v>4.830917874396135E-3</v>
      </c>
      <c r="T48" s="368">
        <f t="shared" si="15"/>
        <v>2</v>
      </c>
      <c r="U48" s="369">
        <f>'18'!O49</f>
        <v>0.2297147091515376</v>
      </c>
      <c r="V48" s="368">
        <f t="shared" si="9"/>
        <v>1</v>
      </c>
      <c r="W48" s="369">
        <f>'18'!P49</f>
        <v>0.32757130509939497</v>
      </c>
      <c r="X48" s="368">
        <f t="shared" si="10"/>
        <v>1</v>
      </c>
      <c r="Y48" s="369">
        <f>'18'!Q49</f>
        <v>5.8478070723478659E-2</v>
      </c>
      <c r="Z48" s="368">
        <f t="shared" si="11"/>
        <v>1</v>
      </c>
      <c r="AA48" s="370">
        <f>'18'!R49</f>
        <v>9.3994778067885115E-2</v>
      </c>
      <c r="AB48" s="368">
        <f t="shared" si="12"/>
        <v>1</v>
      </c>
      <c r="AC48" s="369">
        <f>'18'!S49</f>
        <v>5.231550987411937E-2</v>
      </c>
      <c r="AD48" s="368">
        <f t="shared" si="8"/>
        <v>1</v>
      </c>
      <c r="AE48" s="370">
        <f>'18'!T49</f>
        <v>1.2026726057906459E-2</v>
      </c>
      <c r="AF48" s="368">
        <f t="shared" si="17"/>
        <v>1</v>
      </c>
      <c r="AG48" s="371">
        <f t="shared" si="13"/>
        <v>19</v>
      </c>
      <c r="AH48" s="378">
        <f t="shared" si="14"/>
        <v>1.2666666666666666</v>
      </c>
      <c r="AI48" s="89"/>
    </row>
    <row r="49" spans="1:35" s="133" customFormat="1" ht="11.25" x14ac:dyDescent="0.2">
      <c r="A49" s="15" t="s">
        <v>81</v>
      </c>
      <c r="B49" s="149" t="s">
        <v>108</v>
      </c>
      <c r="C49" s="332">
        <f>'18'!F50</f>
        <v>0.15430016863406409</v>
      </c>
      <c r="D49" s="368">
        <f t="shared" si="0"/>
        <v>1</v>
      </c>
      <c r="E49" s="332">
        <f>'18'!G50</f>
        <v>0.53878583473861719</v>
      </c>
      <c r="F49" s="368">
        <f t="shared" si="1"/>
        <v>1</v>
      </c>
      <c r="G49" s="332">
        <f>'18'!H50</f>
        <v>0.32932210188527877</v>
      </c>
      <c r="H49" s="368">
        <f t="shared" si="2"/>
        <v>1</v>
      </c>
      <c r="I49" s="332">
        <f>'18'!I50</f>
        <v>3.6866359447004608E-2</v>
      </c>
      <c r="J49" s="368">
        <f t="shared" si="3"/>
        <v>1</v>
      </c>
      <c r="K49" s="332">
        <f>'18'!J50</f>
        <v>9.1743119266055051E-3</v>
      </c>
      <c r="L49" s="368">
        <f t="shared" si="4"/>
        <v>2</v>
      </c>
      <c r="M49" s="332">
        <f>'18'!K50</f>
        <v>0.1743119266055046</v>
      </c>
      <c r="N49" s="368">
        <f t="shared" si="5"/>
        <v>4</v>
      </c>
      <c r="O49" s="369">
        <f>'18'!L50</f>
        <v>1.3761467889908258E-2</v>
      </c>
      <c r="P49" s="368">
        <f t="shared" si="6"/>
        <v>3</v>
      </c>
      <c r="Q49" s="369">
        <f>'18'!M50</f>
        <v>5.9633027522935783E-2</v>
      </c>
      <c r="R49" s="368">
        <f t="shared" si="16"/>
        <v>1</v>
      </c>
      <c r="S49" s="369">
        <f>'18'!N50</f>
        <v>9.1743119266055051E-3</v>
      </c>
      <c r="T49" s="368">
        <f t="shared" si="15"/>
        <v>4</v>
      </c>
      <c r="U49" s="369">
        <f>'18'!O50</f>
        <v>0.27710843373493976</v>
      </c>
      <c r="V49" s="368">
        <f t="shared" si="9"/>
        <v>1</v>
      </c>
      <c r="W49" s="369">
        <f>'18'!P50</f>
        <v>0.38554216867469882</v>
      </c>
      <c r="X49" s="368">
        <f t="shared" si="10"/>
        <v>2</v>
      </c>
      <c r="Y49" s="369">
        <f>'18'!Q50</f>
        <v>8.666666666666667E-2</v>
      </c>
      <c r="Z49" s="368">
        <f t="shared" si="11"/>
        <v>2</v>
      </c>
      <c r="AA49" s="370">
        <f>'18'!R50</f>
        <v>7.6923076923076927E-2</v>
      </c>
      <c r="AB49" s="368">
        <f t="shared" si="12"/>
        <v>1</v>
      </c>
      <c r="AC49" s="369">
        <f>'18'!S50</f>
        <v>0.11467889908256879</v>
      </c>
      <c r="AD49" s="368">
        <f t="shared" si="8"/>
        <v>1</v>
      </c>
      <c r="AE49" s="370">
        <f>'18'!T50</f>
        <v>2.3991563406274716E-2</v>
      </c>
      <c r="AF49" s="368">
        <f t="shared" si="17"/>
        <v>2</v>
      </c>
      <c r="AG49" s="371">
        <f t="shared" si="13"/>
        <v>27</v>
      </c>
      <c r="AH49" s="378">
        <f t="shared" si="14"/>
        <v>1.8</v>
      </c>
      <c r="AI49" s="89"/>
    </row>
    <row r="50" spans="1:35" s="133" customFormat="1" ht="11.25" x14ac:dyDescent="0.2">
      <c r="A50" s="15" t="s">
        <v>82</v>
      </c>
      <c r="B50" s="149" t="s">
        <v>104</v>
      </c>
      <c r="C50" s="332">
        <f>'18'!F51</f>
        <v>0.15106625427315643</v>
      </c>
      <c r="D50" s="368">
        <f t="shared" si="0"/>
        <v>1</v>
      </c>
      <c r="E50" s="332">
        <f>'18'!G51</f>
        <v>0.51912746215204297</v>
      </c>
      <c r="F50" s="368">
        <f t="shared" si="1"/>
        <v>1</v>
      </c>
      <c r="G50" s="332">
        <f>'18'!H51</f>
        <v>0.49396231734247992</v>
      </c>
      <c r="H50" s="368">
        <f t="shared" si="2"/>
        <v>3</v>
      </c>
      <c r="I50" s="332">
        <f>'18'!I51</f>
        <v>7.7006117308384317E-2</v>
      </c>
      <c r="J50" s="368">
        <f t="shared" si="3"/>
        <v>1</v>
      </c>
      <c r="K50" s="332">
        <f>'18'!J51</f>
        <v>1.0254596888260255E-2</v>
      </c>
      <c r="L50" s="368">
        <f t="shared" si="4"/>
        <v>2</v>
      </c>
      <c r="M50" s="332">
        <f>'18'!K51</f>
        <v>7.9557616839100967E-2</v>
      </c>
      <c r="N50" s="368">
        <f t="shared" si="5"/>
        <v>1</v>
      </c>
      <c r="O50" s="369">
        <f>'18'!L51</f>
        <v>1.2743362831858408E-2</v>
      </c>
      <c r="P50" s="368">
        <f t="shared" si="6"/>
        <v>2</v>
      </c>
      <c r="Q50" s="369">
        <f>'18'!M51</f>
        <v>8.3126989741775736E-2</v>
      </c>
      <c r="R50" s="368">
        <f t="shared" si="16"/>
        <v>3</v>
      </c>
      <c r="S50" s="369">
        <f>'18'!N51</f>
        <v>3.5360678925035359E-3</v>
      </c>
      <c r="T50" s="368">
        <f t="shared" si="15"/>
        <v>2</v>
      </c>
      <c r="U50" s="369">
        <f>'18'!O51</f>
        <v>0.33540372670807456</v>
      </c>
      <c r="V50" s="368">
        <f t="shared" si="9"/>
        <v>2</v>
      </c>
      <c r="W50" s="369">
        <f>'18'!P51</f>
        <v>0.4491663942464858</v>
      </c>
      <c r="X50" s="368">
        <f t="shared" si="10"/>
        <v>3</v>
      </c>
      <c r="Y50" s="369">
        <f>'18'!Q51</f>
        <v>0.12244292914319599</v>
      </c>
      <c r="Z50" s="368">
        <f t="shared" si="11"/>
        <v>4</v>
      </c>
      <c r="AA50" s="370">
        <f>'18'!R51</f>
        <v>0.19528619528619529</v>
      </c>
      <c r="AB50" s="368">
        <f t="shared" si="12"/>
        <v>4</v>
      </c>
      <c r="AC50" s="369">
        <f>'18'!S51</f>
        <v>0.11375755421258438</v>
      </c>
      <c r="AD50" s="368">
        <f t="shared" si="8"/>
        <v>1</v>
      </c>
      <c r="AE50" s="370">
        <f>'18'!T51</f>
        <v>2.5291954319633526E-2</v>
      </c>
      <c r="AF50" s="368">
        <f t="shared" si="17"/>
        <v>3</v>
      </c>
      <c r="AG50" s="371">
        <f t="shared" si="13"/>
        <v>33</v>
      </c>
      <c r="AH50" s="378">
        <f t="shared" si="14"/>
        <v>2.2000000000000002</v>
      </c>
      <c r="AI50" s="89"/>
    </row>
    <row r="51" spans="1:35" s="133" customFormat="1" ht="11.25" x14ac:dyDescent="0.2">
      <c r="A51" s="15" t="s">
        <v>83</v>
      </c>
      <c r="B51" s="149" t="s">
        <v>108</v>
      </c>
      <c r="C51" s="332">
        <f>'18'!F52</f>
        <v>0.25935964763679487</v>
      </c>
      <c r="D51" s="368">
        <f t="shared" si="0"/>
        <v>3</v>
      </c>
      <c r="E51" s="332">
        <f>'18'!G52</f>
        <v>0.75249872945959684</v>
      </c>
      <c r="F51" s="368">
        <f t="shared" si="1"/>
        <v>4</v>
      </c>
      <c r="G51" s="332">
        <f>'18'!H52</f>
        <v>0.5502533783783784</v>
      </c>
      <c r="H51" s="368">
        <f t="shared" si="2"/>
        <v>4</v>
      </c>
      <c r="I51" s="332">
        <f>'18'!I52</f>
        <v>9.818569903948772E-2</v>
      </c>
      <c r="J51" s="368">
        <f t="shared" si="3"/>
        <v>2</v>
      </c>
      <c r="K51" s="332">
        <f>'18'!J52</f>
        <v>1.4941302027748132E-2</v>
      </c>
      <c r="L51" s="368">
        <f t="shared" si="4"/>
        <v>3</v>
      </c>
      <c r="M51" s="332">
        <f>'18'!K52</f>
        <v>0.1670235546038544</v>
      </c>
      <c r="N51" s="368">
        <f t="shared" si="5"/>
        <v>3</v>
      </c>
      <c r="O51" s="369">
        <f>'18'!L52</f>
        <v>1.935483870967742E-2</v>
      </c>
      <c r="P51" s="368">
        <f t="shared" si="6"/>
        <v>4</v>
      </c>
      <c r="Q51" s="369">
        <f>'18'!M52</f>
        <v>7.6840981856990398E-2</v>
      </c>
      <c r="R51" s="368">
        <f t="shared" si="16"/>
        <v>3</v>
      </c>
      <c r="S51" s="369">
        <f>'18'!N52</f>
        <v>7.470651013874066E-3</v>
      </c>
      <c r="T51" s="368">
        <f t="shared" si="15"/>
        <v>4</v>
      </c>
      <c r="U51" s="369">
        <f>'18'!O52</f>
        <v>0.35579196217494091</v>
      </c>
      <c r="V51" s="368">
        <f t="shared" si="9"/>
        <v>3</v>
      </c>
      <c r="W51" s="369">
        <f>'18'!P52</f>
        <v>0.43380614657210403</v>
      </c>
      <c r="X51" s="368">
        <f t="shared" si="10"/>
        <v>3</v>
      </c>
      <c r="Y51" s="369">
        <f>'18'!Q52</f>
        <v>0.14352941176470591</v>
      </c>
      <c r="Z51" s="368">
        <f t="shared" si="11"/>
        <v>4</v>
      </c>
      <c r="AA51" s="370">
        <f>'18'!R52</f>
        <v>0.20121951219512196</v>
      </c>
      <c r="AB51" s="368">
        <f t="shared" si="12"/>
        <v>4</v>
      </c>
      <c r="AC51" s="369">
        <f>'18'!S52</f>
        <v>0.24038461538461542</v>
      </c>
      <c r="AD51" s="368">
        <f t="shared" si="8"/>
        <v>4</v>
      </c>
      <c r="AE51" s="370">
        <f>'18'!T52</f>
        <v>4.0389294403892946E-2</v>
      </c>
      <c r="AF51" s="368">
        <f t="shared" si="17"/>
        <v>4</v>
      </c>
      <c r="AG51" s="371">
        <f t="shared" si="13"/>
        <v>52</v>
      </c>
      <c r="AH51" s="378">
        <f t="shared" si="14"/>
        <v>3.4666666666666668</v>
      </c>
      <c r="AI51" s="89"/>
    </row>
    <row r="52" spans="1:35" s="133" customFormat="1" ht="11.25" x14ac:dyDescent="0.2">
      <c r="A52" s="15" t="s">
        <v>84</v>
      </c>
      <c r="B52" s="149" t="s">
        <v>108</v>
      </c>
      <c r="C52" s="332">
        <f>'18'!F53</f>
        <v>0.15115532734274711</v>
      </c>
      <c r="D52" s="368">
        <f t="shared" si="0"/>
        <v>1</v>
      </c>
      <c r="E52" s="332">
        <f>'18'!G53</f>
        <v>0.64377406931964054</v>
      </c>
      <c r="F52" s="368">
        <f t="shared" si="1"/>
        <v>2</v>
      </c>
      <c r="G52" s="332">
        <f>'18'!H53</f>
        <v>0.40729831451480936</v>
      </c>
      <c r="H52" s="368">
        <f t="shared" si="2"/>
        <v>1</v>
      </c>
      <c r="I52" s="332">
        <f>'18'!I53</f>
        <v>0.11299435028248588</v>
      </c>
      <c r="J52" s="368">
        <f t="shared" si="3"/>
        <v>3</v>
      </c>
      <c r="K52" s="332">
        <f>'18'!J53</f>
        <v>1.3182674199623353E-2</v>
      </c>
      <c r="L52" s="368">
        <f t="shared" si="4"/>
        <v>3</v>
      </c>
      <c r="M52" s="332">
        <f>'18'!K53</f>
        <v>0.20527306967984935</v>
      </c>
      <c r="N52" s="368">
        <f t="shared" si="5"/>
        <v>4</v>
      </c>
      <c r="O52" s="369">
        <f>'18'!L53</f>
        <v>1.1299435028248588E-2</v>
      </c>
      <c r="P52" s="368">
        <f t="shared" si="6"/>
        <v>2</v>
      </c>
      <c r="Q52" s="369">
        <f>'18'!M53</f>
        <v>7.7212806026365349E-2</v>
      </c>
      <c r="R52" s="368">
        <f t="shared" si="16"/>
        <v>3</v>
      </c>
      <c r="S52" s="369">
        <f>'18'!N53</f>
        <v>1.8832391713747645E-3</v>
      </c>
      <c r="T52" s="368">
        <f t="shared" si="15"/>
        <v>1</v>
      </c>
      <c r="U52" s="369">
        <f>'18'!O53</f>
        <v>0.37802197802197801</v>
      </c>
      <c r="V52" s="368">
        <f t="shared" si="9"/>
        <v>3</v>
      </c>
      <c r="W52" s="369">
        <f>'18'!P53</f>
        <v>0.50440528634361237</v>
      </c>
      <c r="X52" s="368">
        <f t="shared" si="10"/>
        <v>4</v>
      </c>
      <c r="Y52" s="369">
        <f>'18'!Q53</f>
        <v>9.3681917211329013E-2</v>
      </c>
      <c r="Z52" s="368">
        <f t="shared" si="11"/>
        <v>2</v>
      </c>
      <c r="AA52" s="370">
        <f>'18'!R53</f>
        <v>0.10169491525423729</v>
      </c>
      <c r="AB52" s="368">
        <f t="shared" si="12"/>
        <v>2</v>
      </c>
      <c r="AC52" s="369">
        <f>'18'!S53</f>
        <v>0.19465648854961837</v>
      </c>
      <c r="AD52" s="368">
        <f t="shared" si="8"/>
        <v>3</v>
      </c>
      <c r="AE52" s="370">
        <f>'18'!T53</f>
        <v>2.7954635893354556E-2</v>
      </c>
      <c r="AF52" s="368">
        <f t="shared" si="17"/>
        <v>3</v>
      </c>
      <c r="AG52" s="371">
        <f t="shared" si="13"/>
        <v>37</v>
      </c>
      <c r="AH52" s="378">
        <f t="shared" si="14"/>
        <v>2.4666666666666668</v>
      </c>
      <c r="AI52" s="89"/>
    </row>
    <row r="53" spans="1:35" s="133" customFormat="1" ht="11.25" x14ac:dyDescent="0.2">
      <c r="A53" s="15" t="s">
        <v>85</v>
      </c>
      <c r="B53" s="149" t="s">
        <v>104</v>
      </c>
      <c r="C53" s="332">
        <f>'18'!F54</f>
        <v>0.37014274227575611</v>
      </c>
      <c r="D53" s="368">
        <f t="shared" si="0"/>
        <v>4</v>
      </c>
      <c r="E53" s="332">
        <f>'18'!G54</f>
        <v>0.76517980113206641</v>
      </c>
      <c r="F53" s="368">
        <f t="shared" si="1"/>
        <v>4</v>
      </c>
      <c r="G53" s="332">
        <f>'18'!H54</f>
        <v>1.321080846131556</v>
      </c>
      <c r="H53" s="368">
        <f t="shared" si="2"/>
        <v>4</v>
      </c>
      <c r="I53" s="332">
        <f>'18'!I54</f>
        <v>0.11726506987906452</v>
      </c>
      <c r="J53" s="368">
        <f t="shared" si="3"/>
        <v>3</v>
      </c>
      <c r="K53" s="332">
        <f>'18'!J54</f>
        <v>1.8219944082013047E-2</v>
      </c>
      <c r="L53" s="368">
        <f t="shared" si="4"/>
        <v>4</v>
      </c>
      <c r="M53" s="332">
        <f>'18'!K54</f>
        <v>0.15183246073298429</v>
      </c>
      <c r="N53" s="368">
        <f t="shared" si="5"/>
        <v>3</v>
      </c>
      <c r="O53" s="369">
        <f>'18'!L54</f>
        <v>2.296597115249965E-2</v>
      </c>
      <c r="P53" s="368">
        <f t="shared" si="6"/>
        <v>4</v>
      </c>
      <c r="Q53" s="369">
        <f>'18'!M54</f>
        <v>0.10772604273584026</v>
      </c>
      <c r="R53" s="368">
        <f t="shared" si="16"/>
        <v>4</v>
      </c>
      <c r="S53" s="369">
        <f>'18'!N54</f>
        <v>8.6202879642141555E-3</v>
      </c>
      <c r="T53" s="368">
        <f t="shared" si="15"/>
        <v>4</v>
      </c>
      <c r="U53" s="369">
        <f>'18'!O54</f>
        <v>0.60154502947753608</v>
      </c>
      <c r="V53" s="368">
        <f t="shared" si="9"/>
        <v>4</v>
      </c>
      <c r="W53" s="369">
        <f>'18'!P54</f>
        <v>0.73023349707287533</v>
      </c>
      <c r="X53" s="368">
        <f t="shared" si="10"/>
        <v>4</v>
      </c>
      <c r="Y53" s="369">
        <f>'18'!Q54</f>
        <v>0.31420656905421451</v>
      </c>
      <c r="Z53" s="368">
        <f t="shared" si="11"/>
        <v>4</v>
      </c>
      <c r="AA53" s="370">
        <f>'18'!R54</f>
        <v>0.21535022354694486</v>
      </c>
      <c r="AB53" s="368">
        <f t="shared" si="12"/>
        <v>4</v>
      </c>
      <c r="AC53" s="369">
        <f>'18'!S54</f>
        <v>6.4667560835409033E-2</v>
      </c>
      <c r="AD53" s="368">
        <f t="shared" si="8"/>
        <v>1</v>
      </c>
      <c r="AE53" s="370">
        <f>'18'!T54</f>
        <v>2.2188549170206674E-2</v>
      </c>
      <c r="AF53" s="368">
        <f t="shared" si="17"/>
        <v>2</v>
      </c>
      <c r="AG53" s="371">
        <f t="shared" si="13"/>
        <v>53</v>
      </c>
      <c r="AH53" s="378">
        <f t="shared" si="14"/>
        <v>3.5333333333333332</v>
      </c>
      <c r="AI53" s="89"/>
    </row>
    <row r="54" spans="1:35" s="133" customFormat="1" ht="11.25" x14ac:dyDescent="0.2">
      <c r="A54" s="15" t="s">
        <v>86</v>
      </c>
      <c r="B54" s="149" t="s">
        <v>108</v>
      </c>
      <c r="C54" s="332">
        <f>'18'!F55</f>
        <v>0.19319051262433054</v>
      </c>
      <c r="D54" s="368">
        <f t="shared" si="0"/>
        <v>2</v>
      </c>
      <c r="E54" s="332">
        <f>'18'!G55</f>
        <v>0.57459831675592965</v>
      </c>
      <c r="F54" s="368">
        <f t="shared" si="1"/>
        <v>1</v>
      </c>
      <c r="G54" s="332">
        <f>'18'!H55</f>
        <v>0.4135794330916282</v>
      </c>
      <c r="H54" s="368">
        <f t="shared" si="2"/>
        <v>1</v>
      </c>
      <c r="I54" s="332">
        <f>'18'!I55</f>
        <v>0.12034383954154727</v>
      </c>
      <c r="J54" s="368">
        <f t="shared" si="3"/>
        <v>4</v>
      </c>
      <c r="K54" s="332">
        <f>'18'!J55</f>
        <v>7.2992700729927005E-3</v>
      </c>
      <c r="L54" s="368">
        <f t="shared" si="4"/>
        <v>2</v>
      </c>
      <c r="M54" s="332">
        <f>'18'!K55</f>
        <v>7.3170731707317069E-2</v>
      </c>
      <c r="N54" s="368">
        <f t="shared" si="5"/>
        <v>1</v>
      </c>
      <c r="O54" s="369">
        <f>'18'!L55</f>
        <v>7.2992700729927005E-3</v>
      </c>
      <c r="P54" s="368">
        <f t="shared" si="6"/>
        <v>1</v>
      </c>
      <c r="Q54" s="369">
        <f>'18'!M55</f>
        <v>7.785888077858881E-2</v>
      </c>
      <c r="R54" s="368">
        <f t="shared" si="16"/>
        <v>3</v>
      </c>
      <c r="S54" s="369">
        <f>'18'!N55</f>
        <v>2.4330900243309003E-3</v>
      </c>
      <c r="T54" s="368">
        <f t="shared" si="15"/>
        <v>1</v>
      </c>
      <c r="U54" s="369">
        <f>'18'!O55</f>
        <v>0.23728813559322035</v>
      </c>
      <c r="V54" s="368">
        <f t="shared" si="9"/>
        <v>1</v>
      </c>
      <c r="W54" s="369">
        <f>'18'!P55</f>
        <v>0.35456475583864117</v>
      </c>
      <c r="X54" s="368">
        <f t="shared" si="10"/>
        <v>2</v>
      </c>
      <c r="Y54" s="369">
        <f>'18'!Q55</f>
        <v>7.2727272727272751E-2</v>
      </c>
      <c r="Z54" s="368">
        <f t="shared" si="11"/>
        <v>1</v>
      </c>
      <c r="AA54" s="370">
        <f>'18'!R55</f>
        <v>3.5714285714285712E-2</v>
      </c>
      <c r="AB54" s="368">
        <f t="shared" si="12"/>
        <v>1</v>
      </c>
      <c r="AC54" s="369">
        <f>'18'!S55</f>
        <v>0.14250614250614246</v>
      </c>
      <c r="AD54" s="368">
        <f t="shared" si="8"/>
        <v>2</v>
      </c>
      <c r="AE54" s="370">
        <f>'18'!T55</f>
        <v>1.6188506160625955E-2</v>
      </c>
      <c r="AF54" s="368">
        <f t="shared" si="17"/>
        <v>1</v>
      </c>
      <c r="AG54" s="371">
        <f t="shared" si="13"/>
        <v>24</v>
      </c>
      <c r="AH54" s="378">
        <f t="shared" si="14"/>
        <v>1.6</v>
      </c>
      <c r="AI54" s="89"/>
    </row>
    <row r="55" spans="1:35" s="133" customFormat="1" ht="11.25" x14ac:dyDescent="0.2">
      <c r="A55" s="15" t="s">
        <v>87</v>
      </c>
      <c r="B55" s="149" t="s">
        <v>108</v>
      </c>
      <c r="C55" s="332">
        <f>'18'!F56</f>
        <v>0.26484018264840181</v>
      </c>
      <c r="D55" s="368">
        <f t="shared" si="0"/>
        <v>3</v>
      </c>
      <c r="E55" s="332">
        <f>'18'!G56</f>
        <v>0.65479452054794518</v>
      </c>
      <c r="F55" s="368">
        <f t="shared" si="1"/>
        <v>2</v>
      </c>
      <c r="G55" s="332">
        <f>'18'!H56</f>
        <v>0.55200341005967601</v>
      </c>
      <c r="H55" s="368">
        <f t="shared" si="2"/>
        <v>4</v>
      </c>
      <c r="I55" s="332">
        <f>'18'!I56</f>
        <v>0.12941176470588237</v>
      </c>
      <c r="J55" s="368">
        <f t="shared" si="3"/>
        <v>4</v>
      </c>
      <c r="K55" s="332">
        <f>'18'!J56</f>
        <v>2.3529411764705882E-2</v>
      </c>
      <c r="L55" s="368">
        <f t="shared" si="4"/>
        <v>4</v>
      </c>
      <c r="M55" s="332">
        <f>'18'!K56</f>
        <v>0.1588235294117647</v>
      </c>
      <c r="N55" s="368">
        <f t="shared" si="5"/>
        <v>3</v>
      </c>
      <c r="O55" s="369">
        <f>'18'!L56</f>
        <v>0</v>
      </c>
      <c r="P55" s="368">
        <f t="shared" si="6"/>
        <v>1</v>
      </c>
      <c r="Q55" s="369">
        <f>'18'!M56</f>
        <v>8.2840236686390539E-2</v>
      </c>
      <c r="R55" s="368">
        <f t="shared" si="16"/>
        <v>3</v>
      </c>
      <c r="S55" s="369">
        <f>'18'!N56</f>
        <v>5.8823529411764705E-3</v>
      </c>
      <c r="T55" s="368">
        <f t="shared" si="15"/>
        <v>3</v>
      </c>
      <c r="U55" s="369">
        <f>'18'!O56</f>
        <v>0.29655172413793102</v>
      </c>
      <c r="V55" s="368">
        <f t="shared" si="9"/>
        <v>2</v>
      </c>
      <c r="W55" s="369">
        <f>'18'!P56</f>
        <v>0.3724137931034483</v>
      </c>
      <c r="X55" s="368">
        <f t="shared" si="10"/>
        <v>2</v>
      </c>
      <c r="Y55" s="369">
        <f>'18'!Q56</f>
        <v>0.11602209944751385</v>
      </c>
      <c r="Z55" s="368">
        <f t="shared" si="11"/>
        <v>3</v>
      </c>
      <c r="AA55" s="370">
        <f>'18'!R56</f>
        <v>0.25</v>
      </c>
      <c r="AB55" s="368">
        <f t="shared" si="12"/>
        <v>4</v>
      </c>
      <c r="AC55" s="369">
        <f>'18'!S56</f>
        <v>0.22085889570552142</v>
      </c>
      <c r="AD55" s="368">
        <f t="shared" si="8"/>
        <v>4</v>
      </c>
      <c r="AE55" s="370">
        <f>'18'!T56</f>
        <v>2.4876981957353744E-2</v>
      </c>
      <c r="AF55" s="368">
        <f t="shared" si="17"/>
        <v>2</v>
      </c>
      <c r="AG55" s="371">
        <f t="shared" si="13"/>
        <v>44</v>
      </c>
      <c r="AH55" s="378">
        <f t="shared" si="14"/>
        <v>2.9333333333333331</v>
      </c>
      <c r="AI55" s="89"/>
    </row>
    <row r="56" spans="1:35" s="133" customFormat="1" ht="11.25" x14ac:dyDescent="0.2">
      <c r="A56" s="15" t="s">
        <v>88</v>
      </c>
      <c r="B56" s="149" t="s">
        <v>108</v>
      </c>
      <c r="C56" s="332">
        <f>'18'!F57</f>
        <v>0.23226720169951612</v>
      </c>
      <c r="D56" s="368">
        <f t="shared" si="0"/>
        <v>3</v>
      </c>
      <c r="E56" s="332">
        <f>'18'!G57</f>
        <v>0.65844447067154488</v>
      </c>
      <c r="F56" s="368">
        <f t="shared" si="1"/>
        <v>2</v>
      </c>
      <c r="G56" s="332">
        <f>'18'!H57</f>
        <v>0.4787318624527927</v>
      </c>
      <c r="H56" s="368">
        <f t="shared" si="2"/>
        <v>2</v>
      </c>
      <c r="I56" s="332">
        <f>'18'!I57</f>
        <v>0.12536443148688048</v>
      </c>
      <c r="J56" s="368">
        <f t="shared" si="3"/>
        <v>4</v>
      </c>
      <c r="K56" s="332">
        <f>'18'!J57</f>
        <v>2.1090909090909091E-2</v>
      </c>
      <c r="L56" s="368">
        <f t="shared" si="4"/>
        <v>4</v>
      </c>
      <c r="M56" s="332">
        <f>'18'!K57</f>
        <v>0.14806710430342815</v>
      </c>
      <c r="N56" s="368">
        <f t="shared" si="5"/>
        <v>3</v>
      </c>
      <c r="O56" s="369">
        <f>'18'!L57</f>
        <v>1.4598540145985401E-2</v>
      </c>
      <c r="P56" s="368">
        <f t="shared" si="6"/>
        <v>3</v>
      </c>
      <c r="Q56" s="369">
        <f>'18'!M57</f>
        <v>9.0379008746355682E-2</v>
      </c>
      <c r="R56" s="368">
        <f t="shared" si="16"/>
        <v>4</v>
      </c>
      <c r="S56" s="369">
        <f>'18'!N57</f>
        <v>8.0000000000000002E-3</v>
      </c>
      <c r="T56" s="368">
        <f t="shared" si="15"/>
        <v>4</v>
      </c>
      <c r="U56" s="369">
        <f>'18'!O57</f>
        <v>0.34686346863468637</v>
      </c>
      <c r="V56" s="368">
        <f t="shared" si="9"/>
        <v>3</v>
      </c>
      <c r="W56" s="369">
        <f>'18'!P57</f>
        <v>0.46764705882352942</v>
      </c>
      <c r="X56" s="368">
        <f t="shared" si="10"/>
        <v>3</v>
      </c>
      <c r="Y56" s="369">
        <f>'18'!Q57</f>
        <v>0.10800881704628951</v>
      </c>
      <c r="Z56" s="368">
        <f t="shared" si="11"/>
        <v>3</v>
      </c>
      <c r="AA56" s="370">
        <f>'18'!R57</f>
        <v>0.16560509554140126</v>
      </c>
      <c r="AB56" s="368">
        <f t="shared" si="12"/>
        <v>3</v>
      </c>
      <c r="AC56" s="369">
        <f>'18'!S57</f>
        <v>0.23189465983906365</v>
      </c>
      <c r="AD56" s="368">
        <f t="shared" si="8"/>
        <v>4</v>
      </c>
      <c r="AE56" s="370">
        <f>'18'!T57</f>
        <v>2.6199649737302978E-2</v>
      </c>
      <c r="AF56" s="368">
        <f t="shared" si="17"/>
        <v>3</v>
      </c>
      <c r="AG56" s="371">
        <f t="shared" si="13"/>
        <v>48</v>
      </c>
      <c r="AH56" s="378">
        <f t="shared" si="14"/>
        <v>3.2</v>
      </c>
      <c r="AI56" s="89"/>
    </row>
    <row r="57" spans="1:35" s="133" customFormat="1" ht="11.25" x14ac:dyDescent="0.2">
      <c r="A57" s="15" t="s">
        <v>89</v>
      </c>
      <c r="B57" s="149" t="s">
        <v>108</v>
      </c>
      <c r="C57" s="332">
        <f>'18'!F58</f>
        <v>0.19195402298850575</v>
      </c>
      <c r="D57" s="368">
        <f t="shared" si="0"/>
        <v>2</v>
      </c>
      <c r="E57" s="332">
        <f>'18'!G58</f>
        <v>0.74789272030651344</v>
      </c>
      <c r="F57" s="368">
        <f t="shared" si="1"/>
        <v>4</v>
      </c>
      <c r="G57" s="332">
        <f>'18'!H58</f>
        <v>0.45242039388919564</v>
      </c>
      <c r="H57" s="368">
        <f t="shared" si="2"/>
        <v>1</v>
      </c>
      <c r="I57" s="332">
        <f>'18'!I58</f>
        <v>8.1264108352144468E-2</v>
      </c>
      <c r="J57" s="368">
        <f t="shared" si="3"/>
        <v>2</v>
      </c>
      <c r="K57" s="332">
        <f>'18'!J58</f>
        <v>6.7720090293453723E-3</v>
      </c>
      <c r="L57" s="368">
        <f t="shared" si="4"/>
        <v>1</v>
      </c>
      <c r="M57" s="332">
        <f>'18'!K58</f>
        <v>0.29908675799086759</v>
      </c>
      <c r="N57" s="368">
        <f t="shared" si="5"/>
        <v>4</v>
      </c>
      <c r="O57" s="369">
        <f>'18'!L58</f>
        <v>1.1312217194570135E-2</v>
      </c>
      <c r="P57" s="368">
        <f t="shared" si="6"/>
        <v>2</v>
      </c>
      <c r="Q57" s="369">
        <f>'18'!M58</f>
        <v>5.6561085972850679E-2</v>
      </c>
      <c r="R57" s="368">
        <f t="shared" si="16"/>
        <v>1</v>
      </c>
      <c r="S57" s="369">
        <f>'18'!N58</f>
        <v>6.7720090293453723E-3</v>
      </c>
      <c r="T57" s="368">
        <f t="shared" si="15"/>
        <v>3</v>
      </c>
      <c r="U57" s="369">
        <f>'18'!O58</f>
        <v>0.29357798165137616</v>
      </c>
      <c r="V57" s="368">
        <f t="shared" si="9"/>
        <v>2</v>
      </c>
      <c r="W57" s="369">
        <f>'18'!P58</f>
        <v>0.30886850152905199</v>
      </c>
      <c r="X57" s="368">
        <f t="shared" si="10"/>
        <v>1</v>
      </c>
      <c r="Y57" s="369">
        <f>'18'!Q58</f>
        <v>0.13913043478260867</v>
      </c>
      <c r="Z57" s="368">
        <f t="shared" si="11"/>
        <v>4</v>
      </c>
      <c r="AA57" s="370">
        <f>'18'!R58</f>
        <v>6.25E-2</v>
      </c>
      <c r="AB57" s="368">
        <f t="shared" si="12"/>
        <v>1</v>
      </c>
      <c r="AC57" s="369">
        <f>'18'!S58</f>
        <v>0.14090909090909087</v>
      </c>
      <c r="AD57" s="368">
        <f t="shared" si="8"/>
        <v>2</v>
      </c>
      <c r="AE57" s="370">
        <f>'18'!T58</f>
        <v>2.0342857142857142E-2</v>
      </c>
      <c r="AF57" s="368">
        <f t="shared" si="17"/>
        <v>2</v>
      </c>
      <c r="AG57" s="371">
        <f t="shared" si="13"/>
        <v>32</v>
      </c>
      <c r="AH57" s="378">
        <f t="shared" si="14"/>
        <v>2.1333333333333333</v>
      </c>
      <c r="AI57" s="89"/>
    </row>
    <row r="58" spans="1:35" s="133" customFormat="1" ht="11.25" x14ac:dyDescent="0.2">
      <c r="A58" s="15" t="s">
        <v>90</v>
      </c>
      <c r="B58" s="149" t="s">
        <v>108</v>
      </c>
      <c r="C58" s="332">
        <f>'18'!F59</f>
        <v>0.22178809469087565</v>
      </c>
      <c r="D58" s="368">
        <f t="shared" si="0"/>
        <v>2</v>
      </c>
      <c r="E58" s="332">
        <f>'18'!G59</f>
        <v>0.67938404964376009</v>
      </c>
      <c r="F58" s="368">
        <f t="shared" si="1"/>
        <v>3</v>
      </c>
      <c r="G58" s="332">
        <f>'18'!H59</f>
        <v>0.47910479422995333</v>
      </c>
      <c r="H58" s="368">
        <f t="shared" si="2"/>
        <v>2</v>
      </c>
      <c r="I58" s="332">
        <f>'18'!I59</f>
        <v>7.575757575757576E-2</v>
      </c>
      <c r="J58" s="368">
        <f t="shared" si="3"/>
        <v>1</v>
      </c>
      <c r="K58" s="332">
        <f>'18'!J59</f>
        <v>1.0159651669085631E-2</v>
      </c>
      <c r="L58" s="368">
        <f t="shared" si="4"/>
        <v>2</v>
      </c>
      <c r="M58" s="332">
        <f>'18'!K59</f>
        <v>0.13517441860465115</v>
      </c>
      <c r="N58" s="368">
        <f t="shared" si="5"/>
        <v>3</v>
      </c>
      <c r="O58" s="369">
        <f>'18'!L59</f>
        <v>1.4534883720930232E-2</v>
      </c>
      <c r="P58" s="368">
        <f t="shared" si="6"/>
        <v>3</v>
      </c>
      <c r="Q58" s="369">
        <f>'18'!M59</f>
        <v>6.2590975254730716E-2</v>
      </c>
      <c r="R58" s="368">
        <f t="shared" si="16"/>
        <v>1</v>
      </c>
      <c r="S58" s="369">
        <f>'18'!N59</f>
        <v>2.9027576197387518E-3</v>
      </c>
      <c r="T58" s="368">
        <f t="shared" si="15"/>
        <v>1</v>
      </c>
      <c r="U58" s="369">
        <f>'18'!O59</f>
        <v>0.25</v>
      </c>
      <c r="V58" s="368">
        <f t="shared" si="9"/>
        <v>1</v>
      </c>
      <c r="W58" s="369">
        <f>'18'!P59</f>
        <v>0.33609271523178808</v>
      </c>
      <c r="X58" s="368">
        <f t="shared" si="10"/>
        <v>1</v>
      </c>
      <c r="Y58" s="369">
        <f>'18'!Q59</f>
        <v>6.7282321899736153E-2</v>
      </c>
      <c r="Z58" s="368">
        <f t="shared" si="11"/>
        <v>1</v>
      </c>
      <c r="AA58" s="370">
        <f>'18'!R59</f>
        <v>0.15714285714285714</v>
      </c>
      <c r="AB58" s="368">
        <f t="shared" si="12"/>
        <v>3</v>
      </c>
      <c r="AC58" s="369">
        <f>'18'!S59</f>
        <v>0.16157205240174677</v>
      </c>
      <c r="AD58" s="368">
        <f t="shared" si="8"/>
        <v>2</v>
      </c>
      <c r="AE58" s="370">
        <f>'18'!T59</f>
        <v>2.6570736572161278E-2</v>
      </c>
      <c r="AF58" s="368">
        <f t="shared" si="17"/>
        <v>3</v>
      </c>
      <c r="AG58" s="371">
        <f t="shared" si="13"/>
        <v>29</v>
      </c>
      <c r="AH58" s="378">
        <f t="shared" si="14"/>
        <v>1.9333333333333333</v>
      </c>
      <c r="AI58" s="89"/>
    </row>
    <row r="59" spans="1:35" s="133" customFormat="1" ht="11.25" x14ac:dyDescent="0.2">
      <c r="A59" s="15" t="s">
        <v>91</v>
      </c>
      <c r="B59" s="149" t="s">
        <v>108</v>
      </c>
      <c r="C59" s="332">
        <f>'18'!F60</f>
        <v>9.6774193548387094E-2</v>
      </c>
      <c r="D59" s="368">
        <f t="shared" si="0"/>
        <v>1</v>
      </c>
      <c r="E59" s="332">
        <f>'18'!G60</f>
        <v>0.69354838709677424</v>
      </c>
      <c r="F59" s="368">
        <f t="shared" si="1"/>
        <v>3</v>
      </c>
      <c r="G59" s="332">
        <f>'18'!H60</f>
        <v>0.41599999999999998</v>
      </c>
      <c r="H59" s="368">
        <f t="shared" si="2"/>
        <v>1</v>
      </c>
      <c r="I59" s="332">
        <f>'18'!I60</f>
        <v>0.125</v>
      </c>
      <c r="J59" s="368">
        <f t="shared" si="3"/>
        <v>4</v>
      </c>
      <c r="K59" s="332">
        <f>'18'!J60</f>
        <v>0</v>
      </c>
      <c r="L59" s="368">
        <f t="shared" si="4"/>
        <v>1</v>
      </c>
      <c r="M59" s="332">
        <f>'18'!K60</f>
        <v>4.1666666666666664E-2</v>
      </c>
      <c r="N59" s="368">
        <f t="shared" si="5"/>
        <v>1</v>
      </c>
      <c r="O59" s="369">
        <f>'18'!L60</f>
        <v>0</v>
      </c>
      <c r="P59" s="368">
        <f t="shared" si="6"/>
        <v>1</v>
      </c>
      <c r="Q59" s="369">
        <f>'18'!M60</f>
        <v>6.25E-2</v>
      </c>
      <c r="R59" s="368">
        <f t="shared" si="16"/>
        <v>1</v>
      </c>
      <c r="S59" s="369">
        <f>'18'!N60</f>
        <v>0</v>
      </c>
      <c r="T59" s="368">
        <f t="shared" si="15"/>
        <v>1</v>
      </c>
      <c r="U59" s="369">
        <f>'18'!O60</f>
        <v>0.33333333333333331</v>
      </c>
      <c r="V59" s="368">
        <f t="shared" si="9"/>
        <v>2</v>
      </c>
      <c r="W59" s="369">
        <f>'18'!P60</f>
        <v>0.30303030303030304</v>
      </c>
      <c r="X59" s="368">
        <f t="shared" si="10"/>
        <v>1</v>
      </c>
      <c r="Y59" s="369">
        <f>'18'!Q60</f>
        <v>8.108108108108103E-2</v>
      </c>
      <c r="Z59" s="368">
        <f t="shared" si="11"/>
        <v>2</v>
      </c>
      <c r="AA59" s="370">
        <f>'18'!R60</f>
        <v>0.33333333333333331</v>
      </c>
      <c r="AB59" s="368">
        <f t="shared" si="12"/>
        <v>4</v>
      </c>
      <c r="AC59" s="369">
        <f>'18'!S60</f>
        <v>0.16666666666666663</v>
      </c>
      <c r="AD59" s="368">
        <f t="shared" si="8"/>
        <v>2</v>
      </c>
      <c r="AE59" s="370">
        <f>'18'!T60</f>
        <v>2.8241335044929396E-2</v>
      </c>
      <c r="AF59" s="368">
        <f t="shared" si="17"/>
        <v>3</v>
      </c>
      <c r="AG59" s="371">
        <f t="shared" si="13"/>
        <v>28</v>
      </c>
      <c r="AH59" s="378">
        <f t="shared" si="14"/>
        <v>1.8666666666666667</v>
      </c>
      <c r="AI59" s="89"/>
    </row>
    <row r="60" spans="1:35" s="133" customFormat="1" ht="11.25" x14ac:dyDescent="0.2">
      <c r="A60" s="15" t="s">
        <v>92</v>
      </c>
      <c r="B60" s="149" t="s">
        <v>108</v>
      </c>
      <c r="C60" s="332">
        <f>'18'!F61</f>
        <v>0.25237273511647973</v>
      </c>
      <c r="D60" s="368">
        <f t="shared" si="0"/>
        <v>3</v>
      </c>
      <c r="E60" s="332">
        <f>'18'!G61</f>
        <v>0.70448662640207071</v>
      </c>
      <c r="F60" s="368">
        <f t="shared" si="1"/>
        <v>3</v>
      </c>
      <c r="G60" s="332">
        <f>'18'!H61</f>
        <v>0.47824</v>
      </c>
      <c r="H60" s="368">
        <f t="shared" si="2"/>
        <v>2</v>
      </c>
      <c r="I60" s="332">
        <f>'18'!I61</f>
        <v>0.15083798882681565</v>
      </c>
      <c r="J60" s="368">
        <f t="shared" si="3"/>
        <v>4</v>
      </c>
      <c r="K60" s="332">
        <f>'18'!J61</f>
        <v>1.9553072625698324E-2</v>
      </c>
      <c r="L60" s="368">
        <f t="shared" si="4"/>
        <v>4</v>
      </c>
      <c r="M60" s="332">
        <f>'18'!K61</f>
        <v>0.10393258426966293</v>
      </c>
      <c r="N60" s="368">
        <f t="shared" si="5"/>
        <v>2</v>
      </c>
      <c r="O60" s="369">
        <f>'18'!L61</f>
        <v>1.3966480446927373E-2</v>
      </c>
      <c r="P60" s="368">
        <f t="shared" si="6"/>
        <v>3</v>
      </c>
      <c r="Q60" s="369">
        <f>'18'!M61</f>
        <v>6.9832402234636867E-2</v>
      </c>
      <c r="R60" s="368">
        <f t="shared" si="16"/>
        <v>2</v>
      </c>
      <c r="S60" s="369">
        <f>'18'!N61</f>
        <v>0</v>
      </c>
      <c r="T60" s="368">
        <f t="shared" si="15"/>
        <v>1</v>
      </c>
      <c r="U60" s="369">
        <f>'18'!O61</f>
        <v>0.31707317073170732</v>
      </c>
      <c r="V60" s="368">
        <f t="shared" si="9"/>
        <v>2</v>
      </c>
      <c r="W60" s="369">
        <f>'18'!P61</f>
        <v>0.4170731707317073</v>
      </c>
      <c r="X60" s="368">
        <f t="shared" si="10"/>
        <v>2</v>
      </c>
      <c r="Y60" s="369">
        <f>'18'!Q61</f>
        <v>9.7363083164300201E-2</v>
      </c>
      <c r="Z60" s="368">
        <f t="shared" si="11"/>
        <v>3</v>
      </c>
      <c r="AA60" s="370">
        <f>'18'!R61</f>
        <v>3.0303030303030304E-2</v>
      </c>
      <c r="AB60" s="368">
        <f t="shared" si="12"/>
        <v>1</v>
      </c>
      <c r="AC60" s="369">
        <f>'18'!S61</f>
        <v>0.23184357541899436</v>
      </c>
      <c r="AD60" s="368">
        <f t="shared" si="8"/>
        <v>4</v>
      </c>
      <c r="AE60" s="370">
        <f>'18'!T61</f>
        <v>2.3728401070820151E-2</v>
      </c>
      <c r="AF60" s="368">
        <f t="shared" si="17"/>
        <v>2</v>
      </c>
      <c r="AG60" s="371">
        <f t="shared" si="13"/>
        <v>38</v>
      </c>
      <c r="AH60" s="378">
        <f t="shared" si="14"/>
        <v>2.5333333333333332</v>
      </c>
      <c r="AI60" s="89"/>
    </row>
    <row r="61" spans="1:35" s="133" customFormat="1" ht="11.25" x14ac:dyDescent="0.2">
      <c r="A61" s="15" t="s">
        <v>93</v>
      </c>
      <c r="B61" s="149" t="s">
        <v>108</v>
      </c>
      <c r="C61" s="332">
        <f>'18'!F62</f>
        <v>0.27232308262319377</v>
      </c>
      <c r="D61" s="368">
        <f t="shared" si="0"/>
        <v>4</v>
      </c>
      <c r="E61" s="332">
        <f>'18'!G62</f>
        <v>0.72508336420896624</v>
      </c>
      <c r="F61" s="368">
        <f t="shared" si="1"/>
        <v>4</v>
      </c>
      <c r="G61" s="332">
        <f>'18'!H62</f>
        <v>0.49217042971595049</v>
      </c>
      <c r="H61" s="368">
        <f t="shared" si="2"/>
        <v>3</v>
      </c>
      <c r="I61" s="332">
        <f>'18'!I62</f>
        <v>0.11990407673860912</v>
      </c>
      <c r="J61" s="368">
        <f t="shared" si="3"/>
        <v>3</v>
      </c>
      <c r="K61" s="332">
        <f>'18'!J62</f>
        <v>1.6786570743405275E-2</v>
      </c>
      <c r="L61" s="368">
        <f t="shared" si="4"/>
        <v>4</v>
      </c>
      <c r="M61" s="332">
        <f>'18'!K62</f>
        <v>0.10817307692307693</v>
      </c>
      <c r="N61" s="368">
        <f t="shared" si="5"/>
        <v>2</v>
      </c>
      <c r="O61" s="369">
        <f>'18'!L62</f>
        <v>7.1942446043165471E-3</v>
      </c>
      <c r="P61" s="368">
        <f t="shared" si="6"/>
        <v>1</v>
      </c>
      <c r="Q61" s="369">
        <f>'18'!M62</f>
        <v>5.9952038369304558E-2</v>
      </c>
      <c r="R61" s="368">
        <f t="shared" si="16"/>
        <v>1</v>
      </c>
      <c r="S61" s="369">
        <f>'18'!N62</f>
        <v>7.1942446043165471E-3</v>
      </c>
      <c r="T61" s="368">
        <f t="shared" si="15"/>
        <v>3</v>
      </c>
      <c r="U61" s="369">
        <f>'18'!O62</f>
        <v>0.38837209302325582</v>
      </c>
      <c r="V61" s="368">
        <f t="shared" si="9"/>
        <v>4</v>
      </c>
      <c r="W61" s="369">
        <f>'18'!P62</f>
        <v>0.51162790697674421</v>
      </c>
      <c r="X61" s="368">
        <f t="shared" si="10"/>
        <v>4</v>
      </c>
      <c r="Y61" s="369">
        <f>'18'!Q62</f>
        <v>0.1271186440677966</v>
      </c>
      <c r="Z61" s="368">
        <f t="shared" si="11"/>
        <v>4</v>
      </c>
      <c r="AA61" s="370">
        <f>'18'!R62</f>
        <v>0.29411764705882354</v>
      </c>
      <c r="AB61" s="368">
        <f t="shared" si="12"/>
        <v>4</v>
      </c>
      <c r="AC61" s="369">
        <f>'18'!S62</f>
        <v>0.22596153846153844</v>
      </c>
      <c r="AD61" s="368">
        <f t="shared" si="8"/>
        <v>4</v>
      </c>
      <c r="AE61" s="370">
        <f>'18'!T62</f>
        <v>3.1394384551593414E-2</v>
      </c>
      <c r="AF61" s="368">
        <f t="shared" si="17"/>
        <v>4</v>
      </c>
      <c r="AG61" s="371">
        <f t="shared" si="13"/>
        <v>49</v>
      </c>
      <c r="AH61" s="378">
        <f t="shared" si="14"/>
        <v>3.2666666666666666</v>
      </c>
      <c r="AI61" s="89"/>
    </row>
    <row r="62" spans="1:35" s="133" customFormat="1" ht="11.25" x14ac:dyDescent="0.2">
      <c r="A62" s="15" t="s">
        <v>94</v>
      </c>
      <c r="B62" s="149" t="s">
        <v>108</v>
      </c>
      <c r="C62" s="332">
        <f>'18'!F63</f>
        <v>0.16245337753833403</v>
      </c>
      <c r="D62" s="368">
        <f t="shared" si="0"/>
        <v>1</v>
      </c>
      <c r="E62" s="332">
        <f>'18'!G63</f>
        <v>0.63365105677579781</v>
      </c>
      <c r="F62" s="368">
        <f t="shared" si="1"/>
        <v>2</v>
      </c>
      <c r="G62" s="332">
        <f>'18'!H63</f>
        <v>0.3658296405711472</v>
      </c>
      <c r="H62" s="368">
        <f t="shared" si="2"/>
        <v>1</v>
      </c>
      <c r="I62" s="332">
        <f>'18'!I63</f>
        <v>9.1787439613526575E-2</v>
      </c>
      <c r="J62" s="368">
        <f t="shared" si="3"/>
        <v>2</v>
      </c>
      <c r="K62" s="332">
        <f>'18'!J63</f>
        <v>7.246376811594203E-3</v>
      </c>
      <c r="L62" s="368">
        <f t="shared" si="4"/>
        <v>1</v>
      </c>
      <c r="M62" s="332">
        <f>'18'!K63</f>
        <v>0.20631067961165048</v>
      </c>
      <c r="N62" s="368">
        <f t="shared" si="5"/>
        <v>4</v>
      </c>
      <c r="O62" s="369">
        <f>'18'!L63</f>
        <v>7.2992700729927005E-3</v>
      </c>
      <c r="P62" s="368">
        <f t="shared" si="6"/>
        <v>1</v>
      </c>
      <c r="Q62" s="369">
        <f>'18'!M63</f>
        <v>5.8111380145278453E-2</v>
      </c>
      <c r="R62" s="368">
        <f t="shared" si="16"/>
        <v>1</v>
      </c>
      <c r="S62" s="369">
        <f>'18'!N63</f>
        <v>2.4154589371980675E-3</v>
      </c>
      <c r="T62" s="368">
        <f t="shared" si="15"/>
        <v>1</v>
      </c>
      <c r="U62" s="369">
        <f>'18'!O63</f>
        <v>0.25</v>
      </c>
      <c r="V62" s="368">
        <f t="shared" si="9"/>
        <v>1</v>
      </c>
      <c r="W62" s="369">
        <f>'18'!P63</f>
        <v>0.27142857142857141</v>
      </c>
      <c r="X62" s="368">
        <f t="shared" si="10"/>
        <v>1</v>
      </c>
      <c r="Y62" s="369">
        <f>'18'!Q63</f>
        <v>6.11510791366906E-2</v>
      </c>
      <c r="Z62" s="368">
        <f t="shared" si="11"/>
        <v>1</v>
      </c>
      <c r="AA62" s="370">
        <f>'18'!R63</f>
        <v>0.19230769230769232</v>
      </c>
      <c r="AB62" s="368">
        <f t="shared" si="12"/>
        <v>4</v>
      </c>
      <c r="AC62" s="369">
        <f>'18'!S63</f>
        <v>0.11138014527845042</v>
      </c>
      <c r="AD62" s="368">
        <f t="shared" si="8"/>
        <v>1</v>
      </c>
      <c r="AE62" s="370">
        <f>'18'!T63</f>
        <v>1.8979541533152577E-2</v>
      </c>
      <c r="AF62" s="368">
        <f t="shared" si="17"/>
        <v>1</v>
      </c>
      <c r="AG62" s="371">
        <f t="shared" si="13"/>
        <v>23</v>
      </c>
      <c r="AH62" s="378">
        <f t="shared" si="14"/>
        <v>1.5333333333333334</v>
      </c>
      <c r="AI62" s="89"/>
    </row>
    <row r="63" spans="1:35" s="133" customFormat="1" ht="11.25" x14ac:dyDescent="0.2">
      <c r="A63" s="15" t="s">
        <v>110</v>
      </c>
      <c r="B63" s="149" t="s">
        <v>108</v>
      </c>
      <c r="C63" s="332">
        <f>'18'!F64</f>
        <v>0.27760736196319019</v>
      </c>
      <c r="D63" s="368">
        <f t="shared" si="0"/>
        <v>4</v>
      </c>
      <c r="E63" s="332">
        <f>'18'!G64</f>
        <v>0.74079754601226999</v>
      </c>
      <c r="F63" s="368">
        <f t="shared" si="1"/>
        <v>4</v>
      </c>
      <c r="G63" s="332">
        <f>'18'!H64</f>
        <v>0.61207741303282703</v>
      </c>
      <c r="H63" s="368">
        <f t="shared" si="2"/>
        <v>4</v>
      </c>
      <c r="I63" s="332">
        <f>'18'!I64</f>
        <v>0.10634328358208955</v>
      </c>
      <c r="J63" s="368">
        <f t="shared" si="3"/>
        <v>3</v>
      </c>
      <c r="K63" s="332">
        <f>'18'!J64</f>
        <v>1.6791044776119403E-2</v>
      </c>
      <c r="L63" s="368">
        <f t="shared" si="4"/>
        <v>4</v>
      </c>
      <c r="M63" s="332">
        <f>'18'!K64</f>
        <v>0.12546816479400749</v>
      </c>
      <c r="N63" s="368">
        <f t="shared" si="5"/>
        <v>2</v>
      </c>
      <c r="O63" s="369">
        <f>'18'!L64</f>
        <v>2.0522388059701493E-2</v>
      </c>
      <c r="P63" s="368">
        <f t="shared" si="6"/>
        <v>4</v>
      </c>
      <c r="Q63" s="369">
        <f>'18'!M64</f>
        <v>7.4285714285714288E-2</v>
      </c>
      <c r="R63" s="368">
        <f t="shared" si="16"/>
        <v>2</v>
      </c>
      <c r="S63" s="369">
        <f>'18'!N64</f>
        <v>9.3283582089552231E-3</v>
      </c>
      <c r="T63" s="368">
        <f t="shared" si="15"/>
        <v>4</v>
      </c>
      <c r="U63" s="369">
        <f>'18'!O64</f>
        <v>0.32926829268292684</v>
      </c>
      <c r="V63" s="368">
        <f t="shared" si="9"/>
        <v>2</v>
      </c>
      <c r="W63" s="369">
        <f>'18'!P64</f>
        <v>0.44947735191637633</v>
      </c>
      <c r="X63" s="368">
        <f t="shared" si="10"/>
        <v>3</v>
      </c>
      <c r="Y63" s="369">
        <f>'18'!Q64</f>
        <v>9.0747330960854078E-2</v>
      </c>
      <c r="Z63" s="368">
        <f t="shared" si="11"/>
        <v>2</v>
      </c>
      <c r="AA63" s="370">
        <f>'18'!R64</f>
        <v>0.14563106796116504</v>
      </c>
      <c r="AB63" s="368">
        <f t="shared" si="12"/>
        <v>3</v>
      </c>
      <c r="AC63" s="369">
        <f>'18'!S64</f>
        <v>0.29104477611940294</v>
      </c>
      <c r="AD63" s="368">
        <f t="shared" si="8"/>
        <v>4</v>
      </c>
      <c r="AE63" s="370">
        <f>'18'!T64</f>
        <v>3.9867720007348888E-2</v>
      </c>
      <c r="AF63" s="368">
        <f t="shared" si="17"/>
        <v>4</v>
      </c>
      <c r="AG63" s="371">
        <f t="shared" si="13"/>
        <v>49</v>
      </c>
      <c r="AH63" s="378">
        <f t="shared" si="14"/>
        <v>3.2666666666666666</v>
      </c>
      <c r="AI63" s="89"/>
    </row>
    <row r="64" spans="1:35" s="133" customFormat="1" ht="11.25" x14ac:dyDescent="0.2">
      <c r="A64" s="15" t="s">
        <v>95</v>
      </c>
      <c r="B64" s="149" t="s">
        <v>108</v>
      </c>
      <c r="C64" s="332">
        <f>'18'!F65</f>
        <v>0.25518672199170123</v>
      </c>
      <c r="D64" s="368">
        <f t="shared" si="0"/>
        <v>3</v>
      </c>
      <c r="E64" s="332">
        <f>'18'!G65</f>
        <v>0.73319502074688792</v>
      </c>
      <c r="F64" s="368">
        <f t="shared" si="1"/>
        <v>4</v>
      </c>
      <c r="G64" s="332">
        <f>'18'!H65</f>
        <v>0.55588368923216724</v>
      </c>
      <c r="H64" s="368">
        <f t="shared" si="2"/>
        <v>4</v>
      </c>
      <c r="I64" s="332">
        <f>'18'!I65</f>
        <v>0.14572864321608039</v>
      </c>
      <c r="J64" s="368">
        <f t="shared" si="3"/>
        <v>4</v>
      </c>
      <c r="K64" s="332">
        <f>'18'!J65</f>
        <v>1.5113350125944584E-2</v>
      </c>
      <c r="L64" s="368">
        <f t="shared" si="4"/>
        <v>3</v>
      </c>
      <c r="M64" s="332">
        <f>'18'!K65</f>
        <v>0.18372703412073491</v>
      </c>
      <c r="N64" s="368">
        <f t="shared" si="5"/>
        <v>4</v>
      </c>
      <c r="O64" s="369">
        <f>'18'!L65</f>
        <v>5.6657223796033997E-3</v>
      </c>
      <c r="P64" s="368">
        <f t="shared" si="6"/>
        <v>1</v>
      </c>
      <c r="Q64" s="369">
        <f>'18'!M65</f>
        <v>8.8541666666666671E-2</v>
      </c>
      <c r="R64" s="368">
        <f t="shared" si="16"/>
        <v>4</v>
      </c>
      <c r="S64" s="369">
        <f>'18'!N65</f>
        <v>2.5062656641604009E-3</v>
      </c>
      <c r="T64" s="368">
        <f t="shared" si="15"/>
        <v>1</v>
      </c>
      <c r="U64" s="369">
        <f>'18'!O65</f>
        <v>0.43225806451612903</v>
      </c>
      <c r="V64" s="368">
        <f t="shared" si="9"/>
        <v>4</v>
      </c>
      <c r="W64" s="369">
        <f>'18'!P65</f>
        <v>0.6071428571428571</v>
      </c>
      <c r="X64" s="368">
        <f t="shared" si="10"/>
        <v>4</v>
      </c>
      <c r="Y64" s="369">
        <f>'18'!Q65</f>
        <v>0.12</v>
      </c>
      <c r="Z64" s="368">
        <f t="shared" si="11"/>
        <v>3</v>
      </c>
      <c r="AA64" s="370">
        <f>'18'!R65</f>
        <v>6.4516129032258063E-2</v>
      </c>
      <c r="AB64" s="368">
        <f t="shared" si="12"/>
        <v>1</v>
      </c>
      <c r="AC64" s="369">
        <f>'18'!S65</f>
        <v>0.24812030075187974</v>
      </c>
      <c r="AD64" s="368">
        <f t="shared" si="8"/>
        <v>4</v>
      </c>
      <c r="AE64" s="370">
        <f>'18'!T65</f>
        <v>2.1739130434782608E-2</v>
      </c>
      <c r="AF64" s="368">
        <f t="shared" si="17"/>
        <v>2</v>
      </c>
      <c r="AG64" s="371">
        <f t="shared" si="13"/>
        <v>46</v>
      </c>
      <c r="AH64" s="378">
        <f t="shared" si="14"/>
        <v>3.0666666666666669</v>
      </c>
      <c r="AI64" s="89"/>
    </row>
    <row r="65" spans="1:35" s="133" customFormat="1" ht="11.25" x14ac:dyDescent="0.2">
      <c r="A65" s="15" t="s">
        <v>96</v>
      </c>
      <c r="B65" s="149" t="s">
        <v>108</v>
      </c>
      <c r="C65" s="332">
        <f>'18'!F66</f>
        <v>0.14586980741683908</v>
      </c>
      <c r="D65" s="368">
        <f t="shared" si="0"/>
        <v>1</v>
      </c>
      <c r="E65" s="332">
        <f>'18'!G66</f>
        <v>0.47509151679134171</v>
      </c>
      <c r="F65" s="368">
        <f t="shared" si="1"/>
        <v>1</v>
      </c>
      <c r="G65" s="332">
        <f>'18'!H66</f>
        <v>0.37264467118492589</v>
      </c>
      <c r="H65" s="368">
        <f t="shared" si="2"/>
        <v>1</v>
      </c>
      <c r="I65" s="332">
        <f>'18'!I66</f>
        <v>8.3374689826302736E-2</v>
      </c>
      <c r="J65" s="368">
        <f t="shared" si="3"/>
        <v>2</v>
      </c>
      <c r="K65" s="332">
        <f>'18'!J66</f>
        <v>8.4325396825396821E-3</v>
      </c>
      <c r="L65" s="368">
        <f t="shared" si="4"/>
        <v>2</v>
      </c>
      <c r="M65" s="332">
        <f>'18'!K66</f>
        <v>7.512437810945273E-2</v>
      </c>
      <c r="N65" s="368">
        <f t="shared" si="5"/>
        <v>1</v>
      </c>
      <c r="O65" s="369">
        <f>'18'!L66</f>
        <v>9.9651220727453912E-3</v>
      </c>
      <c r="P65" s="368">
        <f t="shared" si="6"/>
        <v>2</v>
      </c>
      <c r="Q65" s="369">
        <f>'18'!M66</f>
        <v>6.877510040160642E-2</v>
      </c>
      <c r="R65" s="368">
        <f t="shared" si="16"/>
        <v>2</v>
      </c>
      <c r="S65" s="369">
        <f>'18'!N66</f>
        <v>2.48015873015873E-3</v>
      </c>
      <c r="T65" s="368">
        <f t="shared" si="15"/>
        <v>1</v>
      </c>
      <c r="U65" s="369">
        <f>'18'!O66</f>
        <v>0.21681189133777551</v>
      </c>
      <c r="V65" s="368">
        <f t="shared" si="9"/>
        <v>1</v>
      </c>
      <c r="W65" s="369">
        <f>'18'!P66</f>
        <v>0.28264208909370198</v>
      </c>
      <c r="X65" s="368">
        <f t="shared" si="10"/>
        <v>1</v>
      </c>
      <c r="Y65" s="369">
        <f>'18'!Q66</f>
        <v>7.6489910839981246E-2</v>
      </c>
      <c r="Z65" s="368">
        <f t="shared" si="11"/>
        <v>2</v>
      </c>
      <c r="AA65" s="370">
        <f>'18'!R66</f>
        <v>0.10596026490066225</v>
      </c>
      <c r="AB65" s="368">
        <f t="shared" si="12"/>
        <v>2</v>
      </c>
      <c r="AC65" s="369">
        <f>'18'!S66</f>
        <v>0.16951710261569419</v>
      </c>
      <c r="AD65" s="368">
        <f t="shared" si="8"/>
        <v>2</v>
      </c>
      <c r="AE65" s="370">
        <f>'18'!T66</f>
        <v>1.922891100589429E-2</v>
      </c>
      <c r="AF65" s="368">
        <f t="shared" si="17"/>
        <v>1</v>
      </c>
      <c r="AG65" s="371">
        <f t="shared" si="13"/>
        <v>22</v>
      </c>
      <c r="AH65" s="378">
        <f t="shared" si="14"/>
        <v>1.4666666666666666</v>
      </c>
      <c r="AI65" s="89"/>
    </row>
    <row r="66" spans="1:35" s="133" customFormat="1" ht="11.25" x14ac:dyDescent="0.2">
      <c r="A66" s="15" t="s">
        <v>97</v>
      </c>
      <c r="B66" s="149" t="s">
        <v>108</v>
      </c>
      <c r="C66" s="332">
        <f>'18'!F67</f>
        <v>0.17555217060167555</v>
      </c>
      <c r="D66" s="368">
        <f t="shared" si="0"/>
        <v>2</v>
      </c>
      <c r="E66" s="332">
        <f>'18'!G67</f>
        <v>0.65003808073114999</v>
      </c>
      <c r="F66" s="368">
        <f t="shared" si="1"/>
        <v>2</v>
      </c>
      <c r="G66" s="332">
        <f>'18'!H67</f>
        <v>0.46529792457040842</v>
      </c>
      <c r="H66" s="368">
        <f t="shared" si="2"/>
        <v>2</v>
      </c>
      <c r="I66" s="332">
        <f>'18'!I67</f>
        <v>8.5450346420323328E-2</v>
      </c>
      <c r="J66" s="368">
        <f t="shared" si="3"/>
        <v>2</v>
      </c>
      <c r="K66" s="332">
        <f>'18'!J67</f>
        <v>6.9284064665127024E-3</v>
      </c>
      <c r="L66" s="368">
        <f t="shared" si="4"/>
        <v>1</v>
      </c>
      <c r="M66" s="332">
        <f>'18'!K67</f>
        <v>6.7915690866510545E-2</v>
      </c>
      <c r="N66" s="368">
        <f t="shared" si="5"/>
        <v>1</v>
      </c>
      <c r="O66" s="369">
        <f>'18'!L67</f>
        <v>1.3856812933025405E-2</v>
      </c>
      <c r="P66" s="368">
        <f t="shared" si="6"/>
        <v>3</v>
      </c>
      <c r="Q66" s="369">
        <f>'18'!M67</f>
        <v>6.9284064665127015E-2</v>
      </c>
      <c r="R66" s="368">
        <f t="shared" si="16"/>
        <v>2</v>
      </c>
      <c r="S66" s="369">
        <f>'18'!N67</f>
        <v>4.6189376443418013E-3</v>
      </c>
      <c r="T66" s="368">
        <f t="shared" si="15"/>
        <v>2</v>
      </c>
      <c r="U66" s="369">
        <f>'18'!O67</f>
        <v>0.27181208053691275</v>
      </c>
      <c r="V66" s="368">
        <f t="shared" si="9"/>
        <v>1</v>
      </c>
      <c r="W66" s="369">
        <f>'18'!P67</f>
        <v>0.26936026936026936</v>
      </c>
      <c r="X66" s="368">
        <f t="shared" si="10"/>
        <v>1</v>
      </c>
      <c r="Y66" s="369">
        <f>'18'!Q67</f>
        <v>8.0669710806697159E-2</v>
      </c>
      <c r="Z66" s="368">
        <f t="shared" si="11"/>
        <v>2</v>
      </c>
      <c r="AA66" s="370">
        <f>'18'!R67</f>
        <v>0.13725490196078433</v>
      </c>
      <c r="AB66" s="368">
        <f t="shared" si="12"/>
        <v>3</v>
      </c>
      <c r="AC66" s="369">
        <f>'18'!S67</f>
        <v>0.17016317016317017</v>
      </c>
      <c r="AD66" s="368">
        <f t="shared" si="8"/>
        <v>2</v>
      </c>
      <c r="AE66" s="370">
        <f>'18'!T67</f>
        <v>2.9049783789777139E-2</v>
      </c>
      <c r="AF66" s="368">
        <f t="shared" si="17"/>
        <v>3</v>
      </c>
      <c r="AG66" s="371">
        <f t="shared" si="13"/>
        <v>29</v>
      </c>
      <c r="AH66" s="378">
        <f t="shared" si="14"/>
        <v>1.9333333333333333</v>
      </c>
      <c r="AI66" s="89"/>
    </row>
    <row r="67" spans="1:35" s="133" customFormat="1" ht="11.25" x14ac:dyDescent="0.2">
      <c r="A67" s="15" t="s">
        <v>98</v>
      </c>
      <c r="B67" s="149" t="s">
        <v>104</v>
      </c>
      <c r="C67" s="332">
        <f>'18'!F68</f>
        <v>0.17998381713360978</v>
      </c>
      <c r="D67" s="368">
        <f t="shared" ref="D67:D69" si="18">IF(OR(C67&lt;C$71,C67=C$71),1,IF(AND(C67&gt;C$71,OR(C67&lt;C$72,C67=C$72)),2,IF(AND(C67&gt;C$72,OR(C67&lt;C$73,C67=C$73)),3,4)))</f>
        <v>2</v>
      </c>
      <c r="E67" s="332">
        <f>'18'!G68</f>
        <v>0.56179832102761207</v>
      </c>
      <c r="F67" s="368">
        <f t="shared" ref="F67:F69" si="19">IF(OR(E67&lt;E$71,E67=E$71),1,IF(AND(E67&gt;E$71,OR(E67&lt;E$72,E67=E$72)),2,IF(AND(E67&gt;E$72,OR(E67&lt;E$73,E67=E$73)),3,4)))</f>
        <v>1</v>
      </c>
      <c r="G67" s="332">
        <f>'18'!H68</f>
        <v>0.392639358745071</v>
      </c>
      <c r="H67" s="368">
        <f t="shared" ref="H67:H69" si="20">IF(OR(G67&lt;G$71,G67=G$71),1,IF(AND(G67&gt;G$71,OR(G67&lt;G$72,G67=G$72)),2,IF(AND(G67&gt;G$72,OR(G67&lt;G$73,G67=G$73)),3,4)))</f>
        <v>1</v>
      </c>
      <c r="I67" s="332">
        <f>'18'!I68</f>
        <v>6.7711807871914609E-2</v>
      </c>
      <c r="J67" s="368">
        <f t="shared" ref="J67:J69" si="21">IF(OR(I67&lt;I$71,I67=I$71),1,IF(AND(I67&gt;I$71,OR(I67&lt;I$72,I67=I$72)),2,IF(AND(I67&gt;I$72,OR(I67&lt;I$73,I67=I$73)),3,4)))</f>
        <v>1</v>
      </c>
      <c r="K67" s="332">
        <f>'18'!J68</f>
        <v>6.3333333333333332E-3</v>
      </c>
      <c r="L67" s="368">
        <f t="shared" ref="L67:L69" si="22">IF(OR(K67&lt;K$71,K67=K$71),1,IF(AND(K67&gt;K$71,OR(K67&lt;K$72,K67=K$72)),2,IF(AND(K67&gt;K$72,OR(K67&lt;K$73,K67=K$73)),3,4)))</f>
        <v>1</v>
      </c>
      <c r="M67" s="332">
        <f>'18'!K68</f>
        <v>5.858721124874456E-2</v>
      </c>
      <c r="N67" s="368">
        <f t="shared" ref="N67:N69" si="23">IF(OR(M67&lt;M$71,M67=M$71),1,IF(AND(M67&gt;M$71,OR(M67&lt;M$72,M67=M$72)),2,IF(AND(M67&gt;M$72,OR(M67&lt;M$73,M67=M$73)),3,4)))</f>
        <v>1</v>
      </c>
      <c r="O67" s="369">
        <f>'18'!L68</f>
        <v>1.0148849797023005E-2</v>
      </c>
      <c r="P67" s="368">
        <f t="shared" ref="P67:P69" si="24">IF(OR(O67&lt;O$71,O67=O$71),1,IF(AND(O67&gt;O$71,OR(O67&lt;O$72,O67=O$72)),2,IF(AND(O67&gt;O$72,OR(O67&lt;O$73,O67=O$73)),3,4)))</f>
        <v>2</v>
      </c>
      <c r="Q67" s="369">
        <f>'18'!M68</f>
        <v>7.1599862966769443E-2</v>
      </c>
      <c r="R67" s="368">
        <f t="shared" si="16"/>
        <v>2</v>
      </c>
      <c r="S67" s="369">
        <f>'18'!N68</f>
        <v>6.0000000000000001E-3</v>
      </c>
      <c r="T67" s="368">
        <f t="shared" si="15"/>
        <v>3</v>
      </c>
      <c r="U67" s="369">
        <f>'18'!O68</f>
        <v>0.22554591684116063</v>
      </c>
      <c r="V67" s="368">
        <f t="shared" si="9"/>
        <v>1</v>
      </c>
      <c r="W67" s="369">
        <f>'18'!P68</f>
        <v>0.30410056869200836</v>
      </c>
      <c r="X67" s="368">
        <f t="shared" si="10"/>
        <v>1</v>
      </c>
      <c r="Y67" s="369">
        <f>'18'!Q68</f>
        <v>7.3805689747718728E-2</v>
      </c>
      <c r="Z67" s="368">
        <f t="shared" si="11"/>
        <v>1</v>
      </c>
      <c r="AA67" s="370">
        <f>'18'!R68</f>
        <v>9.6774193548387094E-2</v>
      </c>
      <c r="AB67" s="368">
        <f t="shared" si="12"/>
        <v>1</v>
      </c>
      <c r="AC67" s="369">
        <f>'18'!S68</f>
        <v>0.157258064516129</v>
      </c>
      <c r="AD67" s="368">
        <f t="shared" ref="AD67:AD69" si="25">IF(OR(AC67&lt;AC$71,AC67=AC$71),1,IF(AND(AC67&gt;AC$71,OR(AC67&lt;AC$72,AC67=AC$72)),2,IF(AND(AC67&gt;AC$72,OR(AC67&lt;AC$73,AC67=AC$73)),3,4)))</f>
        <v>2</v>
      </c>
      <c r="AE67" s="370">
        <f>'18'!T68</f>
        <v>2.222745952952614E-2</v>
      </c>
      <c r="AF67" s="368">
        <f>IF(OR(AE67&lt;AE$71,AE67=AE$71),1,IF(AND(AE67&gt;AE$71,OR(AE67&lt;AE$72,AE67=AE$72)),2,IF(AND(AE67&gt;AE$72,OR(AE67&lt;AE$73,AE67=AE$73)),3,4)))</f>
        <v>2</v>
      </c>
      <c r="AG67" s="371">
        <f t="shared" si="13"/>
        <v>22</v>
      </c>
      <c r="AH67" s="378">
        <f t="shared" si="14"/>
        <v>1.4666666666666666</v>
      </c>
      <c r="AI67" s="89"/>
    </row>
    <row r="68" spans="1:35" s="133" customFormat="1" ht="11.25" x14ac:dyDescent="0.2">
      <c r="A68" s="15" t="s">
        <v>99</v>
      </c>
      <c r="B68" s="150" t="s">
        <v>108</v>
      </c>
      <c r="C68" s="332">
        <f>'18'!F69</f>
        <v>0.17183770883054891</v>
      </c>
      <c r="D68" s="368">
        <f t="shared" si="18"/>
        <v>2</v>
      </c>
      <c r="E68" s="332">
        <f>'18'!G69</f>
        <v>0.63603818615751795</v>
      </c>
      <c r="F68" s="368">
        <f t="shared" si="19"/>
        <v>2</v>
      </c>
      <c r="G68" s="332">
        <f>'18'!H69</f>
        <v>0.4799074877132119</v>
      </c>
      <c r="H68" s="368">
        <f t="shared" si="20"/>
        <v>2</v>
      </c>
      <c r="I68" s="332">
        <f>'18'!I69</f>
        <v>0.10077519379844961</v>
      </c>
      <c r="J68" s="368">
        <f t="shared" si="21"/>
        <v>3</v>
      </c>
      <c r="K68" s="332">
        <f>'18'!J69</f>
        <v>2.3166023166023165E-2</v>
      </c>
      <c r="L68" s="368">
        <f t="shared" si="22"/>
        <v>4</v>
      </c>
      <c r="M68" s="332">
        <f>'18'!K69</f>
        <v>0.11196911196911197</v>
      </c>
      <c r="N68" s="368">
        <f t="shared" si="23"/>
        <v>2</v>
      </c>
      <c r="O68" s="369">
        <f>'18'!L69</f>
        <v>3.8610038610038611E-3</v>
      </c>
      <c r="P68" s="368">
        <f t="shared" si="24"/>
        <v>1</v>
      </c>
      <c r="Q68" s="369">
        <f>'18'!M69</f>
        <v>6.5637065637065631E-2</v>
      </c>
      <c r="R68" s="368">
        <f t="shared" si="16"/>
        <v>1</v>
      </c>
      <c r="S68" s="369">
        <f>'18'!N69</f>
        <v>0</v>
      </c>
      <c r="T68" s="368">
        <f t="shared" si="15"/>
        <v>1</v>
      </c>
      <c r="U68" s="369">
        <f>'18'!O69</f>
        <v>0.34389140271493213</v>
      </c>
      <c r="V68" s="368">
        <f t="shared" ref="V68:V69" si="26">IF(OR(U68&lt;U$71,U68=U$71),1,IF(AND(U68&gt;U$71,OR(U68&lt;U$72,U68=U$72)),2,IF(AND(U68&gt;U$72,OR(U68&lt;U$73,U68=U$73)),3,4)))</f>
        <v>3</v>
      </c>
      <c r="W68" s="369">
        <f>'18'!P69</f>
        <v>0.50678733031674206</v>
      </c>
      <c r="X68" s="368">
        <f t="shared" ref="X68:X69" si="27">IF(OR(W68&lt;W$71,W68=W$71),1,IF(AND(W68&gt;W$71,OR(W68&lt;W$72,W68=W$72)),2,IF(AND(W68&gt;W$72,OR(W68&lt;W$73,W68=W$73)),3,4)))</f>
        <v>4</v>
      </c>
      <c r="Y68" s="369">
        <f>'18'!Q69</f>
        <v>0.1071428571428571</v>
      </c>
      <c r="Z68" s="368">
        <f t="shared" ref="Z68:Z69" si="28">IF(OR(Y68&lt;Y$71,Y68=Y$71),1,IF(AND(Y68&gt;Y$71,OR(Y68&lt;Y$72,Y68=Y$72)),2,IF(AND(Y68&gt;Y$72,OR(Y68&lt;Y$73,Y68=Y$73)),3,4)))</f>
        <v>3</v>
      </c>
      <c r="AA68" s="370">
        <f>'18'!R69</f>
        <v>0.18181818181818182</v>
      </c>
      <c r="AB68" s="368">
        <f t="shared" ref="AB68:AB69" si="29">IF(OR(AA68&lt;AA$71,AA68=AA$71),1,IF(AND(AA68&gt;AA$71,OR(AA68&lt;AA$72,AA68=AA$72)),2,IF(AND(AA68&gt;AA$72,OR(AA68&lt;AA$73,AA68=AA$73)),3,4)))</f>
        <v>4</v>
      </c>
      <c r="AC68" s="369">
        <f>'18'!S69</f>
        <v>0.24513618677042803</v>
      </c>
      <c r="AD68" s="368">
        <f t="shared" si="25"/>
        <v>4</v>
      </c>
      <c r="AE68" s="370">
        <f>'18'!T69</f>
        <v>2.0701754385964912E-2</v>
      </c>
      <c r="AF68" s="368">
        <f>IF(OR(AE68&lt;AE$71,AE68=AE$71),1,IF(AND(AE68&gt;AE$71,OR(AE68&lt;AE$72,AE68=AE$72)),2,IF(AND(AE68&gt;AE$72,OR(AE68&lt;AE$73,AE68=AE$73)),3,4)))</f>
        <v>2</v>
      </c>
      <c r="AG68" s="371">
        <f t="shared" ref="AG68:AG69" si="30">D68+F68+H68+J68+L68+N68+P68+R68+T68+V68+X68+Z68+AB68+AD68+AF68</f>
        <v>38</v>
      </c>
      <c r="AH68" s="378">
        <f t="shared" ref="AH68:AH69" si="31">AG68/15</f>
        <v>2.5333333333333332</v>
      </c>
      <c r="AI68" s="89"/>
    </row>
    <row r="69" spans="1:35" s="133" customFormat="1" ht="11.25" x14ac:dyDescent="0.2">
      <c r="A69" s="15" t="s">
        <v>100</v>
      </c>
      <c r="B69" s="149" t="s">
        <v>104</v>
      </c>
      <c r="C69" s="332">
        <f>'18'!F70</f>
        <v>0.16378570957313451</v>
      </c>
      <c r="D69" s="368">
        <f t="shared" si="18"/>
        <v>1</v>
      </c>
      <c r="E69" s="332">
        <f>'18'!G70</f>
        <v>0.57122121791911329</v>
      </c>
      <c r="F69" s="368">
        <f t="shared" si="19"/>
        <v>1</v>
      </c>
      <c r="G69" s="332">
        <f>'18'!H70</f>
        <v>0.45987659094072342</v>
      </c>
      <c r="H69" s="368">
        <f t="shared" si="20"/>
        <v>2</v>
      </c>
      <c r="I69" s="332">
        <f>'18'!I70</f>
        <v>0.10294433698689018</v>
      </c>
      <c r="J69" s="368">
        <f t="shared" si="21"/>
        <v>3</v>
      </c>
      <c r="K69" s="332">
        <f>'18'!J70</f>
        <v>1.2655685014061873E-2</v>
      </c>
      <c r="L69" s="368">
        <f t="shared" si="22"/>
        <v>3</v>
      </c>
      <c r="M69" s="332">
        <f>'18'!K70</f>
        <v>0.10141129032258064</v>
      </c>
      <c r="N69" s="368">
        <f t="shared" si="23"/>
        <v>2</v>
      </c>
      <c r="O69" s="369">
        <f>'18'!L70</f>
        <v>1.6696841681754174E-2</v>
      </c>
      <c r="P69" s="368">
        <f t="shared" si="24"/>
        <v>4</v>
      </c>
      <c r="Q69" s="369">
        <f>'18'!M70</f>
        <v>8.1407035175879397E-2</v>
      </c>
      <c r="R69" s="368">
        <f t="shared" si="16"/>
        <v>3</v>
      </c>
      <c r="S69" s="369">
        <f>'18'!N70</f>
        <v>6.8300522298111689E-3</v>
      </c>
      <c r="T69" s="368">
        <f t="shared" si="15"/>
        <v>3</v>
      </c>
      <c r="U69" s="369">
        <f>'18'!O70</f>
        <v>0.32186194549433061</v>
      </c>
      <c r="V69" s="368">
        <f t="shared" si="26"/>
        <v>2</v>
      </c>
      <c r="W69" s="369">
        <f>'18'!P70</f>
        <v>0.41316888800477419</v>
      </c>
      <c r="X69" s="368">
        <f t="shared" si="27"/>
        <v>2</v>
      </c>
      <c r="Y69" s="369">
        <f>'18'!Q70</f>
        <v>0.11652319966407731</v>
      </c>
      <c r="Z69" s="368">
        <f t="shared" si="28"/>
        <v>3</v>
      </c>
      <c r="AA69" s="370">
        <f>'18'!R70</f>
        <v>0.11267605633802817</v>
      </c>
      <c r="AB69" s="368">
        <f t="shared" si="29"/>
        <v>2</v>
      </c>
      <c r="AC69" s="369">
        <f>'18'!S70</f>
        <v>0.12244897959183676</v>
      </c>
      <c r="AD69" s="368">
        <f t="shared" si="25"/>
        <v>2</v>
      </c>
      <c r="AE69" s="370">
        <f>'18'!T70</f>
        <v>2.7768241210089466E-2</v>
      </c>
      <c r="AF69" s="368">
        <f>IF(OR(AE69&lt;AE$71,AE69=AE$71),1,IF(AND(AE69&gt;AE$71,OR(AE69&lt;AE$72,AE69=AE$72)),2,IF(AND(AE69&gt;AE$72,OR(AE69&lt;AE$73,AE69=AE$73)),3,4)))</f>
        <v>3</v>
      </c>
      <c r="AG69" s="371">
        <f t="shared" si="30"/>
        <v>36</v>
      </c>
      <c r="AH69" s="378">
        <f t="shared" si="31"/>
        <v>2.4</v>
      </c>
      <c r="AI69" s="89"/>
    </row>
    <row r="70" spans="1:35" s="133" customFormat="1" ht="11.25" x14ac:dyDescent="0.2">
      <c r="A70" s="651" t="s">
        <v>216</v>
      </c>
      <c r="B70" s="652"/>
      <c r="C70" s="372">
        <f>'18'!F71</f>
        <v>0.215</v>
      </c>
      <c r="D70" s="368"/>
      <c r="E70" s="121">
        <f>'18'!G71</f>
        <v>0.59399999999999997</v>
      </c>
      <c r="F70" s="368"/>
      <c r="G70" s="121">
        <f>'18'!H71</f>
        <v>0.51137999999999995</v>
      </c>
      <c r="H70" s="368"/>
      <c r="I70" s="121">
        <f>'18'!I71</f>
        <v>8.7068393699295143E-2</v>
      </c>
      <c r="J70" s="368"/>
      <c r="K70" s="121">
        <f>'18'!J71</f>
        <v>1.1820347935924671E-2</v>
      </c>
      <c r="L70" s="368"/>
      <c r="M70" s="121">
        <f>'18'!K71</f>
        <v>0.1215281288365711</v>
      </c>
      <c r="N70" s="368"/>
      <c r="O70" s="121">
        <f>'18'!L71</f>
        <v>1.6180973307877957E-2</v>
      </c>
      <c r="P70" s="368"/>
      <c r="Q70" s="121">
        <f>'18'!M71</f>
        <v>8.2274910311306557E-2</v>
      </c>
      <c r="R70" s="368"/>
      <c r="S70" s="121">
        <f>'18'!N71</f>
        <v>6.1425414047475528E-3</v>
      </c>
      <c r="T70" s="368"/>
      <c r="U70" s="121">
        <f>'18'!O71</f>
        <v>0.34955383507673388</v>
      </c>
      <c r="V70" s="368"/>
      <c r="W70" s="121">
        <f>'18'!P71</f>
        <v>0.44904440583457916</v>
      </c>
      <c r="X70" s="368"/>
      <c r="Y70" s="121">
        <f>'18'!Q71</f>
        <v>0.13907000000000003</v>
      </c>
      <c r="Z70" s="368"/>
      <c r="AA70" s="373">
        <f>'18'!R71</f>
        <v>0.13581404067860156</v>
      </c>
      <c r="AB70" s="368"/>
      <c r="AC70" s="121">
        <f>'18'!S71</f>
        <v>0.1153429300901242</v>
      </c>
      <c r="AD70" s="368"/>
      <c r="AE70" s="373">
        <f>'18'!T71</f>
        <v>2.1504525439046723E-2</v>
      </c>
      <c r="AF70" s="368"/>
      <c r="AG70" s="374"/>
      <c r="AH70" s="328"/>
    </row>
    <row r="71" spans="1:35" s="133" customFormat="1" ht="11.25" x14ac:dyDescent="0.2">
      <c r="A71" s="68"/>
      <c r="B71" s="69" t="s">
        <v>106</v>
      </c>
      <c r="C71" s="187">
        <f>QUARTILE(C$3:C$69,1)</f>
        <v>0.16870249557622433</v>
      </c>
      <c r="D71" s="187"/>
      <c r="E71" s="187">
        <f>QUARTILE(E$3:E$69,1)</f>
        <v>0.61092410939402264</v>
      </c>
      <c r="F71" s="187"/>
      <c r="G71" s="187">
        <f>QUARTILE(G$3:G$69,1)</f>
        <v>0.4550858952686202</v>
      </c>
      <c r="H71" s="187"/>
      <c r="I71" s="187">
        <f>QUARTILE(I$3:I$69,1)</f>
        <v>7.8503058654192159E-2</v>
      </c>
      <c r="J71" s="187"/>
      <c r="K71" s="187">
        <f>QUARTILE(K$3:K$69,1)</f>
        <v>7.2728234422934513E-3</v>
      </c>
      <c r="L71" s="187"/>
      <c r="M71" s="187">
        <f>QUARTILE(M$3:M$69,1)</f>
        <v>9.4064410631219286E-2</v>
      </c>
      <c r="N71" s="187"/>
      <c r="O71" s="187">
        <f>QUARTILE(O$3:O$69,1)</f>
        <v>9.1034401572518166E-3</v>
      </c>
      <c r="P71" s="187"/>
      <c r="Q71" s="187">
        <f>QUARTILE(Q$3:Q$69,1)</f>
        <v>6.6084484397554308E-2</v>
      </c>
      <c r="R71" s="187"/>
      <c r="S71" s="187">
        <f>QUARTILE(S$3:S$69,1)</f>
        <v>3.1292311588626645E-3</v>
      </c>
      <c r="T71" s="187"/>
      <c r="U71" s="187">
        <f>QUARTILE(U$3:U$69,1)</f>
        <v>0.27931066123759818</v>
      </c>
      <c r="V71" s="187"/>
      <c r="W71" s="187">
        <f>QUARTILE(W$3:W$69,1)</f>
        <v>0.34783298372137372</v>
      </c>
      <c r="X71" s="187"/>
      <c r="Y71" s="187">
        <f>QUARTILE(Y$3:Y$69,1)</f>
        <v>7.5901841714777374E-2</v>
      </c>
      <c r="Z71" s="187"/>
      <c r="AA71" s="375">
        <f>QUARTILE(AA$3:AA$69,1)</f>
        <v>0.10084745762711865</v>
      </c>
      <c r="AB71" s="187"/>
      <c r="AC71" s="187">
        <f>QUARTILE(AC$3:AC$69,1)</f>
        <v>0.11923344947735193</v>
      </c>
      <c r="AD71" s="187"/>
      <c r="AE71" s="199">
        <f>QUARTILE(AE$3:AE$69,1)</f>
        <v>2.01922014468769E-2</v>
      </c>
      <c r="AF71" s="187"/>
      <c r="AG71" s="376"/>
      <c r="AH71" s="379"/>
    </row>
    <row r="72" spans="1:35" s="133" customFormat="1" ht="11.25" x14ac:dyDescent="0.2">
      <c r="A72" s="68"/>
      <c r="B72" s="69" t="s">
        <v>136</v>
      </c>
      <c r="C72" s="187">
        <f>QUARTILE(C$3:C$69,2)</f>
        <v>0.23087304058963978</v>
      </c>
      <c r="D72" s="187"/>
      <c r="E72" s="187">
        <f>QUARTILE(E$3:E$69,2)</f>
        <v>0.67047075606276751</v>
      </c>
      <c r="F72" s="187"/>
      <c r="G72" s="187">
        <f>QUARTILE(G$3:G$69,2)</f>
        <v>0.49126617793465471</v>
      </c>
      <c r="H72" s="187"/>
      <c r="I72" s="187">
        <f>QUARTILE(I$3:I$69,2)</f>
        <v>9.8342541436464093E-2</v>
      </c>
      <c r="J72" s="187"/>
      <c r="K72" s="187">
        <f>QUARTILE(K$3:K$69,2)</f>
        <v>1.0416666666666666E-2</v>
      </c>
      <c r="L72" s="187"/>
      <c r="M72" s="187">
        <f>QUARTILE(M$3:M$69,2)</f>
        <v>0.12546816479400749</v>
      </c>
      <c r="N72" s="187"/>
      <c r="O72" s="187">
        <f>QUARTILE(O$3:O$69,2)</f>
        <v>1.2827663134411601E-2</v>
      </c>
      <c r="P72" s="187"/>
      <c r="Q72" s="187">
        <f>QUARTILE(Q$3:Q$69,2)</f>
        <v>7.6659038901601834E-2</v>
      </c>
      <c r="R72" s="187"/>
      <c r="S72" s="187">
        <f>QUARTILE(S$3:S$69,2)</f>
        <v>5.6355666875391357E-3</v>
      </c>
      <c r="T72" s="187"/>
      <c r="U72" s="187">
        <f>QUARTILE(U$3:U$69,2)</f>
        <v>0.33540372670807456</v>
      </c>
      <c r="V72" s="187"/>
      <c r="W72" s="187">
        <f>QUARTILE(W$3:W$69,2)</f>
        <v>0.4170731707317073</v>
      </c>
      <c r="X72" s="187"/>
      <c r="Y72" s="187">
        <f>QUARTILE(Y$3:Y$69,2)</f>
        <v>9.5726495726495719E-2</v>
      </c>
      <c r="Z72" s="187"/>
      <c r="AA72" s="375">
        <f>QUARTILE(AA$3:AA$69,2)</f>
        <v>0.13333333333333333</v>
      </c>
      <c r="AB72" s="187"/>
      <c r="AC72" s="187">
        <f>QUARTILE(AC$3:AC$69,2)</f>
        <v>0.17016317016317017</v>
      </c>
      <c r="AD72" s="187"/>
      <c r="AE72" s="199">
        <f>QUARTILE(AE$3:AE$69,2)</f>
        <v>2.4876981957353744E-2</v>
      </c>
      <c r="AF72" s="187"/>
      <c r="AG72" s="376"/>
      <c r="AH72" s="379"/>
    </row>
    <row r="73" spans="1:35" s="133" customFormat="1" ht="11.25" x14ac:dyDescent="0.2">
      <c r="A73" s="8"/>
      <c r="B73" s="69" t="s">
        <v>107</v>
      </c>
      <c r="C73" s="187">
        <f>QUARTILE(C$3:C$69,3)</f>
        <v>0.26996659580929244</v>
      </c>
      <c r="D73" s="187"/>
      <c r="E73" s="187">
        <f>QUARTILE(E$3:E$69,3)</f>
        <v>0.71696139239377044</v>
      </c>
      <c r="F73" s="187"/>
      <c r="G73" s="187">
        <f>QUARTILE(G$3:G$69,3)</f>
        <v>0.55006029792332911</v>
      </c>
      <c r="H73" s="187"/>
      <c r="I73" s="187">
        <f>QUARTILE(I$3:I$69,3)</f>
        <v>0.1201239581400782</v>
      </c>
      <c r="J73" s="187"/>
      <c r="K73" s="187">
        <f>QUARTILE(K$3:K$69,3)</f>
        <v>1.6235210146320036E-2</v>
      </c>
      <c r="L73" s="187"/>
      <c r="M73" s="187">
        <f>QUARTILE(M$3:M$69,3)</f>
        <v>0.17066774060467949</v>
      </c>
      <c r="N73" s="187"/>
      <c r="O73" s="187">
        <f>QUARTILE(O$3:O$69,3)</f>
        <v>1.6404957187011196E-2</v>
      </c>
      <c r="P73" s="187"/>
      <c r="Q73" s="187">
        <f>QUARTILE(Q$3:Q$69,3)</f>
        <v>8.3333333333333329E-2</v>
      </c>
      <c r="R73" s="187"/>
      <c r="S73" s="187">
        <f>QUARTILE(S$3:S$69,3)</f>
        <v>7.2048625448607991E-3</v>
      </c>
      <c r="T73" s="187"/>
      <c r="U73" s="187">
        <f>QUARTILE(U$3:U$69,3)</f>
        <v>0.37896732088871826</v>
      </c>
      <c r="V73" s="187"/>
      <c r="W73" s="187">
        <f>QUARTILE(W$3:W$69,3)</f>
        <v>0.48126525175071666</v>
      </c>
      <c r="X73" s="187"/>
      <c r="Y73" s="187">
        <f>QUARTILE(Y$3:Y$69,3)</f>
        <v>0.12119281712769309</v>
      </c>
      <c r="Z73" s="187"/>
      <c r="AA73" s="375">
        <f>QUARTILE(AA$3:AA$69,3)</f>
        <v>0.17111255692908262</v>
      </c>
      <c r="AB73" s="187"/>
      <c r="AC73" s="187">
        <f>QUARTILE(AC$3:AC$69,3)</f>
        <v>0.21846964885778586</v>
      </c>
      <c r="AD73" s="187"/>
      <c r="AE73" s="199">
        <f>QUARTILE(AE$3:AE$69,3)</f>
        <v>2.9564655329533854E-2</v>
      </c>
      <c r="AF73" s="187"/>
      <c r="AG73" s="376"/>
      <c r="AH73" s="379"/>
    </row>
    <row r="74" spans="1:35" s="133" customFormat="1" ht="11.25" x14ac:dyDescent="0.2">
      <c r="A74" s="68"/>
      <c r="B74" s="88"/>
      <c r="C74" s="187"/>
      <c r="D74" s="204"/>
      <c r="E74" s="60"/>
      <c r="F74" s="204"/>
      <c r="G74" s="187"/>
      <c r="H74" s="204"/>
      <c r="I74" s="187"/>
      <c r="J74" s="204"/>
      <c r="K74" s="204"/>
      <c r="L74" s="204"/>
      <c r="M74" s="197"/>
      <c r="N74" s="204"/>
      <c r="O74" s="197"/>
      <c r="P74" s="204"/>
      <c r="Q74" s="197"/>
      <c r="R74" s="204"/>
      <c r="S74" s="197"/>
      <c r="T74" s="204"/>
      <c r="U74" s="60"/>
      <c r="V74" s="204"/>
      <c r="W74" s="60"/>
      <c r="X74" s="204"/>
      <c r="Y74" s="60"/>
      <c r="Z74" s="204"/>
      <c r="AA74" s="66"/>
      <c r="AB74" s="204"/>
      <c r="AC74" s="197"/>
      <c r="AD74" s="204"/>
      <c r="AE74" s="66"/>
      <c r="AF74" s="204"/>
      <c r="AG74" s="376"/>
      <c r="AH74" s="61"/>
    </row>
    <row r="75" spans="1:35" s="133" customFormat="1" ht="11.25" x14ac:dyDescent="0.2">
      <c r="A75" s="68"/>
      <c r="B75" s="69"/>
      <c r="C75" s="377"/>
      <c r="D75" s="204"/>
      <c r="E75" s="377"/>
      <c r="F75" s="204"/>
      <c r="G75" s="377"/>
      <c r="H75" s="204"/>
      <c r="I75" s="377"/>
      <c r="J75" s="204"/>
      <c r="K75" s="363"/>
      <c r="L75" s="204"/>
      <c r="M75" s="363"/>
      <c r="N75" s="204"/>
      <c r="O75" s="193"/>
      <c r="P75" s="204"/>
      <c r="Q75" s="193"/>
      <c r="R75" s="204"/>
      <c r="S75" s="193"/>
      <c r="T75" s="204"/>
      <c r="U75" s="60"/>
      <c r="V75" s="204"/>
      <c r="W75" s="60"/>
      <c r="X75" s="204"/>
      <c r="Y75" s="60"/>
      <c r="Z75" s="204"/>
      <c r="AA75" s="66"/>
      <c r="AB75" s="204"/>
      <c r="AC75" s="197"/>
      <c r="AD75" s="204"/>
      <c r="AE75" s="66"/>
      <c r="AF75" s="204"/>
      <c r="AG75" s="376"/>
      <c r="AH75" s="61"/>
    </row>
    <row r="78" spans="1:35" s="133" customFormat="1" ht="11.25" x14ac:dyDescent="0.2">
      <c r="A78" s="68"/>
      <c r="B78" s="69"/>
      <c r="C78" s="187"/>
      <c r="D78" s="204"/>
      <c r="E78" s="60"/>
      <c r="F78" s="204"/>
      <c r="G78" s="187"/>
      <c r="H78" s="204"/>
      <c r="I78" s="187"/>
      <c r="J78" s="204"/>
      <c r="K78" s="204"/>
      <c r="L78" s="204"/>
      <c r="M78" s="197"/>
      <c r="N78" s="204"/>
      <c r="O78" s="197"/>
      <c r="P78" s="204"/>
      <c r="Q78" s="197"/>
      <c r="R78" s="204"/>
      <c r="S78" s="187"/>
      <c r="T78" s="204"/>
      <c r="U78" s="204"/>
      <c r="V78" s="204"/>
      <c r="W78" s="204"/>
      <c r="X78" s="204"/>
      <c r="Y78" s="204"/>
      <c r="Z78" s="204"/>
      <c r="AA78" s="199"/>
      <c r="AB78" s="204"/>
      <c r="AC78" s="187"/>
      <c r="AD78" s="204"/>
      <c r="AE78" s="199"/>
      <c r="AF78" s="204"/>
      <c r="AG78" s="376"/>
      <c r="AH78" s="61"/>
    </row>
  </sheetData>
  <mergeCells count="1">
    <mergeCell ref="A70:B70"/>
  </mergeCells>
  <phoneticPr fontId="4" type="noConversion"/>
  <conditionalFormatting sqref="D1:D1048576">
    <cfRule type="cellIs" dxfId="1008" priority="806" operator="equal">
      <formula>2</formula>
    </cfRule>
    <cfRule type="cellIs" dxfId="1007" priority="977" operator="equal">
      <formula>3</formula>
    </cfRule>
    <cfRule type="cellIs" dxfId="1006" priority="1009" operator="equal">
      <formula>4</formula>
    </cfRule>
  </conditionalFormatting>
  <conditionalFormatting sqref="F1:F1048576">
    <cfRule type="cellIs" dxfId="1005" priority="1008" operator="equal">
      <formula>4</formula>
    </cfRule>
  </conditionalFormatting>
  <conditionalFormatting sqref="H1:H1048576">
    <cfRule type="cellIs" dxfId="1004" priority="1007" operator="equal">
      <formula>4</formula>
    </cfRule>
  </conditionalFormatting>
  <conditionalFormatting sqref="J1:J1048576">
    <cfRule type="cellIs" dxfId="1003" priority="1006" operator="equal">
      <formula>4</formula>
    </cfRule>
  </conditionalFormatting>
  <conditionalFormatting sqref="L1:L1048576">
    <cfRule type="cellIs" dxfId="1002" priority="1005" operator="equal">
      <formula>4</formula>
    </cfRule>
  </conditionalFormatting>
  <conditionalFormatting sqref="N1:N1048576">
    <cfRule type="cellIs" dxfId="1001" priority="1004" operator="equal">
      <formula>4</formula>
    </cfRule>
  </conditionalFormatting>
  <conditionalFormatting sqref="P1:P1048576">
    <cfRule type="cellIs" dxfId="1000" priority="1003" operator="equal">
      <formula>4</formula>
    </cfRule>
  </conditionalFormatting>
  <conditionalFormatting sqref="R1:R1048576">
    <cfRule type="cellIs" dxfId="999" priority="1002" operator="equal">
      <formula>4</formula>
    </cfRule>
  </conditionalFormatting>
  <conditionalFormatting sqref="T1:T1048576">
    <cfRule type="cellIs" dxfId="998" priority="1001" operator="equal">
      <formula>4</formula>
    </cfRule>
  </conditionalFormatting>
  <conditionalFormatting sqref="T1:T1048576">
    <cfRule type="cellIs" dxfId="997" priority="1000" operator="equal">
      <formula>4</formula>
    </cfRule>
  </conditionalFormatting>
  <conditionalFormatting sqref="V1:V1048576">
    <cfRule type="cellIs" dxfId="996" priority="999" operator="equal">
      <formula>4</formula>
    </cfRule>
  </conditionalFormatting>
  <conditionalFormatting sqref="V1:V1048576">
    <cfRule type="cellIs" dxfId="995" priority="998" operator="equal">
      <formula>4</formula>
    </cfRule>
  </conditionalFormatting>
  <conditionalFormatting sqref="X1:X1048576">
    <cfRule type="cellIs" dxfId="994" priority="997" operator="equal">
      <formula>4</formula>
    </cfRule>
  </conditionalFormatting>
  <conditionalFormatting sqref="X1:X1048576">
    <cfRule type="cellIs" dxfId="993" priority="996" operator="equal">
      <formula>4</formula>
    </cfRule>
  </conditionalFormatting>
  <conditionalFormatting sqref="Z1:Z1048576">
    <cfRule type="cellIs" dxfId="992" priority="995" operator="equal">
      <formula>4</formula>
    </cfRule>
  </conditionalFormatting>
  <conditionalFormatting sqref="Z1:Z1048576">
    <cfRule type="cellIs" dxfId="991" priority="994" operator="equal">
      <formula>4</formula>
    </cfRule>
  </conditionalFormatting>
  <conditionalFormatting sqref="AB1:AB1048576">
    <cfRule type="cellIs" dxfId="990" priority="993" operator="equal">
      <formula>4</formula>
    </cfRule>
  </conditionalFormatting>
  <conditionalFormatting sqref="AB1:AB1048576">
    <cfRule type="cellIs" dxfId="989" priority="992" operator="equal">
      <formula>4</formula>
    </cfRule>
  </conditionalFormatting>
  <conditionalFormatting sqref="AD1:AD1048576">
    <cfRule type="cellIs" dxfId="988" priority="991" operator="equal">
      <formula>4</formula>
    </cfRule>
  </conditionalFormatting>
  <conditionalFormatting sqref="AD1:AD1048576">
    <cfRule type="cellIs" dxfId="987" priority="990" operator="equal">
      <formula>4</formula>
    </cfRule>
  </conditionalFormatting>
  <conditionalFormatting sqref="AF1:AF1048576">
    <cfRule type="cellIs" dxfId="986" priority="989" operator="equal">
      <formula>4</formula>
    </cfRule>
  </conditionalFormatting>
  <conditionalFormatting sqref="AF1:AF1048576">
    <cfRule type="cellIs" dxfId="985" priority="988" operator="equal">
      <formula>4</formula>
    </cfRule>
  </conditionalFormatting>
  <conditionalFormatting sqref="V2">
    <cfRule type="cellIs" dxfId="984" priority="987" operator="equal">
      <formula>4</formula>
    </cfRule>
  </conditionalFormatting>
  <conditionalFormatting sqref="V2">
    <cfRule type="cellIs" dxfId="983" priority="986" operator="equal">
      <formula>4</formula>
    </cfRule>
  </conditionalFormatting>
  <conditionalFormatting sqref="X2">
    <cfRule type="cellIs" dxfId="982" priority="985" operator="equal">
      <formula>4</formula>
    </cfRule>
  </conditionalFormatting>
  <conditionalFormatting sqref="X2">
    <cfRule type="cellIs" dxfId="981" priority="984" operator="equal">
      <formula>4</formula>
    </cfRule>
  </conditionalFormatting>
  <conditionalFormatting sqref="Z2">
    <cfRule type="cellIs" dxfId="980" priority="983" operator="equal">
      <formula>4</formula>
    </cfRule>
  </conditionalFormatting>
  <conditionalFormatting sqref="Z2">
    <cfRule type="cellIs" dxfId="979" priority="982" operator="equal">
      <formula>4</formula>
    </cfRule>
  </conditionalFormatting>
  <conditionalFormatting sqref="AB2">
    <cfRule type="cellIs" dxfId="978" priority="981" operator="equal">
      <formula>4</formula>
    </cfRule>
  </conditionalFormatting>
  <conditionalFormatting sqref="AB2">
    <cfRule type="cellIs" dxfId="977" priority="980" operator="equal">
      <formula>4</formula>
    </cfRule>
  </conditionalFormatting>
  <conditionalFormatting sqref="AD2">
    <cfRule type="cellIs" dxfId="976" priority="979" operator="equal">
      <formula>4</formula>
    </cfRule>
  </conditionalFormatting>
  <conditionalFormatting sqref="AD2">
    <cfRule type="cellIs" dxfId="975" priority="978" operator="equal">
      <formula>4</formula>
    </cfRule>
  </conditionalFormatting>
  <conditionalFormatting sqref="F1:F1048576">
    <cfRule type="cellIs" dxfId="974" priority="975" operator="equal">
      <formula>3</formula>
    </cfRule>
    <cfRule type="cellIs" dxfId="973" priority="976" operator="equal">
      <formula>4</formula>
    </cfRule>
  </conditionalFormatting>
  <conditionalFormatting sqref="H1:H1048576">
    <cfRule type="cellIs" dxfId="972" priority="974" operator="equal">
      <formula>4</formula>
    </cfRule>
  </conditionalFormatting>
  <conditionalFormatting sqref="H1:H1048576">
    <cfRule type="cellIs" dxfId="971" priority="972" operator="equal">
      <formula>3</formula>
    </cfRule>
    <cfRule type="cellIs" dxfId="970" priority="973" operator="equal">
      <formula>4</formula>
    </cfRule>
  </conditionalFormatting>
  <conditionalFormatting sqref="J1:J1048576">
    <cfRule type="cellIs" dxfId="969" priority="971" operator="equal">
      <formula>4</formula>
    </cfRule>
  </conditionalFormatting>
  <conditionalFormatting sqref="J1:J1048576">
    <cfRule type="cellIs" dxfId="968" priority="970" operator="equal">
      <formula>4</formula>
    </cfRule>
  </conditionalFormatting>
  <conditionalFormatting sqref="J1:J1048576">
    <cfRule type="cellIs" dxfId="967" priority="968" operator="equal">
      <formula>3</formula>
    </cfRule>
    <cfRule type="cellIs" dxfId="966" priority="969" operator="equal">
      <formula>4</formula>
    </cfRule>
  </conditionalFormatting>
  <conditionalFormatting sqref="L1:L1048576">
    <cfRule type="cellIs" dxfId="965" priority="967" operator="equal">
      <formula>4</formula>
    </cfRule>
  </conditionalFormatting>
  <conditionalFormatting sqref="L1:L1048576">
    <cfRule type="cellIs" dxfId="964" priority="966" operator="equal">
      <formula>4</formula>
    </cfRule>
  </conditionalFormatting>
  <conditionalFormatting sqref="L1:L1048576">
    <cfRule type="cellIs" dxfId="963" priority="965" operator="equal">
      <formula>4</formula>
    </cfRule>
  </conditionalFormatting>
  <conditionalFormatting sqref="L1:L1048576">
    <cfRule type="cellIs" dxfId="962" priority="963" operator="equal">
      <formula>3</formula>
    </cfRule>
    <cfRule type="cellIs" dxfId="961" priority="964" operator="equal">
      <formula>4</formula>
    </cfRule>
  </conditionalFormatting>
  <conditionalFormatting sqref="N1:N1048576">
    <cfRule type="cellIs" dxfId="960" priority="962" operator="equal">
      <formula>4</formula>
    </cfRule>
  </conditionalFormatting>
  <conditionalFormatting sqref="N1:N1048576">
    <cfRule type="cellIs" dxfId="959" priority="961" operator="equal">
      <formula>4</formula>
    </cfRule>
  </conditionalFormatting>
  <conditionalFormatting sqref="N1:N1048576">
    <cfRule type="cellIs" dxfId="958" priority="960" operator="equal">
      <formula>4</formula>
    </cfRule>
  </conditionalFormatting>
  <conditionalFormatting sqref="N1:N1048576">
    <cfRule type="cellIs" dxfId="957" priority="959" operator="equal">
      <formula>4</formula>
    </cfRule>
  </conditionalFormatting>
  <conditionalFormatting sqref="N1:N1048576">
    <cfRule type="cellIs" dxfId="956" priority="957" operator="equal">
      <formula>3</formula>
    </cfRule>
    <cfRule type="cellIs" dxfId="955" priority="958" operator="equal">
      <formula>4</formula>
    </cfRule>
  </conditionalFormatting>
  <conditionalFormatting sqref="P1:P1048576">
    <cfRule type="cellIs" dxfId="954" priority="956" operator="equal">
      <formula>4</formula>
    </cfRule>
  </conditionalFormatting>
  <conditionalFormatting sqref="P1:P1048576">
    <cfRule type="cellIs" dxfId="953" priority="955" operator="equal">
      <formula>4</formula>
    </cfRule>
  </conditionalFormatting>
  <conditionalFormatting sqref="P1:P1048576">
    <cfRule type="cellIs" dxfId="952" priority="954" operator="equal">
      <formula>4</formula>
    </cfRule>
  </conditionalFormatting>
  <conditionalFormatting sqref="P1:P1048576">
    <cfRule type="cellIs" dxfId="951" priority="953" operator="equal">
      <formula>4</formula>
    </cfRule>
  </conditionalFormatting>
  <conditionalFormatting sqref="P1:P1048576">
    <cfRule type="cellIs" dxfId="950" priority="952" operator="equal">
      <formula>4</formula>
    </cfRule>
  </conditionalFormatting>
  <conditionalFormatting sqref="P1:P1048576">
    <cfRule type="cellIs" dxfId="949" priority="950" operator="equal">
      <formula>3</formula>
    </cfRule>
    <cfRule type="cellIs" dxfId="948" priority="951" operator="equal">
      <formula>4</formula>
    </cfRule>
  </conditionalFormatting>
  <conditionalFormatting sqref="R1:R1048576">
    <cfRule type="cellIs" dxfId="947" priority="949" operator="equal">
      <formula>4</formula>
    </cfRule>
  </conditionalFormatting>
  <conditionalFormatting sqref="R1:R1048576">
    <cfRule type="cellIs" dxfId="946" priority="948" operator="equal">
      <formula>4</formula>
    </cfRule>
  </conditionalFormatting>
  <conditionalFormatting sqref="R1:R1048576">
    <cfRule type="cellIs" dxfId="945" priority="947" operator="equal">
      <formula>4</formula>
    </cfRule>
  </conditionalFormatting>
  <conditionalFormatting sqref="R1:R1048576">
    <cfRule type="cellIs" dxfId="944" priority="946" operator="equal">
      <formula>4</formula>
    </cfRule>
  </conditionalFormatting>
  <conditionalFormatting sqref="R1:R1048576">
    <cfRule type="cellIs" dxfId="943" priority="945" operator="equal">
      <formula>4</formula>
    </cfRule>
  </conditionalFormatting>
  <conditionalFormatting sqref="R1:R1048576">
    <cfRule type="cellIs" dxfId="942" priority="944" operator="equal">
      <formula>4</formula>
    </cfRule>
  </conditionalFormatting>
  <conditionalFormatting sqref="R1:R1048576">
    <cfRule type="cellIs" dxfId="941" priority="942" operator="equal">
      <formula>3</formula>
    </cfRule>
    <cfRule type="cellIs" dxfId="940" priority="943" operator="equal">
      <formula>4</formula>
    </cfRule>
  </conditionalFormatting>
  <conditionalFormatting sqref="T1:T1048576">
    <cfRule type="cellIs" dxfId="939" priority="941" operator="equal">
      <formula>4</formula>
    </cfRule>
  </conditionalFormatting>
  <conditionalFormatting sqref="T1:T1048576">
    <cfRule type="cellIs" dxfId="938" priority="940" operator="equal">
      <formula>4</formula>
    </cfRule>
  </conditionalFormatting>
  <conditionalFormatting sqref="T1:T1048576">
    <cfRule type="cellIs" dxfId="937" priority="939" operator="equal">
      <formula>4</formula>
    </cfRule>
  </conditionalFormatting>
  <conditionalFormatting sqref="T1:T1048576">
    <cfRule type="cellIs" dxfId="936" priority="938" operator="equal">
      <formula>4</formula>
    </cfRule>
  </conditionalFormatting>
  <conditionalFormatting sqref="T1:T1048576">
    <cfRule type="cellIs" dxfId="935" priority="937" operator="equal">
      <formula>4</formula>
    </cfRule>
  </conditionalFormatting>
  <conditionalFormatting sqref="T1:T1048576">
    <cfRule type="cellIs" dxfId="934" priority="936" operator="equal">
      <formula>4</formula>
    </cfRule>
  </conditionalFormatting>
  <conditionalFormatting sqref="T1:T1048576">
    <cfRule type="cellIs" dxfId="933" priority="935" operator="equal">
      <formula>4</formula>
    </cfRule>
  </conditionalFormatting>
  <conditionalFormatting sqref="T1:T1048576">
    <cfRule type="cellIs" dxfId="932" priority="933" operator="equal">
      <formula>3</formula>
    </cfRule>
    <cfRule type="cellIs" dxfId="931" priority="934" operator="equal">
      <formula>4</formula>
    </cfRule>
  </conditionalFormatting>
  <conditionalFormatting sqref="V1:V1048576">
    <cfRule type="cellIs" dxfId="930" priority="932" operator="equal">
      <formula>4</formula>
    </cfRule>
  </conditionalFormatting>
  <conditionalFormatting sqref="V1:V1048576">
    <cfRule type="cellIs" dxfId="929" priority="931" operator="equal">
      <formula>4</formula>
    </cfRule>
  </conditionalFormatting>
  <conditionalFormatting sqref="V1:V1048576">
    <cfRule type="cellIs" dxfId="928" priority="930" operator="equal">
      <formula>4</formula>
    </cfRule>
  </conditionalFormatting>
  <conditionalFormatting sqref="V1:V1048576">
    <cfRule type="cellIs" dxfId="927" priority="929" operator="equal">
      <formula>4</formula>
    </cfRule>
  </conditionalFormatting>
  <conditionalFormatting sqref="V1:V1048576">
    <cfRule type="cellIs" dxfId="926" priority="928" operator="equal">
      <formula>4</formula>
    </cfRule>
  </conditionalFormatting>
  <conditionalFormatting sqref="V1:V1048576">
    <cfRule type="cellIs" dxfId="925" priority="927" operator="equal">
      <formula>4</formula>
    </cfRule>
  </conditionalFormatting>
  <conditionalFormatting sqref="V1:V1048576">
    <cfRule type="cellIs" dxfId="924" priority="926" operator="equal">
      <formula>4</formula>
    </cfRule>
  </conditionalFormatting>
  <conditionalFormatting sqref="V1:V1048576">
    <cfRule type="cellIs" dxfId="923" priority="925" operator="equal">
      <formula>4</formula>
    </cfRule>
  </conditionalFormatting>
  <conditionalFormatting sqref="V1:V1048576">
    <cfRule type="cellIs" dxfId="922" priority="924" operator="equal">
      <formula>4</formula>
    </cfRule>
  </conditionalFormatting>
  <conditionalFormatting sqref="V1:V1048576">
    <cfRule type="cellIs" dxfId="921" priority="922" operator="equal">
      <formula>3</formula>
    </cfRule>
    <cfRule type="cellIs" dxfId="920" priority="923" operator="equal">
      <formula>4</formula>
    </cfRule>
  </conditionalFormatting>
  <conditionalFormatting sqref="X1:X1048576">
    <cfRule type="cellIs" dxfId="919" priority="921" operator="equal">
      <formula>4</formula>
    </cfRule>
  </conditionalFormatting>
  <conditionalFormatting sqref="X1:X1048576">
    <cfRule type="cellIs" dxfId="918" priority="920" operator="equal">
      <formula>4</formula>
    </cfRule>
  </conditionalFormatting>
  <conditionalFormatting sqref="X2">
    <cfRule type="cellIs" dxfId="917" priority="919" operator="equal">
      <formula>4</formula>
    </cfRule>
  </conditionalFormatting>
  <conditionalFormatting sqref="X2">
    <cfRule type="cellIs" dxfId="916" priority="918" operator="equal">
      <formula>4</formula>
    </cfRule>
  </conditionalFormatting>
  <conditionalFormatting sqref="X1:X1048576">
    <cfRule type="cellIs" dxfId="915" priority="917" operator="equal">
      <formula>4</formula>
    </cfRule>
  </conditionalFormatting>
  <conditionalFormatting sqref="X1:X1048576">
    <cfRule type="cellIs" dxfId="914" priority="916" operator="equal">
      <formula>4</formula>
    </cfRule>
  </conditionalFormatting>
  <conditionalFormatting sqref="X1:X1048576">
    <cfRule type="cellIs" dxfId="913" priority="915" operator="equal">
      <formula>4</formula>
    </cfRule>
  </conditionalFormatting>
  <conditionalFormatting sqref="X1:X1048576">
    <cfRule type="cellIs" dxfId="912" priority="914" operator="equal">
      <formula>4</formula>
    </cfRule>
  </conditionalFormatting>
  <conditionalFormatting sqref="X1:X1048576">
    <cfRule type="cellIs" dxfId="911" priority="913" operator="equal">
      <formula>4</formula>
    </cfRule>
  </conditionalFormatting>
  <conditionalFormatting sqref="X1:X1048576">
    <cfRule type="cellIs" dxfId="910" priority="912" operator="equal">
      <formula>4</formula>
    </cfRule>
  </conditionalFormatting>
  <conditionalFormatting sqref="X1:X1048576">
    <cfRule type="cellIs" dxfId="909" priority="911" operator="equal">
      <formula>4</formula>
    </cfRule>
  </conditionalFormatting>
  <conditionalFormatting sqref="X1:X1048576">
    <cfRule type="cellIs" dxfId="908" priority="910" operator="equal">
      <formula>4</formula>
    </cfRule>
  </conditionalFormatting>
  <conditionalFormatting sqref="X1:X1048576">
    <cfRule type="cellIs" dxfId="907" priority="909" operator="equal">
      <formula>4</formula>
    </cfRule>
  </conditionalFormatting>
  <conditionalFormatting sqref="X1:X1048576">
    <cfRule type="cellIs" dxfId="906" priority="907" operator="equal">
      <formula>3</formula>
    </cfRule>
    <cfRule type="cellIs" dxfId="905" priority="908" operator="equal">
      <formula>4</formula>
    </cfRule>
  </conditionalFormatting>
  <conditionalFormatting sqref="Z1:Z1048576">
    <cfRule type="cellIs" dxfId="904" priority="906" operator="equal">
      <formula>4</formula>
    </cfRule>
  </conditionalFormatting>
  <conditionalFormatting sqref="Z1:Z1048576">
    <cfRule type="cellIs" dxfId="903" priority="905" operator="equal">
      <formula>4</formula>
    </cfRule>
  </conditionalFormatting>
  <conditionalFormatting sqref="Z2">
    <cfRule type="cellIs" dxfId="902" priority="904" operator="equal">
      <formula>4</formula>
    </cfRule>
  </conditionalFormatting>
  <conditionalFormatting sqref="Z2">
    <cfRule type="cellIs" dxfId="901" priority="903" operator="equal">
      <formula>4</formula>
    </cfRule>
  </conditionalFormatting>
  <conditionalFormatting sqref="Z1:Z1048576">
    <cfRule type="cellIs" dxfId="900" priority="902" operator="equal">
      <formula>4</formula>
    </cfRule>
  </conditionalFormatting>
  <conditionalFormatting sqref="Z1:Z1048576">
    <cfRule type="cellIs" dxfId="899" priority="901" operator="equal">
      <formula>4</formula>
    </cfRule>
  </conditionalFormatting>
  <conditionalFormatting sqref="Z2">
    <cfRule type="cellIs" dxfId="898" priority="900" operator="equal">
      <formula>4</formula>
    </cfRule>
  </conditionalFormatting>
  <conditionalFormatting sqref="Z2">
    <cfRule type="cellIs" dxfId="897" priority="899" operator="equal">
      <formula>4</formula>
    </cfRule>
  </conditionalFormatting>
  <conditionalFormatting sqref="Z1:Z1048576">
    <cfRule type="cellIs" dxfId="896" priority="898" operator="equal">
      <formula>4</formula>
    </cfRule>
  </conditionalFormatting>
  <conditionalFormatting sqref="Z1:Z1048576">
    <cfRule type="cellIs" dxfId="895" priority="897" operator="equal">
      <formula>4</formula>
    </cfRule>
  </conditionalFormatting>
  <conditionalFormatting sqref="Z1:Z1048576">
    <cfRule type="cellIs" dxfId="894" priority="896" operator="equal">
      <formula>4</formula>
    </cfRule>
  </conditionalFormatting>
  <conditionalFormatting sqref="Z1:Z1048576">
    <cfRule type="cellIs" dxfId="893" priority="895" operator="equal">
      <formula>4</formula>
    </cfRule>
  </conditionalFormatting>
  <conditionalFormatting sqref="Z1:Z1048576">
    <cfRule type="cellIs" dxfId="892" priority="894" operator="equal">
      <formula>4</formula>
    </cfRule>
  </conditionalFormatting>
  <conditionalFormatting sqref="Z1:Z1048576">
    <cfRule type="cellIs" dxfId="891" priority="893" operator="equal">
      <formula>4</formula>
    </cfRule>
  </conditionalFormatting>
  <conditionalFormatting sqref="Z1:Z1048576">
    <cfRule type="cellIs" dxfId="890" priority="892" operator="equal">
      <formula>4</formula>
    </cfRule>
  </conditionalFormatting>
  <conditionalFormatting sqref="Z1:Z1048576">
    <cfRule type="cellIs" dxfId="889" priority="891" operator="equal">
      <formula>4</formula>
    </cfRule>
  </conditionalFormatting>
  <conditionalFormatting sqref="Z1:Z1048576">
    <cfRule type="cellIs" dxfId="888" priority="890" operator="equal">
      <formula>4</formula>
    </cfRule>
  </conditionalFormatting>
  <conditionalFormatting sqref="Z1:Z1048576">
    <cfRule type="cellIs" dxfId="887" priority="888" operator="equal">
      <formula>3</formula>
    </cfRule>
    <cfRule type="cellIs" dxfId="886" priority="889" operator="equal">
      <formula>4</formula>
    </cfRule>
  </conditionalFormatting>
  <conditionalFormatting sqref="AB1:AB1048576">
    <cfRule type="cellIs" dxfId="885" priority="887" operator="equal">
      <formula>4</formula>
    </cfRule>
  </conditionalFormatting>
  <conditionalFormatting sqref="AB1:AB1048576">
    <cfRule type="cellIs" dxfId="884" priority="886" operator="equal">
      <formula>4</formula>
    </cfRule>
  </conditionalFormatting>
  <conditionalFormatting sqref="AB2">
    <cfRule type="cellIs" dxfId="883" priority="885" operator="equal">
      <formula>4</formula>
    </cfRule>
  </conditionalFormatting>
  <conditionalFormatting sqref="AB2">
    <cfRule type="cellIs" dxfId="882" priority="884" operator="equal">
      <formula>4</formula>
    </cfRule>
  </conditionalFormatting>
  <conditionalFormatting sqref="AB1:AB1048576">
    <cfRule type="cellIs" dxfId="881" priority="883" operator="equal">
      <formula>4</formula>
    </cfRule>
  </conditionalFormatting>
  <conditionalFormatting sqref="AB1:AB1048576">
    <cfRule type="cellIs" dxfId="880" priority="882" operator="equal">
      <formula>4</formula>
    </cfRule>
  </conditionalFormatting>
  <conditionalFormatting sqref="AB2">
    <cfRule type="cellIs" dxfId="879" priority="881" operator="equal">
      <formula>4</formula>
    </cfRule>
  </conditionalFormatting>
  <conditionalFormatting sqref="AB2">
    <cfRule type="cellIs" dxfId="878" priority="880" operator="equal">
      <formula>4</formula>
    </cfRule>
  </conditionalFormatting>
  <conditionalFormatting sqref="AB1:AB1048576">
    <cfRule type="cellIs" dxfId="877" priority="879" operator="equal">
      <formula>4</formula>
    </cfRule>
  </conditionalFormatting>
  <conditionalFormatting sqref="AB1:AB1048576">
    <cfRule type="cellIs" dxfId="876" priority="878" operator="equal">
      <formula>4</formula>
    </cfRule>
  </conditionalFormatting>
  <conditionalFormatting sqref="AB2">
    <cfRule type="cellIs" dxfId="875" priority="877" operator="equal">
      <formula>4</formula>
    </cfRule>
  </conditionalFormatting>
  <conditionalFormatting sqref="AB2">
    <cfRule type="cellIs" dxfId="874" priority="876" operator="equal">
      <formula>4</formula>
    </cfRule>
  </conditionalFormatting>
  <conditionalFormatting sqref="AB1:AB1048576">
    <cfRule type="cellIs" dxfId="873" priority="875" operator="equal">
      <formula>4</formula>
    </cfRule>
  </conditionalFormatting>
  <conditionalFormatting sqref="AB1:AB1048576">
    <cfRule type="cellIs" dxfId="872" priority="874" operator="equal">
      <formula>4</formula>
    </cfRule>
  </conditionalFormatting>
  <conditionalFormatting sqref="AB1:AB1048576">
    <cfRule type="cellIs" dxfId="871" priority="873" operator="equal">
      <formula>4</formula>
    </cfRule>
  </conditionalFormatting>
  <conditionalFormatting sqref="AB1:AB1048576">
    <cfRule type="cellIs" dxfId="870" priority="872" operator="equal">
      <formula>4</formula>
    </cfRule>
  </conditionalFormatting>
  <conditionalFormatting sqref="AB1:AB1048576">
    <cfRule type="cellIs" dxfId="869" priority="871" operator="equal">
      <formula>4</formula>
    </cfRule>
  </conditionalFormatting>
  <conditionalFormatting sqref="AB1:AB1048576">
    <cfRule type="cellIs" dxfId="868" priority="870" operator="equal">
      <formula>4</formula>
    </cfRule>
  </conditionalFormatting>
  <conditionalFormatting sqref="AB1:AB1048576">
    <cfRule type="cellIs" dxfId="867" priority="869" operator="equal">
      <formula>4</formula>
    </cfRule>
  </conditionalFormatting>
  <conditionalFormatting sqref="AB1:AB1048576">
    <cfRule type="cellIs" dxfId="866" priority="868" operator="equal">
      <formula>4</formula>
    </cfRule>
  </conditionalFormatting>
  <conditionalFormatting sqref="AB1:AB1048576">
    <cfRule type="cellIs" dxfId="865" priority="867" operator="equal">
      <formula>4</formula>
    </cfRule>
  </conditionalFormatting>
  <conditionalFormatting sqref="AB1:AB1048576">
    <cfRule type="cellIs" dxfId="864" priority="865" operator="equal">
      <formula>3</formula>
    </cfRule>
    <cfRule type="cellIs" dxfId="863" priority="866" operator="equal">
      <formula>4</formula>
    </cfRule>
  </conditionalFormatting>
  <conditionalFormatting sqref="AD1:AD1048576">
    <cfRule type="cellIs" dxfId="862" priority="864" operator="equal">
      <formula>4</formula>
    </cfRule>
  </conditionalFormatting>
  <conditionalFormatting sqref="AD1:AD1048576">
    <cfRule type="cellIs" dxfId="861" priority="863" operator="equal">
      <formula>4</formula>
    </cfRule>
  </conditionalFormatting>
  <conditionalFormatting sqref="AD2">
    <cfRule type="cellIs" dxfId="860" priority="862" operator="equal">
      <formula>4</formula>
    </cfRule>
  </conditionalFormatting>
  <conditionalFormatting sqref="AD2">
    <cfRule type="cellIs" dxfId="859" priority="861" operator="equal">
      <formula>4</formula>
    </cfRule>
  </conditionalFormatting>
  <conditionalFormatting sqref="AD1:AD1048576">
    <cfRule type="cellIs" dxfId="858" priority="860" operator="equal">
      <formula>4</formula>
    </cfRule>
  </conditionalFormatting>
  <conditionalFormatting sqref="AD1:AD1048576">
    <cfRule type="cellIs" dxfId="857" priority="859" operator="equal">
      <formula>4</formula>
    </cfRule>
  </conditionalFormatting>
  <conditionalFormatting sqref="AD2">
    <cfRule type="cellIs" dxfId="856" priority="858" operator="equal">
      <formula>4</formula>
    </cfRule>
  </conditionalFormatting>
  <conditionalFormatting sqref="AD2">
    <cfRule type="cellIs" dxfId="855" priority="857" operator="equal">
      <formula>4</formula>
    </cfRule>
  </conditionalFormatting>
  <conditionalFormatting sqref="AD1:AD1048576">
    <cfRule type="cellIs" dxfId="854" priority="856" operator="equal">
      <formula>4</formula>
    </cfRule>
  </conditionalFormatting>
  <conditionalFormatting sqref="AD1:AD1048576">
    <cfRule type="cellIs" dxfId="853" priority="855" operator="equal">
      <formula>4</formula>
    </cfRule>
  </conditionalFormatting>
  <conditionalFormatting sqref="AD2">
    <cfRule type="cellIs" dxfId="852" priority="854" operator="equal">
      <formula>4</formula>
    </cfRule>
  </conditionalFormatting>
  <conditionalFormatting sqref="AD2">
    <cfRule type="cellIs" dxfId="851" priority="853" operator="equal">
      <formula>4</formula>
    </cfRule>
  </conditionalFormatting>
  <conditionalFormatting sqref="AD1:AD1048576">
    <cfRule type="cellIs" dxfId="850" priority="852" operator="equal">
      <formula>4</formula>
    </cfRule>
  </conditionalFormatting>
  <conditionalFormatting sqref="AD1:AD1048576">
    <cfRule type="cellIs" dxfId="849" priority="851" operator="equal">
      <formula>4</formula>
    </cfRule>
  </conditionalFormatting>
  <conditionalFormatting sqref="AD2">
    <cfRule type="cellIs" dxfId="848" priority="850" operator="equal">
      <formula>4</formula>
    </cfRule>
  </conditionalFormatting>
  <conditionalFormatting sqref="AD2">
    <cfRule type="cellIs" dxfId="847" priority="849" operator="equal">
      <formula>4</formula>
    </cfRule>
  </conditionalFormatting>
  <conditionalFormatting sqref="AD1:AD1048576">
    <cfRule type="cellIs" dxfId="846" priority="848" operator="equal">
      <formula>4</formula>
    </cfRule>
  </conditionalFormatting>
  <conditionalFormatting sqref="AD1:AD1048576">
    <cfRule type="cellIs" dxfId="845" priority="847" operator="equal">
      <formula>4</formula>
    </cfRule>
  </conditionalFormatting>
  <conditionalFormatting sqref="AD1:AD1048576">
    <cfRule type="cellIs" dxfId="844" priority="846" operator="equal">
      <formula>4</formula>
    </cfRule>
  </conditionalFormatting>
  <conditionalFormatting sqref="AD1:AD1048576">
    <cfRule type="cellIs" dxfId="843" priority="845" operator="equal">
      <formula>4</formula>
    </cfRule>
  </conditionalFormatting>
  <conditionalFormatting sqref="AD1:AD1048576">
    <cfRule type="cellIs" dxfId="842" priority="844" operator="equal">
      <formula>4</formula>
    </cfRule>
  </conditionalFormatting>
  <conditionalFormatting sqref="AD1:AD1048576">
    <cfRule type="cellIs" dxfId="841" priority="843" operator="equal">
      <formula>4</formula>
    </cfRule>
  </conditionalFormatting>
  <conditionalFormatting sqref="AD1:AD1048576">
    <cfRule type="cellIs" dxfId="840" priority="842" operator="equal">
      <formula>4</formula>
    </cfRule>
  </conditionalFormatting>
  <conditionalFormatting sqref="AD1:AD1048576">
    <cfRule type="cellIs" dxfId="839" priority="841" operator="equal">
      <formula>4</formula>
    </cfRule>
  </conditionalFormatting>
  <conditionalFormatting sqref="AD1:AD1048576">
    <cfRule type="cellIs" dxfId="838" priority="840" operator="equal">
      <formula>4</formula>
    </cfRule>
  </conditionalFormatting>
  <conditionalFormatting sqref="AD1:AD1048576">
    <cfRule type="cellIs" dxfId="837" priority="838" operator="equal">
      <formula>3</formula>
    </cfRule>
    <cfRule type="cellIs" dxfId="836" priority="839" operator="equal">
      <formula>4</formula>
    </cfRule>
  </conditionalFormatting>
  <conditionalFormatting sqref="AF1:AF1048576">
    <cfRule type="cellIs" dxfId="835" priority="837" operator="equal">
      <formula>4</formula>
    </cfRule>
  </conditionalFormatting>
  <conditionalFormatting sqref="AF1:AF1048576">
    <cfRule type="cellIs" dxfId="834" priority="836" operator="equal">
      <formula>4</formula>
    </cfRule>
  </conditionalFormatting>
  <conditionalFormatting sqref="AF2">
    <cfRule type="cellIs" dxfId="833" priority="835" operator="equal">
      <formula>4</formula>
    </cfRule>
  </conditionalFormatting>
  <conditionalFormatting sqref="AF2">
    <cfRule type="cellIs" dxfId="832" priority="834" operator="equal">
      <formula>4</formula>
    </cfRule>
  </conditionalFormatting>
  <conditionalFormatting sqref="AF1:AF1048576">
    <cfRule type="cellIs" dxfId="831" priority="833" operator="equal">
      <formula>4</formula>
    </cfRule>
  </conditionalFormatting>
  <conditionalFormatting sqref="AF1:AF1048576">
    <cfRule type="cellIs" dxfId="830" priority="832" operator="equal">
      <formula>4</formula>
    </cfRule>
  </conditionalFormatting>
  <conditionalFormatting sqref="AF2">
    <cfRule type="cellIs" dxfId="829" priority="831" operator="equal">
      <formula>4</formula>
    </cfRule>
  </conditionalFormatting>
  <conditionalFormatting sqref="AF2">
    <cfRule type="cellIs" dxfId="828" priority="830" operator="equal">
      <formula>4</formula>
    </cfRule>
  </conditionalFormatting>
  <conditionalFormatting sqref="AF1:AF1048576">
    <cfRule type="cellIs" dxfId="827" priority="829" operator="equal">
      <formula>4</formula>
    </cfRule>
  </conditionalFormatting>
  <conditionalFormatting sqref="AF1:AF1048576">
    <cfRule type="cellIs" dxfId="826" priority="828" operator="equal">
      <formula>4</formula>
    </cfRule>
  </conditionalFormatting>
  <conditionalFormatting sqref="AF2">
    <cfRule type="cellIs" dxfId="825" priority="827" operator="equal">
      <formula>4</formula>
    </cfRule>
  </conditionalFormatting>
  <conditionalFormatting sqref="AF2">
    <cfRule type="cellIs" dxfId="824" priority="826" operator="equal">
      <formula>4</formula>
    </cfRule>
  </conditionalFormatting>
  <conditionalFormatting sqref="AF1:AF1048576">
    <cfRule type="cellIs" dxfId="823" priority="825" operator="equal">
      <formula>4</formula>
    </cfRule>
  </conditionalFormatting>
  <conditionalFormatting sqref="AF1:AF1048576">
    <cfRule type="cellIs" dxfId="822" priority="824" operator="equal">
      <formula>4</formula>
    </cfRule>
  </conditionalFormatting>
  <conditionalFormatting sqref="AF2">
    <cfRule type="cellIs" dxfId="821" priority="823" operator="equal">
      <formula>4</formula>
    </cfRule>
  </conditionalFormatting>
  <conditionalFormatting sqref="AF2">
    <cfRule type="cellIs" dxfId="820" priority="822" operator="equal">
      <formula>4</formula>
    </cfRule>
  </conditionalFormatting>
  <conditionalFormatting sqref="AF1:AF1048576">
    <cfRule type="cellIs" dxfId="819" priority="821" operator="equal">
      <formula>4</formula>
    </cfRule>
  </conditionalFormatting>
  <conditionalFormatting sqref="AF1:AF1048576">
    <cfRule type="cellIs" dxfId="818" priority="820" operator="equal">
      <formula>4</formula>
    </cfRule>
  </conditionalFormatting>
  <conditionalFormatting sqref="AF2">
    <cfRule type="cellIs" dxfId="817" priority="819" operator="equal">
      <formula>4</formula>
    </cfRule>
  </conditionalFormatting>
  <conditionalFormatting sqref="AF2">
    <cfRule type="cellIs" dxfId="816" priority="818" operator="equal">
      <formula>4</formula>
    </cfRule>
  </conditionalFormatting>
  <conditionalFormatting sqref="AF1:AF1048576">
    <cfRule type="cellIs" dxfId="815" priority="817" operator="equal">
      <formula>4</formula>
    </cfRule>
  </conditionalFormatting>
  <conditionalFormatting sqref="AF1:AF1048576">
    <cfRule type="cellIs" dxfId="814" priority="816" operator="equal">
      <formula>4</formula>
    </cfRule>
  </conditionalFormatting>
  <conditionalFormatting sqref="AF1:AF1048576">
    <cfRule type="cellIs" dxfId="813" priority="815" operator="equal">
      <formula>4</formula>
    </cfRule>
  </conditionalFormatting>
  <conditionalFormatting sqref="AF1:AF1048576">
    <cfRule type="cellIs" dxfId="812" priority="814" operator="equal">
      <formula>4</formula>
    </cfRule>
  </conditionalFormatting>
  <conditionalFormatting sqref="AF1:AF1048576">
    <cfRule type="cellIs" dxfId="811" priority="813" operator="equal">
      <formula>4</formula>
    </cfRule>
  </conditionalFormatting>
  <conditionalFormatting sqref="AF1:AF1048576">
    <cfRule type="cellIs" dxfId="810" priority="812" operator="equal">
      <formula>4</formula>
    </cfRule>
  </conditionalFormatting>
  <conditionalFormatting sqref="AF1:AF1048576">
    <cfRule type="cellIs" dxfId="809" priority="811" operator="equal">
      <formula>4</formula>
    </cfRule>
  </conditionalFormatting>
  <conditionalFormatting sqref="AF1:AF1048576">
    <cfRule type="cellIs" dxfId="808" priority="810" operator="equal">
      <formula>4</formula>
    </cfRule>
  </conditionalFormatting>
  <conditionalFormatting sqref="AF1:AF1048576">
    <cfRule type="cellIs" dxfId="807" priority="809" operator="equal">
      <formula>4</formula>
    </cfRule>
  </conditionalFormatting>
  <conditionalFormatting sqref="AF1:AF1048576">
    <cfRule type="cellIs" dxfId="806" priority="807" operator="equal">
      <formula>3</formula>
    </cfRule>
    <cfRule type="cellIs" dxfId="805" priority="808" operator="equal">
      <formula>4</formula>
    </cfRule>
  </conditionalFormatting>
  <conditionalFormatting sqref="F1:F1048576">
    <cfRule type="cellIs" dxfId="804" priority="803" operator="equal">
      <formula>2</formula>
    </cfRule>
    <cfRule type="cellIs" dxfId="803" priority="804" operator="equal">
      <formula>3</formula>
    </cfRule>
    <cfRule type="cellIs" dxfId="802" priority="805" operator="equal">
      <formula>4</formula>
    </cfRule>
  </conditionalFormatting>
  <conditionalFormatting sqref="H1:H1048576">
    <cfRule type="cellIs" dxfId="801" priority="802" operator="equal">
      <formula>4</formula>
    </cfRule>
  </conditionalFormatting>
  <conditionalFormatting sqref="H1:H1048576">
    <cfRule type="cellIs" dxfId="800" priority="800" operator="equal">
      <formula>3</formula>
    </cfRule>
    <cfRule type="cellIs" dxfId="799" priority="801" operator="equal">
      <formula>4</formula>
    </cfRule>
  </conditionalFormatting>
  <conditionalFormatting sqref="H1:H1048576">
    <cfRule type="cellIs" dxfId="798" priority="797" operator="equal">
      <formula>2</formula>
    </cfRule>
    <cfRule type="cellIs" dxfId="797" priority="798" operator="equal">
      <formula>3</formula>
    </cfRule>
    <cfRule type="cellIs" dxfId="796" priority="799" operator="equal">
      <formula>4</formula>
    </cfRule>
  </conditionalFormatting>
  <conditionalFormatting sqref="J1:J1048576">
    <cfRule type="cellIs" dxfId="795" priority="796" operator="equal">
      <formula>4</formula>
    </cfRule>
  </conditionalFormatting>
  <conditionalFormatting sqref="J1:J1048576">
    <cfRule type="cellIs" dxfId="794" priority="795" operator="equal">
      <formula>4</formula>
    </cfRule>
  </conditionalFormatting>
  <conditionalFormatting sqref="J1:J1048576">
    <cfRule type="cellIs" dxfId="793" priority="793" operator="equal">
      <formula>3</formula>
    </cfRule>
    <cfRule type="cellIs" dxfId="792" priority="794" operator="equal">
      <formula>4</formula>
    </cfRule>
  </conditionalFormatting>
  <conditionalFormatting sqref="J1:J1048576">
    <cfRule type="cellIs" dxfId="791" priority="792" operator="equal">
      <formula>4</formula>
    </cfRule>
  </conditionalFormatting>
  <conditionalFormatting sqref="J1:J1048576">
    <cfRule type="cellIs" dxfId="790" priority="790" operator="equal">
      <formula>3</formula>
    </cfRule>
    <cfRule type="cellIs" dxfId="789" priority="791" operator="equal">
      <formula>4</formula>
    </cfRule>
  </conditionalFormatting>
  <conditionalFormatting sqref="J1:J1048576">
    <cfRule type="cellIs" dxfId="788" priority="787" operator="equal">
      <formula>2</formula>
    </cfRule>
    <cfRule type="cellIs" dxfId="787" priority="788" operator="equal">
      <formula>3</formula>
    </cfRule>
    <cfRule type="cellIs" dxfId="786" priority="789" operator="equal">
      <formula>4</formula>
    </cfRule>
  </conditionalFormatting>
  <conditionalFormatting sqref="L1:L1048576">
    <cfRule type="cellIs" dxfId="785" priority="786" operator="equal">
      <formula>4</formula>
    </cfRule>
  </conditionalFormatting>
  <conditionalFormatting sqref="L1:L1048576">
    <cfRule type="cellIs" dxfId="784" priority="785" operator="equal">
      <formula>4</formula>
    </cfRule>
  </conditionalFormatting>
  <conditionalFormatting sqref="L1:L1048576">
    <cfRule type="cellIs" dxfId="783" priority="784" operator="equal">
      <formula>4</formula>
    </cfRule>
  </conditionalFormatting>
  <conditionalFormatting sqref="L1:L1048576">
    <cfRule type="cellIs" dxfId="782" priority="782" operator="equal">
      <formula>3</formula>
    </cfRule>
    <cfRule type="cellIs" dxfId="781" priority="783" operator="equal">
      <formula>4</formula>
    </cfRule>
  </conditionalFormatting>
  <conditionalFormatting sqref="L1:L1048576">
    <cfRule type="cellIs" dxfId="780" priority="781" operator="equal">
      <formula>4</formula>
    </cfRule>
  </conditionalFormatting>
  <conditionalFormatting sqref="L1:L1048576">
    <cfRule type="cellIs" dxfId="779" priority="780" operator="equal">
      <formula>4</formula>
    </cfRule>
  </conditionalFormatting>
  <conditionalFormatting sqref="L1:L1048576">
    <cfRule type="cellIs" dxfId="778" priority="778" operator="equal">
      <formula>3</formula>
    </cfRule>
    <cfRule type="cellIs" dxfId="777" priority="779" operator="equal">
      <formula>4</formula>
    </cfRule>
  </conditionalFormatting>
  <conditionalFormatting sqref="L1:L1048576">
    <cfRule type="cellIs" dxfId="776" priority="777" operator="equal">
      <formula>4</formula>
    </cfRule>
  </conditionalFormatting>
  <conditionalFormatting sqref="L1:L1048576">
    <cfRule type="cellIs" dxfId="775" priority="775" operator="equal">
      <formula>3</formula>
    </cfRule>
    <cfRule type="cellIs" dxfId="774" priority="776" operator="equal">
      <formula>4</formula>
    </cfRule>
  </conditionalFormatting>
  <conditionalFormatting sqref="L1:L1048576">
    <cfRule type="cellIs" dxfId="773" priority="772" operator="equal">
      <formula>2</formula>
    </cfRule>
    <cfRule type="cellIs" dxfId="772" priority="773" operator="equal">
      <formula>3</formula>
    </cfRule>
    <cfRule type="cellIs" dxfId="771" priority="774" operator="equal">
      <formula>4</formula>
    </cfRule>
  </conditionalFormatting>
  <conditionalFormatting sqref="N1:N1048576">
    <cfRule type="cellIs" dxfId="770" priority="771" operator="equal">
      <formula>4</formula>
    </cfRule>
  </conditionalFormatting>
  <conditionalFormatting sqref="N1:N1048576">
    <cfRule type="cellIs" dxfId="769" priority="770" operator="equal">
      <formula>4</formula>
    </cfRule>
  </conditionalFormatting>
  <conditionalFormatting sqref="N1:N1048576">
    <cfRule type="cellIs" dxfId="768" priority="769" operator="equal">
      <formula>4</formula>
    </cfRule>
  </conditionalFormatting>
  <conditionalFormatting sqref="N1:N1048576">
    <cfRule type="cellIs" dxfId="767" priority="768" operator="equal">
      <formula>4</formula>
    </cfRule>
  </conditionalFormatting>
  <conditionalFormatting sqref="N1:N1048576">
    <cfRule type="cellIs" dxfId="766" priority="766" operator="equal">
      <formula>3</formula>
    </cfRule>
    <cfRule type="cellIs" dxfId="765" priority="767" operator="equal">
      <formula>4</formula>
    </cfRule>
  </conditionalFormatting>
  <conditionalFormatting sqref="N1:N1048576">
    <cfRule type="cellIs" dxfId="764" priority="765" operator="equal">
      <formula>4</formula>
    </cfRule>
  </conditionalFormatting>
  <conditionalFormatting sqref="N1:N1048576">
    <cfRule type="cellIs" dxfId="763" priority="764" operator="equal">
      <formula>4</formula>
    </cfRule>
  </conditionalFormatting>
  <conditionalFormatting sqref="N1:N1048576">
    <cfRule type="cellIs" dxfId="762" priority="763" operator="equal">
      <formula>4</formula>
    </cfRule>
  </conditionalFormatting>
  <conditionalFormatting sqref="N1:N1048576">
    <cfRule type="cellIs" dxfId="761" priority="761" operator="equal">
      <formula>3</formula>
    </cfRule>
    <cfRule type="cellIs" dxfId="760" priority="762" operator="equal">
      <formula>4</formula>
    </cfRule>
  </conditionalFormatting>
  <conditionalFormatting sqref="N1:N1048576">
    <cfRule type="cellIs" dxfId="759" priority="760" operator="equal">
      <formula>4</formula>
    </cfRule>
  </conditionalFormatting>
  <conditionalFormatting sqref="N1:N1048576">
    <cfRule type="cellIs" dxfId="758" priority="759" operator="equal">
      <formula>4</formula>
    </cfRule>
  </conditionalFormatting>
  <conditionalFormatting sqref="N1:N1048576">
    <cfRule type="cellIs" dxfId="757" priority="757" operator="equal">
      <formula>3</formula>
    </cfRule>
    <cfRule type="cellIs" dxfId="756" priority="758" operator="equal">
      <formula>4</formula>
    </cfRule>
  </conditionalFormatting>
  <conditionalFormatting sqref="N1:N1048576">
    <cfRule type="cellIs" dxfId="755" priority="756" operator="equal">
      <formula>4</formula>
    </cfRule>
  </conditionalFormatting>
  <conditionalFormatting sqref="N1:N1048576">
    <cfRule type="cellIs" dxfId="754" priority="754" operator="equal">
      <formula>3</formula>
    </cfRule>
    <cfRule type="cellIs" dxfId="753" priority="755" operator="equal">
      <formula>4</formula>
    </cfRule>
  </conditionalFormatting>
  <conditionalFormatting sqref="N1:N1048576">
    <cfRule type="cellIs" dxfId="752" priority="751" operator="equal">
      <formula>2</formula>
    </cfRule>
    <cfRule type="cellIs" dxfId="751" priority="752" operator="equal">
      <formula>3</formula>
    </cfRule>
    <cfRule type="cellIs" dxfId="750" priority="753" operator="equal">
      <formula>4</formula>
    </cfRule>
  </conditionalFormatting>
  <conditionalFormatting sqref="P1:P1048576">
    <cfRule type="cellIs" dxfId="749" priority="750" operator="equal">
      <formula>4</formula>
    </cfRule>
  </conditionalFormatting>
  <conditionalFormatting sqref="P1:P1048576">
    <cfRule type="cellIs" dxfId="748" priority="749" operator="equal">
      <formula>4</formula>
    </cfRule>
  </conditionalFormatting>
  <conditionalFormatting sqref="P1:P1048576">
    <cfRule type="cellIs" dxfId="747" priority="748" operator="equal">
      <formula>4</formula>
    </cfRule>
  </conditionalFormatting>
  <conditionalFormatting sqref="P1:P1048576">
    <cfRule type="cellIs" dxfId="746" priority="747" operator="equal">
      <formula>4</formula>
    </cfRule>
  </conditionalFormatting>
  <conditionalFormatting sqref="P1:P1048576">
    <cfRule type="cellIs" dxfId="745" priority="746" operator="equal">
      <formula>4</formula>
    </cfRule>
  </conditionalFormatting>
  <conditionalFormatting sqref="P1:P1048576">
    <cfRule type="cellIs" dxfId="744" priority="744" operator="equal">
      <formula>3</formula>
    </cfRule>
    <cfRule type="cellIs" dxfId="743" priority="745" operator="equal">
      <formula>4</formula>
    </cfRule>
  </conditionalFormatting>
  <conditionalFormatting sqref="P1:P1048576">
    <cfRule type="cellIs" dxfId="742" priority="743" operator="equal">
      <formula>4</formula>
    </cfRule>
  </conditionalFormatting>
  <conditionalFormatting sqref="P1:P1048576">
    <cfRule type="cellIs" dxfId="741" priority="742" operator="equal">
      <formula>4</formula>
    </cfRule>
  </conditionalFormatting>
  <conditionalFormatting sqref="P1:P1048576">
    <cfRule type="cellIs" dxfId="740" priority="741" operator="equal">
      <formula>4</formula>
    </cfRule>
  </conditionalFormatting>
  <conditionalFormatting sqref="P1:P1048576">
    <cfRule type="cellIs" dxfId="739" priority="740" operator="equal">
      <formula>4</formula>
    </cfRule>
  </conditionalFormatting>
  <conditionalFormatting sqref="P1:P1048576">
    <cfRule type="cellIs" dxfId="738" priority="738" operator="equal">
      <formula>3</formula>
    </cfRule>
    <cfRule type="cellIs" dxfId="737" priority="739" operator="equal">
      <formula>4</formula>
    </cfRule>
  </conditionalFormatting>
  <conditionalFormatting sqref="P1:P1048576">
    <cfRule type="cellIs" dxfId="736" priority="737" operator="equal">
      <formula>4</formula>
    </cfRule>
  </conditionalFormatting>
  <conditionalFormatting sqref="P1:P1048576">
    <cfRule type="cellIs" dxfId="735" priority="736" operator="equal">
      <formula>4</formula>
    </cfRule>
  </conditionalFormatting>
  <conditionalFormatting sqref="P1:P1048576">
    <cfRule type="cellIs" dxfId="734" priority="735" operator="equal">
      <formula>4</formula>
    </cfRule>
  </conditionalFormatting>
  <conditionalFormatting sqref="P1:P1048576">
    <cfRule type="cellIs" dxfId="733" priority="733" operator="equal">
      <formula>3</formula>
    </cfRule>
    <cfRule type="cellIs" dxfId="732" priority="734" operator="equal">
      <formula>4</formula>
    </cfRule>
  </conditionalFormatting>
  <conditionalFormatting sqref="P1:P1048576">
    <cfRule type="cellIs" dxfId="731" priority="732" operator="equal">
      <formula>4</formula>
    </cfRule>
  </conditionalFormatting>
  <conditionalFormatting sqref="P1:P1048576">
    <cfRule type="cellIs" dxfId="730" priority="731" operator="equal">
      <formula>4</formula>
    </cfRule>
  </conditionalFormatting>
  <conditionalFormatting sqref="P1:P1048576">
    <cfRule type="cellIs" dxfId="729" priority="729" operator="equal">
      <formula>3</formula>
    </cfRule>
    <cfRule type="cellIs" dxfId="728" priority="730" operator="equal">
      <formula>4</formula>
    </cfRule>
  </conditionalFormatting>
  <conditionalFormatting sqref="P1:P1048576">
    <cfRule type="cellIs" dxfId="727" priority="728" operator="equal">
      <formula>4</formula>
    </cfRule>
  </conditionalFormatting>
  <conditionalFormatting sqref="P1:P1048576">
    <cfRule type="cellIs" dxfId="726" priority="726" operator="equal">
      <formula>3</formula>
    </cfRule>
    <cfRule type="cellIs" dxfId="725" priority="727" operator="equal">
      <formula>4</formula>
    </cfRule>
  </conditionalFormatting>
  <conditionalFormatting sqref="P1:P1048576">
    <cfRule type="cellIs" dxfId="724" priority="723" operator="equal">
      <formula>2</formula>
    </cfRule>
    <cfRule type="cellIs" dxfId="723" priority="724" operator="equal">
      <formula>3</formula>
    </cfRule>
    <cfRule type="cellIs" dxfId="722" priority="725" operator="equal">
      <formula>4</formula>
    </cfRule>
  </conditionalFormatting>
  <conditionalFormatting sqref="R1:R1048576">
    <cfRule type="cellIs" dxfId="721" priority="722" operator="equal">
      <formula>4</formula>
    </cfRule>
  </conditionalFormatting>
  <conditionalFormatting sqref="R1:R1048576">
    <cfRule type="cellIs" dxfId="720" priority="721" operator="equal">
      <formula>4</formula>
    </cfRule>
  </conditionalFormatting>
  <conditionalFormatting sqref="R1:R1048576">
    <cfRule type="cellIs" dxfId="719" priority="720" operator="equal">
      <formula>4</formula>
    </cfRule>
  </conditionalFormatting>
  <conditionalFormatting sqref="R1:R1048576">
    <cfRule type="cellIs" dxfId="718" priority="719" operator="equal">
      <formula>4</formula>
    </cfRule>
  </conditionalFormatting>
  <conditionalFormatting sqref="R1:R1048576">
    <cfRule type="cellIs" dxfId="717" priority="718" operator="equal">
      <formula>4</formula>
    </cfRule>
  </conditionalFormatting>
  <conditionalFormatting sqref="R1:R1048576">
    <cfRule type="cellIs" dxfId="716" priority="717" operator="equal">
      <formula>4</formula>
    </cfRule>
  </conditionalFormatting>
  <conditionalFormatting sqref="R1:R1048576">
    <cfRule type="cellIs" dxfId="715" priority="715" operator="equal">
      <formula>3</formula>
    </cfRule>
    <cfRule type="cellIs" dxfId="714" priority="716" operator="equal">
      <formula>4</formula>
    </cfRule>
  </conditionalFormatting>
  <conditionalFormatting sqref="R1:R1048576">
    <cfRule type="cellIs" dxfId="713" priority="714" operator="equal">
      <formula>4</formula>
    </cfRule>
  </conditionalFormatting>
  <conditionalFormatting sqref="R1:R1048576">
    <cfRule type="cellIs" dxfId="712" priority="713" operator="equal">
      <formula>4</formula>
    </cfRule>
  </conditionalFormatting>
  <conditionalFormatting sqref="R1:R1048576">
    <cfRule type="cellIs" dxfId="711" priority="712" operator="equal">
      <formula>4</formula>
    </cfRule>
  </conditionalFormatting>
  <conditionalFormatting sqref="R1:R1048576">
    <cfRule type="cellIs" dxfId="710" priority="711" operator="equal">
      <formula>4</formula>
    </cfRule>
  </conditionalFormatting>
  <conditionalFormatting sqref="R1:R1048576">
    <cfRule type="cellIs" dxfId="709" priority="710" operator="equal">
      <formula>4</formula>
    </cfRule>
  </conditionalFormatting>
  <conditionalFormatting sqref="R1:R1048576">
    <cfRule type="cellIs" dxfId="708" priority="708" operator="equal">
      <formula>3</formula>
    </cfRule>
    <cfRule type="cellIs" dxfId="707" priority="709" operator="equal">
      <formula>4</formula>
    </cfRule>
  </conditionalFormatting>
  <conditionalFormatting sqref="R1:R1048576">
    <cfRule type="cellIs" dxfId="706" priority="707" operator="equal">
      <formula>4</formula>
    </cfRule>
  </conditionalFormatting>
  <conditionalFormatting sqref="R1:R1048576">
    <cfRule type="cellIs" dxfId="705" priority="706" operator="equal">
      <formula>4</formula>
    </cfRule>
  </conditionalFormatting>
  <conditionalFormatting sqref="R1:R1048576">
    <cfRule type="cellIs" dxfId="704" priority="705" operator="equal">
      <formula>4</formula>
    </cfRule>
  </conditionalFormatting>
  <conditionalFormatting sqref="R1:R1048576">
    <cfRule type="cellIs" dxfId="703" priority="704" operator="equal">
      <formula>4</formula>
    </cfRule>
  </conditionalFormatting>
  <conditionalFormatting sqref="R1:R1048576">
    <cfRule type="cellIs" dxfId="702" priority="702" operator="equal">
      <formula>3</formula>
    </cfRule>
    <cfRule type="cellIs" dxfId="701" priority="703" operator="equal">
      <formula>4</formula>
    </cfRule>
  </conditionalFormatting>
  <conditionalFormatting sqref="R1:R1048576">
    <cfRule type="cellIs" dxfId="700" priority="701" operator="equal">
      <formula>4</formula>
    </cfRule>
  </conditionalFormatting>
  <conditionalFormatting sqref="R1:R1048576">
    <cfRule type="cellIs" dxfId="699" priority="700" operator="equal">
      <formula>4</formula>
    </cfRule>
  </conditionalFormatting>
  <conditionalFormatting sqref="R1:R1048576">
    <cfRule type="cellIs" dxfId="698" priority="699" operator="equal">
      <formula>4</formula>
    </cfRule>
  </conditionalFormatting>
  <conditionalFormatting sqref="R1:R1048576">
    <cfRule type="cellIs" dxfId="697" priority="697" operator="equal">
      <formula>3</formula>
    </cfRule>
    <cfRule type="cellIs" dxfId="696" priority="698" operator="equal">
      <formula>4</formula>
    </cfRule>
  </conditionalFormatting>
  <conditionalFormatting sqref="R1:R1048576">
    <cfRule type="cellIs" dxfId="695" priority="696" operator="equal">
      <formula>4</formula>
    </cfRule>
  </conditionalFormatting>
  <conditionalFormatting sqref="R1:R1048576">
    <cfRule type="cellIs" dxfId="694" priority="695" operator="equal">
      <formula>4</formula>
    </cfRule>
  </conditionalFormatting>
  <conditionalFormatting sqref="R1:R1048576">
    <cfRule type="cellIs" dxfId="693" priority="693" operator="equal">
      <formula>3</formula>
    </cfRule>
    <cfRule type="cellIs" dxfId="692" priority="694" operator="equal">
      <formula>4</formula>
    </cfRule>
  </conditionalFormatting>
  <conditionalFormatting sqref="R1:R1048576">
    <cfRule type="cellIs" dxfId="691" priority="692" operator="equal">
      <formula>4</formula>
    </cfRule>
  </conditionalFormatting>
  <conditionalFormatting sqref="R1:R1048576">
    <cfRule type="cellIs" dxfId="690" priority="690" operator="equal">
      <formula>3</formula>
    </cfRule>
    <cfRule type="cellIs" dxfId="689" priority="691" operator="equal">
      <formula>4</formula>
    </cfRule>
  </conditionalFormatting>
  <conditionalFormatting sqref="R1:R1048576">
    <cfRule type="cellIs" dxfId="688" priority="687" operator="equal">
      <formula>2</formula>
    </cfRule>
    <cfRule type="cellIs" dxfId="687" priority="688" operator="equal">
      <formula>3</formula>
    </cfRule>
    <cfRule type="cellIs" dxfId="686" priority="689" operator="equal">
      <formula>4</formula>
    </cfRule>
  </conditionalFormatting>
  <conditionalFormatting sqref="T1:T1048576">
    <cfRule type="cellIs" dxfId="685" priority="686" operator="equal">
      <formula>4</formula>
    </cfRule>
  </conditionalFormatting>
  <conditionalFormatting sqref="T1:T1048576">
    <cfRule type="cellIs" dxfId="684" priority="685" operator="equal">
      <formula>4</formula>
    </cfRule>
  </conditionalFormatting>
  <conditionalFormatting sqref="T1:T1048576">
    <cfRule type="cellIs" dxfId="683" priority="684" operator="equal">
      <formula>4</formula>
    </cfRule>
  </conditionalFormatting>
  <conditionalFormatting sqref="T1:T1048576">
    <cfRule type="cellIs" dxfId="682" priority="683" operator="equal">
      <formula>4</formula>
    </cfRule>
  </conditionalFormatting>
  <conditionalFormatting sqref="T1:T1048576">
    <cfRule type="cellIs" dxfId="681" priority="682" operator="equal">
      <formula>4</formula>
    </cfRule>
  </conditionalFormatting>
  <conditionalFormatting sqref="T1:T1048576">
    <cfRule type="cellIs" dxfId="680" priority="681" operator="equal">
      <formula>4</formula>
    </cfRule>
  </conditionalFormatting>
  <conditionalFormatting sqref="T1:T1048576">
    <cfRule type="cellIs" dxfId="679" priority="680" operator="equal">
      <formula>4</formula>
    </cfRule>
  </conditionalFormatting>
  <conditionalFormatting sqref="T1:T1048576">
    <cfRule type="cellIs" dxfId="678" priority="678" operator="equal">
      <formula>3</formula>
    </cfRule>
    <cfRule type="cellIs" dxfId="677" priority="679" operator="equal">
      <formula>4</formula>
    </cfRule>
  </conditionalFormatting>
  <conditionalFormatting sqref="T1:T1048576">
    <cfRule type="cellIs" dxfId="676" priority="677" operator="equal">
      <formula>4</formula>
    </cfRule>
  </conditionalFormatting>
  <conditionalFormatting sqref="T1:T1048576">
    <cfRule type="cellIs" dxfId="675" priority="676" operator="equal">
      <formula>4</formula>
    </cfRule>
  </conditionalFormatting>
  <conditionalFormatting sqref="T1:T1048576">
    <cfRule type="cellIs" dxfId="674" priority="675" operator="equal">
      <formula>4</formula>
    </cfRule>
  </conditionalFormatting>
  <conditionalFormatting sqref="T1:T1048576">
    <cfRule type="cellIs" dxfId="673" priority="674" operator="equal">
      <formula>4</formula>
    </cfRule>
  </conditionalFormatting>
  <conditionalFormatting sqref="T1:T1048576">
    <cfRule type="cellIs" dxfId="672" priority="673" operator="equal">
      <formula>4</formula>
    </cfRule>
  </conditionalFormatting>
  <conditionalFormatting sqref="T1:T1048576">
    <cfRule type="cellIs" dxfId="671" priority="672" operator="equal">
      <formula>4</formula>
    </cfRule>
  </conditionalFormatting>
  <conditionalFormatting sqref="T1:T1048576">
    <cfRule type="cellIs" dxfId="670" priority="670" operator="equal">
      <formula>3</formula>
    </cfRule>
    <cfRule type="cellIs" dxfId="669" priority="671" operator="equal">
      <formula>4</formula>
    </cfRule>
  </conditionalFormatting>
  <conditionalFormatting sqref="T1:T1048576">
    <cfRule type="cellIs" dxfId="668" priority="669" operator="equal">
      <formula>4</formula>
    </cfRule>
  </conditionalFormatting>
  <conditionalFormatting sqref="T1:T1048576">
    <cfRule type="cellIs" dxfId="667" priority="668" operator="equal">
      <formula>4</formula>
    </cfRule>
  </conditionalFormatting>
  <conditionalFormatting sqref="T1:T1048576">
    <cfRule type="cellIs" dxfId="666" priority="667" operator="equal">
      <formula>4</formula>
    </cfRule>
  </conditionalFormatting>
  <conditionalFormatting sqref="T1:T1048576">
    <cfRule type="cellIs" dxfId="665" priority="666" operator="equal">
      <formula>4</formula>
    </cfRule>
  </conditionalFormatting>
  <conditionalFormatting sqref="T1:T1048576">
    <cfRule type="cellIs" dxfId="664" priority="665" operator="equal">
      <formula>4</formula>
    </cfRule>
  </conditionalFormatting>
  <conditionalFormatting sqref="T1:T1048576">
    <cfRule type="cellIs" dxfId="663" priority="663" operator="equal">
      <formula>3</formula>
    </cfRule>
    <cfRule type="cellIs" dxfId="662" priority="664" operator="equal">
      <formula>4</formula>
    </cfRule>
  </conditionalFormatting>
  <conditionalFormatting sqref="T1:T1048576">
    <cfRule type="cellIs" dxfId="661" priority="662" operator="equal">
      <formula>4</formula>
    </cfRule>
  </conditionalFormatting>
  <conditionalFormatting sqref="T1:T1048576">
    <cfRule type="cellIs" dxfId="660" priority="661" operator="equal">
      <formula>4</formula>
    </cfRule>
  </conditionalFormatting>
  <conditionalFormatting sqref="T1:T1048576">
    <cfRule type="cellIs" dxfId="659" priority="660" operator="equal">
      <formula>4</formula>
    </cfRule>
  </conditionalFormatting>
  <conditionalFormatting sqref="T1:T1048576">
    <cfRule type="cellIs" dxfId="658" priority="659" operator="equal">
      <formula>4</formula>
    </cfRule>
  </conditionalFormatting>
  <conditionalFormatting sqref="T1:T1048576">
    <cfRule type="cellIs" dxfId="657" priority="657" operator="equal">
      <formula>3</formula>
    </cfRule>
    <cfRule type="cellIs" dxfId="656" priority="658" operator="equal">
      <formula>4</formula>
    </cfRule>
  </conditionalFormatting>
  <conditionalFormatting sqref="T1:T1048576">
    <cfRule type="cellIs" dxfId="655" priority="656" operator="equal">
      <formula>4</formula>
    </cfRule>
  </conditionalFormatting>
  <conditionalFormatting sqref="T1:T1048576">
    <cfRule type="cellIs" dxfId="654" priority="655" operator="equal">
      <formula>4</formula>
    </cfRule>
  </conditionalFormatting>
  <conditionalFormatting sqref="T1:T1048576">
    <cfRule type="cellIs" dxfId="653" priority="654" operator="equal">
      <formula>4</formula>
    </cfRule>
  </conditionalFormatting>
  <conditionalFormatting sqref="T1:T1048576">
    <cfRule type="cellIs" dxfId="652" priority="652" operator="equal">
      <formula>3</formula>
    </cfRule>
    <cfRule type="cellIs" dxfId="651" priority="653" operator="equal">
      <formula>4</formula>
    </cfRule>
  </conditionalFormatting>
  <conditionalFormatting sqref="T1:T1048576">
    <cfRule type="cellIs" dxfId="650" priority="651" operator="equal">
      <formula>4</formula>
    </cfRule>
  </conditionalFormatting>
  <conditionalFormatting sqref="T1:T1048576">
    <cfRule type="cellIs" dxfId="649" priority="650" operator="equal">
      <formula>4</formula>
    </cfRule>
  </conditionalFormatting>
  <conditionalFormatting sqref="T1:T1048576">
    <cfRule type="cellIs" dxfId="648" priority="648" operator="equal">
      <formula>3</formula>
    </cfRule>
    <cfRule type="cellIs" dxfId="647" priority="649" operator="equal">
      <formula>4</formula>
    </cfRule>
  </conditionalFormatting>
  <conditionalFormatting sqref="T1:T1048576">
    <cfRule type="cellIs" dxfId="646" priority="647" operator="equal">
      <formula>4</formula>
    </cfRule>
  </conditionalFormatting>
  <conditionalFormatting sqref="T1:T1048576">
    <cfRule type="cellIs" dxfId="645" priority="645" operator="equal">
      <formula>3</formula>
    </cfRule>
    <cfRule type="cellIs" dxfId="644" priority="646" operator="equal">
      <formula>4</formula>
    </cfRule>
  </conditionalFormatting>
  <conditionalFormatting sqref="T1:T1048576">
    <cfRule type="cellIs" dxfId="643" priority="642" operator="equal">
      <formula>2</formula>
    </cfRule>
    <cfRule type="cellIs" dxfId="642" priority="643" operator="equal">
      <formula>3</formula>
    </cfRule>
    <cfRule type="cellIs" dxfId="641" priority="644" operator="equal">
      <formula>4</formula>
    </cfRule>
  </conditionalFormatting>
  <conditionalFormatting sqref="V1:V1048576">
    <cfRule type="cellIs" dxfId="640" priority="641" operator="equal">
      <formula>4</formula>
    </cfRule>
  </conditionalFormatting>
  <conditionalFormatting sqref="V1:V1048576">
    <cfRule type="cellIs" dxfId="639" priority="640" operator="equal">
      <formula>4</formula>
    </cfRule>
  </conditionalFormatting>
  <conditionalFormatting sqref="V1:V1048576">
    <cfRule type="cellIs" dxfId="638" priority="639" operator="equal">
      <formula>4</formula>
    </cfRule>
  </conditionalFormatting>
  <conditionalFormatting sqref="V1:V1048576">
    <cfRule type="cellIs" dxfId="637" priority="638" operator="equal">
      <formula>4</formula>
    </cfRule>
  </conditionalFormatting>
  <conditionalFormatting sqref="V1:V1048576">
    <cfRule type="cellIs" dxfId="636" priority="637" operator="equal">
      <formula>4</formula>
    </cfRule>
  </conditionalFormatting>
  <conditionalFormatting sqref="V1:V1048576">
    <cfRule type="cellIs" dxfId="635" priority="636" operator="equal">
      <formula>4</formula>
    </cfRule>
  </conditionalFormatting>
  <conditionalFormatting sqref="V1:V1048576">
    <cfRule type="cellIs" dxfId="634" priority="635" operator="equal">
      <formula>4</formula>
    </cfRule>
  </conditionalFormatting>
  <conditionalFormatting sqref="V1:V1048576">
    <cfRule type="cellIs" dxfId="633" priority="634" operator="equal">
      <formula>4</formula>
    </cfRule>
  </conditionalFormatting>
  <conditionalFormatting sqref="V1:V1048576">
    <cfRule type="cellIs" dxfId="632" priority="633" operator="equal">
      <formula>4</formula>
    </cfRule>
  </conditionalFormatting>
  <conditionalFormatting sqref="V1:V1048576">
    <cfRule type="cellIs" dxfId="631" priority="631" operator="equal">
      <formula>3</formula>
    </cfRule>
    <cfRule type="cellIs" dxfId="630" priority="632" operator="equal">
      <formula>4</formula>
    </cfRule>
  </conditionalFormatting>
  <conditionalFormatting sqref="V1:V1048576">
    <cfRule type="cellIs" dxfId="629" priority="630" operator="equal">
      <formula>4</formula>
    </cfRule>
  </conditionalFormatting>
  <conditionalFormatting sqref="V1:V1048576">
    <cfRule type="cellIs" dxfId="628" priority="629" operator="equal">
      <formula>4</formula>
    </cfRule>
  </conditionalFormatting>
  <conditionalFormatting sqref="V1:V1048576">
    <cfRule type="cellIs" dxfId="627" priority="628" operator="equal">
      <formula>4</formula>
    </cfRule>
  </conditionalFormatting>
  <conditionalFormatting sqref="V1:V1048576">
    <cfRule type="cellIs" dxfId="626" priority="627" operator="equal">
      <formula>4</formula>
    </cfRule>
  </conditionalFormatting>
  <conditionalFormatting sqref="V1:V1048576">
    <cfRule type="cellIs" dxfId="625" priority="626" operator="equal">
      <formula>4</formula>
    </cfRule>
  </conditionalFormatting>
  <conditionalFormatting sqref="V1:V1048576">
    <cfRule type="cellIs" dxfId="624" priority="625" operator="equal">
      <formula>4</formula>
    </cfRule>
  </conditionalFormatting>
  <conditionalFormatting sqref="V1:V1048576">
    <cfRule type="cellIs" dxfId="623" priority="624" operator="equal">
      <formula>4</formula>
    </cfRule>
  </conditionalFormatting>
  <conditionalFormatting sqref="V1:V1048576">
    <cfRule type="cellIs" dxfId="622" priority="622" operator="equal">
      <formula>3</formula>
    </cfRule>
    <cfRule type="cellIs" dxfId="621" priority="623" operator="equal">
      <formula>4</formula>
    </cfRule>
  </conditionalFormatting>
  <conditionalFormatting sqref="V1:V1048576">
    <cfRule type="cellIs" dxfId="620" priority="621" operator="equal">
      <formula>4</formula>
    </cfRule>
  </conditionalFormatting>
  <conditionalFormatting sqref="V1:V1048576">
    <cfRule type="cellIs" dxfId="619" priority="620" operator="equal">
      <formula>4</formula>
    </cfRule>
  </conditionalFormatting>
  <conditionalFormatting sqref="V1:V1048576">
    <cfRule type="cellIs" dxfId="618" priority="619" operator="equal">
      <formula>4</formula>
    </cfRule>
  </conditionalFormatting>
  <conditionalFormatting sqref="V1:V1048576">
    <cfRule type="cellIs" dxfId="617" priority="618" operator="equal">
      <formula>4</formula>
    </cfRule>
  </conditionalFormatting>
  <conditionalFormatting sqref="V1:V1048576">
    <cfRule type="cellIs" dxfId="616" priority="617" operator="equal">
      <formula>4</formula>
    </cfRule>
  </conditionalFormatting>
  <conditionalFormatting sqref="V1:V1048576">
    <cfRule type="cellIs" dxfId="615" priority="616" operator="equal">
      <formula>4</formula>
    </cfRule>
  </conditionalFormatting>
  <conditionalFormatting sqref="V1:V1048576">
    <cfRule type="cellIs" dxfId="614" priority="614" operator="equal">
      <formula>3</formula>
    </cfRule>
    <cfRule type="cellIs" dxfId="613" priority="615" operator="equal">
      <formula>4</formula>
    </cfRule>
  </conditionalFormatting>
  <conditionalFormatting sqref="V1:V1048576">
    <cfRule type="cellIs" dxfId="612" priority="613" operator="equal">
      <formula>4</formula>
    </cfRule>
  </conditionalFormatting>
  <conditionalFormatting sqref="V1:V1048576">
    <cfRule type="cellIs" dxfId="611" priority="612" operator="equal">
      <formula>4</formula>
    </cfRule>
  </conditionalFormatting>
  <conditionalFormatting sqref="V1:V1048576">
    <cfRule type="cellIs" dxfId="610" priority="611" operator="equal">
      <formula>4</formula>
    </cfRule>
  </conditionalFormatting>
  <conditionalFormatting sqref="V1:V1048576">
    <cfRule type="cellIs" dxfId="609" priority="610" operator="equal">
      <formula>4</formula>
    </cfRule>
  </conditionalFormatting>
  <conditionalFormatting sqref="V1:V1048576">
    <cfRule type="cellIs" dxfId="608" priority="609" operator="equal">
      <formula>4</formula>
    </cfRule>
  </conditionalFormatting>
  <conditionalFormatting sqref="V1:V1048576">
    <cfRule type="cellIs" dxfId="607" priority="607" operator="equal">
      <formula>3</formula>
    </cfRule>
    <cfRule type="cellIs" dxfId="606" priority="608" operator="equal">
      <formula>4</formula>
    </cfRule>
  </conditionalFormatting>
  <conditionalFormatting sqref="V1:V1048576">
    <cfRule type="cellIs" dxfId="605" priority="606" operator="equal">
      <formula>4</formula>
    </cfRule>
  </conditionalFormatting>
  <conditionalFormatting sqref="V1:V1048576">
    <cfRule type="cellIs" dxfId="604" priority="605" operator="equal">
      <formula>4</formula>
    </cfRule>
  </conditionalFormatting>
  <conditionalFormatting sqref="V1:V1048576">
    <cfRule type="cellIs" dxfId="603" priority="604" operator="equal">
      <formula>4</formula>
    </cfRule>
  </conditionalFormatting>
  <conditionalFormatting sqref="V1:V1048576">
    <cfRule type="cellIs" dxfId="602" priority="603" operator="equal">
      <formula>4</formula>
    </cfRule>
  </conditionalFormatting>
  <conditionalFormatting sqref="V1:V1048576">
    <cfRule type="cellIs" dxfId="601" priority="601" operator="equal">
      <formula>3</formula>
    </cfRule>
    <cfRule type="cellIs" dxfId="600" priority="602" operator="equal">
      <formula>4</formula>
    </cfRule>
  </conditionalFormatting>
  <conditionalFormatting sqref="V1:V1048576">
    <cfRule type="cellIs" dxfId="599" priority="600" operator="equal">
      <formula>4</formula>
    </cfRule>
  </conditionalFormatting>
  <conditionalFormatting sqref="V1:V1048576">
    <cfRule type="cellIs" dxfId="598" priority="599" operator="equal">
      <formula>4</formula>
    </cfRule>
  </conditionalFormatting>
  <conditionalFormatting sqref="V1:V1048576">
    <cfRule type="cellIs" dxfId="597" priority="598" operator="equal">
      <formula>4</formula>
    </cfRule>
  </conditionalFormatting>
  <conditionalFormatting sqref="V1:V1048576">
    <cfRule type="cellIs" dxfId="596" priority="596" operator="equal">
      <formula>3</formula>
    </cfRule>
    <cfRule type="cellIs" dxfId="595" priority="597" operator="equal">
      <formula>4</formula>
    </cfRule>
  </conditionalFormatting>
  <conditionalFormatting sqref="V1:V1048576">
    <cfRule type="cellIs" dxfId="594" priority="595" operator="equal">
      <formula>4</formula>
    </cfRule>
  </conditionalFormatting>
  <conditionalFormatting sqref="V1:V1048576">
    <cfRule type="cellIs" dxfId="593" priority="594" operator="equal">
      <formula>4</formula>
    </cfRule>
  </conditionalFormatting>
  <conditionalFormatting sqref="V1:V1048576">
    <cfRule type="cellIs" dxfId="592" priority="592" operator="equal">
      <formula>3</formula>
    </cfRule>
    <cfRule type="cellIs" dxfId="591" priority="593" operator="equal">
      <formula>4</formula>
    </cfRule>
  </conditionalFormatting>
  <conditionalFormatting sqref="V1:V1048576">
    <cfRule type="cellIs" dxfId="590" priority="591" operator="equal">
      <formula>4</formula>
    </cfRule>
  </conditionalFormatting>
  <conditionalFormatting sqref="V1:V1048576">
    <cfRule type="cellIs" dxfId="589" priority="589" operator="equal">
      <formula>3</formula>
    </cfRule>
    <cfRule type="cellIs" dxfId="588" priority="590" operator="equal">
      <formula>4</formula>
    </cfRule>
  </conditionalFormatting>
  <conditionalFormatting sqref="V1:V1048576">
    <cfRule type="cellIs" dxfId="587" priority="586" operator="equal">
      <formula>2</formula>
    </cfRule>
    <cfRule type="cellIs" dxfId="586" priority="587" operator="equal">
      <formula>3</formula>
    </cfRule>
    <cfRule type="cellIs" dxfId="585" priority="588" operator="equal">
      <formula>4</formula>
    </cfRule>
  </conditionalFormatting>
  <conditionalFormatting sqref="X1:X1048576">
    <cfRule type="cellIs" dxfId="584" priority="585" operator="equal">
      <formula>4</formula>
    </cfRule>
  </conditionalFormatting>
  <conditionalFormatting sqref="X1:X1048576">
    <cfRule type="cellIs" dxfId="583" priority="584" operator="equal">
      <formula>4</formula>
    </cfRule>
  </conditionalFormatting>
  <conditionalFormatting sqref="X2">
    <cfRule type="cellIs" dxfId="582" priority="583" operator="equal">
      <formula>4</formula>
    </cfRule>
  </conditionalFormatting>
  <conditionalFormatting sqref="X2">
    <cfRule type="cellIs" dxfId="581" priority="582" operator="equal">
      <formula>4</formula>
    </cfRule>
  </conditionalFormatting>
  <conditionalFormatting sqref="X1:X1048576">
    <cfRule type="cellIs" dxfId="580" priority="581" operator="equal">
      <formula>4</formula>
    </cfRule>
  </conditionalFormatting>
  <conditionalFormatting sqref="X1:X1048576">
    <cfRule type="cellIs" dxfId="579" priority="580" operator="equal">
      <formula>4</formula>
    </cfRule>
  </conditionalFormatting>
  <conditionalFormatting sqref="X1:X1048576">
    <cfRule type="cellIs" dxfId="578" priority="579" operator="equal">
      <formula>4</formula>
    </cfRule>
  </conditionalFormatting>
  <conditionalFormatting sqref="X1:X1048576">
    <cfRule type="cellIs" dxfId="577" priority="578" operator="equal">
      <formula>4</formula>
    </cfRule>
  </conditionalFormatting>
  <conditionalFormatting sqref="X1:X1048576">
    <cfRule type="cellIs" dxfId="576" priority="577" operator="equal">
      <formula>4</formula>
    </cfRule>
  </conditionalFormatting>
  <conditionalFormatting sqref="X1:X1048576">
    <cfRule type="cellIs" dxfId="575" priority="576" operator="equal">
      <formula>4</formula>
    </cfRule>
  </conditionalFormatting>
  <conditionalFormatting sqref="X1:X1048576">
    <cfRule type="cellIs" dxfId="574" priority="575" operator="equal">
      <formula>4</formula>
    </cfRule>
  </conditionalFormatting>
  <conditionalFormatting sqref="X1:X1048576">
    <cfRule type="cellIs" dxfId="573" priority="574" operator="equal">
      <formula>4</formula>
    </cfRule>
  </conditionalFormatting>
  <conditionalFormatting sqref="X1:X1048576">
    <cfRule type="cellIs" dxfId="572" priority="573" operator="equal">
      <formula>4</formula>
    </cfRule>
  </conditionalFormatting>
  <conditionalFormatting sqref="X1:X1048576">
    <cfRule type="cellIs" dxfId="571" priority="571" operator="equal">
      <formula>3</formula>
    </cfRule>
    <cfRule type="cellIs" dxfId="570" priority="572" operator="equal">
      <formula>4</formula>
    </cfRule>
  </conditionalFormatting>
  <conditionalFormatting sqref="X1:X1048576">
    <cfRule type="cellIs" dxfId="569" priority="570" operator="equal">
      <formula>4</formula>
    </cfRule>
  </conditionalFormatting>
  <conditionalFormatting sqref="X1:X1048576">
    <cfRule type="cellIs" dxfId="568" priority="569" operator="equal">
      <formula>4</formula>
    </cfRule>
  </conditionalFormatting>
  <conditionalFormatting sqref="X1:X1048576">
    <cfRule type="cellIs" dxfId="567" priority="568" operator="equal">
      <formula>4</formula>
    </cfRule>
  </conditionalFormatting>
  <conditionalFormatting sqref="X1:X1048576">
    <cfRule type="cellIs" dxfId="566" priority="567" operator="equal">
      <formula>4</formula>
    </cfRule>
  </conditionalFormatting>
  <conditionalFormatting sqref="X1:X1048576">
    <cfRule type="cellIs" dxfId="565" priority="566" operator="equal">
      <formula>4</formula>
    </cfRule>
  </conditionalFormatting>
  <conditionalFormatting sqref="X1:X1048576">
    <cfRule type="cellIs" dxfId="564" priority="565" operator="equal">
      <formula>4</formula>
    </cfRule>
  </conditionalFormatting>
  <conditionalFormatting sqref="X1:X1048576">
    <cfRule type="cellIs" dxfId="563" priority="564" operator="equal">
      <formula>4</formula>
    </cfRule>
  </conditionalFormatting>
  <conditionalFormatting sqref="X1:X1048576">
    <cfRule type="cellIs" dxfId="562" priority="563" operator="equal">
      <formula>4</formula>
    </cfRule>
  </conditionalFormatting>
  <conditionalFormatting sqref="X1:X1048576">
    <cfRule type="cellIs" dxfId="561" priority="562" operator="equal">
      <formula>4</formula>
    </cfRule>
  </conditionalFormatting>
  <conditionalFormatting sqref="X1:X1048576">
    <cfRule type="cellIs" dxfId="560" priority="560" operator="equal">
      <formula>3</formula>
    </cfRule>
    <cfRule type="cellIs" dxfId="559" priority="561" operator="equal">
      <formula>4</formula>
    </cfRule>
  </conditionalFormatting>
  <conditionalFormatting sqref="X1:X1048576">
    <cfRule type="cellIs" dxfId="558" priority="559" operator="equal">
      <formula>4</formula>
    </cfRule>
  </conditionalFormatting>
  <conditionalFormatting sqref="X1:X1048576">
    <cfRule type="cellIs" dxfId="557" priority="558" operator="equal">
      <formula>4</formula>
    </cfRule>
  </conditionalFormatting>
  <conditionalFormatting sqref="X1:X1048576">
    <cfRule type="cellIs" dxfId="556" priority="557" operator="equal">
      <formula>4</formula>
    </cfRule>
  </conditionalFormatting>
  <conditionalFormatting sqref="X1:X1048576">
    <cfRule type="cellIs" dxfId="555" priority="556" operator="equal">
      <formula>4</formula>
    </cfRule>
  </conditionalFormatting>
  <conditionalFormatting sqref="X1:X1048576">
    <cfRule type="cellIs" dxfId="554" priority="555" operator="equal">
      <formula>4</formula>
    </cfRule>
  </conditionalFormatting>
  <conditionalFormatting sqref="X1:X1048576">
    <cfRule type="cellIs" dxfId="553" priority="554" operator="equal">
      <formula>4</formula>
    </cfRule>
  </conditionalFormatting>
  <conditionalFormatting sqref="X1:X1048576">
    <cfRule type="cellIs" dxfId="552" priority="553" operator="equal">
      <formula>4</formula>
    </cfRule>
  </conditionalFormatting>
  <conditionalFormatting sqref="X1:X1048576">
    <cfRule type="cellIs" dxfId="551" priority="551" operator="equal">
      <formula>3</formula>
    </cfRule>
    <cfRule type="cellIs" dxfId="550" priority="552" operator="equal">
      <formula>4</formula>
    </cfRule>
  </conditionalFormatting>
  <conditionalFormatting sqref="X1:X1048576">
    <cfRule type="cellIs" dxfId="549" priority="550" operator="equal">
      <formula>4</formula>
    </cfRule>
  </conditionalFormatting>
  <conditionalFormatting sqref="X1:X1048576">
    <cfRule type="cellIs" dxfId="548" priority="549" operator="equal">
      <formula>4</formula>
    </cfRule>
  </conditionalFormatting>
  <conditionalFormatting sqref="X1:X1048576">
    <cfRule type="cellIs" dxfId="547" priority="548" operator="equal">
      <formula>4</formula>
    </cfRule>
  </conditionalFormatting>
  <conditionalFormatting sqref="X1:X1048576">
    <cfRule type="cellIs" dxfId="546" priority="547" operator="equal">
      <formula>4</formula>
    </cfRule>
  </conditionalFormatting>
  <conditionalFormatting sqref="X1:X1048576">
    <cfRule type="cellIs" dxfId="545" priority="546" operator="equal">
      <formula>4</formula>
    </cfRule>
  </conditionalFormatting>
  <conditionalFormatting sqref="X1:X1048576">
    <cfRule type="cellIs" dxfId="544" priority="545" operator="equal">
      <formula>4</formula>
    </cfRule>
  </conditionalFormatting>
  <conditionalFormatting sqref="X1:X1048576">
    <cfRule type="cellIs" dxfId="543" priority="543" operator="equal">
      <formula>3</formula>
    </cfRule>
    <cfRule type="cellIs" dxfId="542" priority="544" operator="equal">
      <formula>4</formula>
    </cfRule>
  </conditionalFormatting>
  <conditionalFormatting sqref="X1:X1048576">
    <cfRule type="cellIs" dxfId="541" priority="542" operator="equal">
      <formula>4</formula>
    </cfRule>
  </conditionalFormatting>
  <conditionalFormatting sqref="X1:X1048576">
    <cfRule type="cellIs" dxfId="540" priority="541" operator="equal">
      <formula>4</formula>
    </cfRule>
  </conditionalFormatting>
  <conditionalFormatting sqref="X1:X1048576">
    <cfRule type="cellIs" dxfId="539" priority="540" operator="equal">
      <formula>4</formula>
    </cfRule>
  </conditionalFormatting>
  <conditionalFormatting sqref="X1:X1048576">
    <cfRule type="cellIs" dxfId="538" priority="539" operator="equal">
      <formula>4</formula>
    </cfRule>
  </conditionalFormatting>
  <conditionalFormatting sqref="X1:X1048576">
    <cfRule type="cellIs" dxfId="537" priority="538" operator="equal">
      <formula>4</formula>
    </cfRule>
  </conditionalFormatting>
  <conditionalFormatting sqref="X1:X1048576">
    <cfRule type="cellIs" dxfId="536" priority="536" operator="equal">
      <formula>3</formula>
    </cfRule>
    <cfRule type="cellIs" dxfId="535" priority="537" operator="equal">
      <formula>4</formula>
    </cfRule>
  </conditionalFormatting>
  <conditionalFormatting sqref="X1:X1048576">
    <cfRule type="cellIs" dxfId="534" priority="535" operator="equal">
      <formula>4</formula>
    </cfRule>
  </conditionalFormatting>
  <conditionalFormatting sqref="X1:X1048576">
    <cfRule type="cellIs" dxfId="533" priority="534" operator="equal">
      <formula>4</formula>
    </cfRule>
  </conditionalFormatting>
  <conditionalFormatting sqref="X1:X1048576">
    <cfRule type="cellIs" dxfId="532" priority="533" operator="equal">
      <formula>4</formula>
    </cfRule>
  </conditionalFormatting>
  <conditionalFormatting sqref="X1:X1048576">
    <cfRule type="cellIs" dxfId="531" priority="532" operator="equal">
      <formula>4</formula>
    </cfRule>
  </conditionalFormatting>
  <conditionalFormatting sqref="X1:X1048576">
    <cfRule type="cellIs" dxfId="530" priority="530" operator="equal">
      <formula>3</formula>
    </cfRule>
    <cfRule type="cellIs" dxfId="529" priority="531" operator="equal">
      <formula>4</formula>
    </cfRule>
  </conditionalFormatting>
  <conditionalFormatting sqref="X1:X1048576">
    <cfRule type="cellIs" dxfId="528" priority="529" operator="equal">
      <formula>4</formula>
    </cfRule>
  </conditionalFormatting>
  <conditionalFormatting sqref="X1:X1048576">
    <cfRule type="cellIs" dxfId="527" priority="528" operator="equal">
      <formula>4</formula>
    </cfRule>
  </conditionalFormatting>
  <conditionalFormatting sqref="X1:X1048576">
    <cfRule type="cellIs" dxfId="526" priority="527" operator="equal">
      <formula>4</formula>
    </cfRule>
  </conditionalFormatting>
  <conditionalFormatting sqref="X1:X1048576">
    <cfRule type="cellIs" dxfId="525" priority="525" operator="equal">
      <formula>3</formula>
    </cfRule>
    <cfRule type="cellIs" dxfId="524" priority="526" operator="equal">
      <formula>4</formula>
    </cfRule>
  </conditionalFormatting>
  <conditionalFormatting sqref="X1:X1048576">
    <cfRule type="cellIs" dxfId="523" priority="524" operator="equal">
      <formula>4</formula>
    </cfRule>
  </conditionalFormatting>
  <conditionalFormatting sqref="X1:X1048576">
    <cfRule type="cellIs" dxfId="522" priority="523" operator="equal">
      <formula>4</formula>
    </cfRule>
  </conditionalFormatting>
  <conditionalFormatting sqref="X1:X1048576">
    <cfRule type="cellIs" dxfId="521" priority="521" operator="equal">
      <formula>3</formula>
    </cfRule>
    <cfRule type="cellIs" dxfId="520" priority="522" operator="equal">
      <formula>4</formula>
    </cfRule>
  </conditionalFormatting>
  <conditionalFormatting sqref="X1:X1048576">
    <cfRule type="cellIs" dxfId="519" priority="520" operator="equal">
      <formula>4</formula>
    </cfRule>
  </conditionalFormatting>
  <conditionalFormatting sqref="X1:X1048576">
    <cfRule type="cellIs" dxfId="518" priority="518" operator="equal">
      <formula>3</formula>
    </cfRule>
    <cfRule type="cellIs" dxfId="517" priority="519" operator="equal">
      <formula>4</formula>
    </cfRule>
  </conditionalFormatting>
  <conditionalFormatting sqref="X1:X1048576">
    <cfRule type="cellIs" dxfId="516" priority="515" operator="equal">
      <formula>2</formula>
    </cfRule>
    <cfRule type="cellIs" dxfId="515" priority="516" operator="equal">
      <formula>3</formula>
    </cfRule>
    <cfRule type="cellIs" dxfId="514" priority="517" operator="equal">
      <formula>4</formula>
    </cfRule>
  </conditionalFormatting>
  <conditionalFormatting sqref="Z1:Z1048576">
    <cfRule type="cellIs" dxfId="513" priority="514" operator="equal">
      <formula>4</formula>
    </cfRule>
  </conditionalFormatting>
  <conditionalFormatting sqref="Z1:Z1048576">
    <cfRule type="cellIs" dxfId="512" priority="513" operator="equal">
      <formula>4</formula>
    </cfRule>
  </conditionalFormatting>
  <conditionalFormatting sqref="Z2">
    <cfRule type="cellIs" dxfId="511" priority="512" operator="equal">
      <formula>4</formula>
    </cfRule>
  </conditionalFormatting>
  <conditionalFormatting sqref="Z2">
    <cfRule type="cellIs" dxfId="510" priority="511" operator="equal">
      <formula>4</formula>
    </cfRule>
  </conditionalFormatting>
  <conditionalFormatting sqref="Z1:Z1048576">
    <cfRule type="cellIs" dxfId="509" priority="510" operator="equal">
      <formula>4</formula>
    </cfRule>
  </conditionalFormatting>
  <conditionalFormatting sqref="Z1:Z1048576">
    <cfRule type="cellIs" dxfId="508" priority="509" operator="equal">
      <formula>4</formula>
    </cfRule>
  </conditionalFormatting>
  <conditionalFormatting sqref="Z2">
    <cfRule type="cellIs" dxfId="507" priority="508" operator="equal">
      <formula>4</formula>
    </cfRule>
  </conditionalFormatting>
  <conditionalFormatting sqref="Z2">
    <cfRule type="cellIs" dxfId="506" priority="507" operator="equal">
      <formula>4</formula>
    </cfRule>
  </conditionalFormatting>
  <conditionalFormatting sqref="Z1:Z1048576">
    <cfRule type="cellIs" dxfId="505" priority="506" operator="equal">
      <formula>4</formula>
    </cfRule>
  </conditionalFormatting>
  <conditionalFormatting sqref="Z1:Z1048576">
    <cfRule type="cellIs" dxfId="504" priority="505" operator="equal">
      <formula>4</formula>
    </cfRule>
  </conditionalFormatting>
  <conditionalFormatting sqref="Z1:Z1048576">
    <cfRule type="cellIs" dxfId="503" priority="504" operator="equal">
      <formula>4</formula>
    </cfRule>
  </conditionalFormatting>
  <conditionalFormatting sqref="Z1:Z1048576">
    <cfRule type="cellIs" dxfId="502" priority="503" operator="equal">
      <formula>4</formula>
    </cfRule>
  </conditionalFormatting>
  <conditionalFormatting sqref="Z1:Z1048576">
    <cfRule type="cellIs" dxfId="501" priority="502" operator="equal">
      <formula>4</formula>
    </cfRule>
  </conditionalFormatting>
  <conditionalFormatting sqref="Z1:Z1048576">
    <cfRule type="cellIs" dxfId="500" priority="501" operator="equal">
      <formula>4</formula>
    </cfRule>
  </conditionalFormatting>
  <conditionalFormatting sqref="Z1:Z1048576">
    <cfRule type="cellIs" dxfId="499" priority="500" operator="equal">
      <formula>4</formula>
    </cfRule>
  </conditionalFormatting>
  <conditionalFormatting sqref="Z1:Z1048576">
    <cfRule type="cellIs" dxfId="498" priority="499" operator="equal">
      <formula>4</formula>
    </cfRule>
  </conditionalFormatting>
  <conditionalFormatting sqref="Z1:Z1048576">
    <cfRule type="cellIs" dxfId="497" priority="498" operator="equal">
      <formula>4</formula>
    </cfRule>
  </conditionalFormatting>
  <conditionalFormatting sqref="Z1:Z1048576">
    <cfRule type="cellIs" dxfId="496" priority="496" operator="equal">
      <formula>3</formula>
    </cfRule>
    <cfRule type="cellIs" dxfId="495" priority="497" operator="equal">
      <formula>4</formula>
    </cfRule>
  </conditionalFormatting>
  <conditionalFormatting sqref="Z1:Z1048576">
    <cfRule type="cellIs" dxfId="494" priority="495" operator="equal">
      <formula>4</formula>
    </cfRule>
  </conditionalFormatting>
  <conditionalFormatting sqref="Z1:Z1048576">
    <cfRule type="cellIs" dxfId="493" priority="494" operator="equal">
      <formula>4</formula>
    </cfRule>
  </conditionalFormatting>
  <conditionalFormatting sqref="Z2">
    <cfRule type="cellIs" dxfId="492" priority="493" operator="equal">
      <formula>4</formula>
    </cfRule>
  </conditionalFormatting>
  <conditionalFormatting sqref="Z2">
    <cfRule type="cellIs" dxfId="491" priority="492" operator="equal">
      <formula>4</formula>
    </cfRule>
  </conditionalFormatting>
  <conditionalFormatting sqref="Z1:Z1048576">
    <cfRule type="cellIs" dxfId="490" priority="491" operator="equal">
      <formula>4</formula>
    </cfRule>
  </conditionalFormatting>
  <conditionalFormatting sqref="Z1:Z1048576">
    <cfRule type="cellIs" dxfId="489" priority="490" operator="equal">
      <formula>4</formula>
    </cfRule>
  </conditionalFormatting>
  <conditionalFormatting sqref="Z1:Z1048576">
    <cfRule type="cellIs" dxfId="488" priority="489" operator="equal">
      <formula>4</formula>
    </cfRule>
  </conditionalFormatting>
  <conditionalFormatting sqref="Z1:Z1048576">
    <cfRule type="cellIs" dxfId="487" priority="488" operator="equal">
      <formula>4</formula>
    </cfRule>
  </conditionalFormatting>
  <conditionalFormatting sqref="Z1:Z1048576">
    <cfRule type="cellIs" dxfId="486" priority="487" operator="equal">
      <formula>4</formula>
    </cfRule>
  </conditionalFormatting>
  <conditionalFormatting sqref="Z1:Z1048576">
    <cfRule type="cellIs" dxfId="485" priority="486" operator="equal">
      <formula>4</formula>
    </cfRule>
  </conditionalFormatting>
  <conditionalFormatting sqref="Z1:Z1048576">
    <cfRule type="cellIs" dxfId="484" priority="485" operator="equal">
      <formula>4</formula>
    </cfRule>
  </conditionalFormatting>
  <conditionalFormatting sqref="Z1:Z1048576">
    <cfRule type="cellIs" dxfId="483" priority="484" operator="equal">
      <formula>4</formula>
    </cfRule>
  </conditionalFormatting>
  <conditionalFormatting sqref="Z1:Z1048576">
    <cfRule type="cellIs" dxfId="482" priority="483" operator="equal">
      <formula>4</formula>
    </cfRule>
  </conditionalFormatting>
  <conditionalFormatting sqref="Z1:Z1048576">
    <cfRule type="cellIs" dxfId="481" priority="481" operator="equal">
      <formula>3</formula>
    </cfRule>
    <cfRule type="cellIs" dxfId="480" priority="482" operator="equal">
      <formula>4</formula>
    </cfRule>
  </conditionalFormatting>
  <conditionalFormatting sqref="Z1:Z1048576">
    <cfRule type="cellIs" dxfId="479" priority="480" operator="equal">
      <formula>4</formula>
    </cfRule>
  </conditionalFormatting>
  <conditionalFormatting sqref="Z1:Z1048576">
    <cfRule type="cellIs" dxfId="478" priority="479" operator="equal">
      <formula>4</formula>
    </cfRule>
  </conditionalFormatting>
  <conditionalFormatting sqref="Z1:Z1048576">
    <cfRule type="cellIs" dxfId="477" priority="478" operator="equal">
      <formula>4</formula>
    </cfRule>
  </conditionalFormatting>
  <conditionalFormatting sqref="Z1:Z1048576">
    <cfRule type="cellIs" dxfId="476" priority="477" operator="equal">
      <formula>4</formula>
    </cfRule>
  </conditionalFormatting>
  <conditionalFormatting sqref="Z1:Z1048576">
    <cfRule type="cellIs" dxfId="475" priority="476" operator="equal">
      <formula>4</formula>
    </cfRule>
  </conditionalFormatting>
  <conditionalFormatting sqref="Z1:Z1048576">
    <cfRule type="cellIs" dxfId="474" priority="475" operator="equal">
      <formula>4</formula>
    </cfRule>
  </conditionalFormatting>
  <conditionalFormatting sqref="Z1:Z1048576">
    <cfRule type="cellIs" dxfId="473" priority="474" operator="equal">
      <formula>4</formula>
    </cfRule>
  </conditionalFormatting>
  <conditionalFormatting sqref="Z1:Z1048576">
    <cfRule type="cellIs" dxfId="472" priority="473" operator="equal">
      <formula>4</formula>
    </cfRule>
  </conditionalFormatting>
  <conditionalFormatting sqref="Z1:Z1048576">
    <cfRule type="cellIs" dxfId="471" priority="472" operator="equal">
      <formula>4</formula>
    </cfRule>
  </conditionalFormatting>
  <conditionalFormatting sqref="Z1:Z1048576">
    <cfRule type="cellIs" dxfId="470" priority="470" operator="equal">
      <formula>3</formula>
    </cfRule>
    <cfRule type="cellIs" dxfId="469" priority="471" operator="equal">
      <formula>4</formula>
    </cfRule>
  </conditionalFormatting>
  <conditionalFormatting sqref="Z1:Z1048576">
    <cfRule type="cellIs" dxfId="468" priority="469" operator="equal">
      <formula>4</formula>
    </cfRule>
  </conditionalFormatting>
  <conditionalFormatting sqref="Z1:Z1048576">
    <cfRule type="cellIs" dxfId="467" priority="468" operator="equal">
      <formula>4</formula>
    </cfRule>
  </conditionalFormatting>
  <conditionalFormatting sqref="Z1:Z1048576">
    <cfRule type="cellIs" dxfId="466" priority="467" operator="equal">
      <formula>4</formula>
    </cfRule>
  </conditionalFormatting>
  <conditionalFormatting sqref="Z1:Z1048576">
    <cfRule type="cellIs" dxfId="465" priority="466" operator="equal">
      <formula>4</formula>
    </cfRule>
  </conditionalFormatting>
  <conditionalFormatting sqref="Z1:Z1048576">
    <cfRule type="cellIs" dxfId="464" priority="465" operator="equal">
      <formula>4</formula>
    </cfRule>
  </conditionalFormatting>
  <conditionalFormatting sqref="Z1:Z1048576">
    <cfRule type="cellIs" dxfId="463" priority="464" operator="equal">
      <formula>4</formula>
    </cfRule>
  </conditionalFormatting>
  <conditionalFormatting sqref="Z1:Z1048576">
    <cfRule type="cellIs" dxfId="462" priority="463" operator="equal">
      <formula>4</formula>
    </cfRule>
  </conditionalFormatting>
  <conditionalFormatting sqref="Z1:Z1048576">
    <cfRule type="cellIs" dxfId="461" priority="461" operator="equal">
      <formula>3</formula>
    </cfRule>
    <cfRule type="cellIs" dxfId="460" priority="462" operator="equal">
      <formula>4</formula>
    </cfRule>
  </conditionalFormatting>
  <conditionalFormatting sqref="Z1:Z1048576">
    <cfRule type="cellIs" dxfId="459" priority="460" operator="equal">
      <formula>4</formula>
    </cfRule>
  </conditionalFormatting>
  <conditionalFormatting sqref="Z1:Z1048576">
    <cfRule type="cellIs" dxfId="458" priority="459" operator="equal">
      <formula>4</formula>
    </cfRule>
  </conditionalFormatting>
  <conditionalFormatting sqref="Z1:Z1048576">
    <cfRule type="cellIs" dxfId="457" priority="458" operator="equal">
      <formula>4</formula>
    </cfRule>
  </conditionalFormatting>
  <conditionalFormatting sqref="Z1:Z1048576">
    <cfRule type="cellIs" dxfId="456" priority="457" operator="equal">
      <formula>4</formula>
    </cfRule>
  </conditionalFormatting>
  <conditionalFormatting sqref="Z1:Z1048576">
    <cfRule type="cellIs" dxfId="455" priority="456" operator="equal">
      <formula>4</formula>
    </cfRule>
  </conditionalFormatting>
  <conditionalFormatting sqref="Z1:Z1048576">
    <cfRule type="cellIs" dxfId="454" priority="455" operator="equal">
      <formula>4</formula>
    </cfRule>
  </conditionalFormatting>
  <conditionalFormatting sqref="Z1:Z1048576">
    <cfRule type="cellIs" dxfId="453" priority="453" operator="equal">
      <formula>3</formula>
    </cfRule>
    <cfRule type="cellIs" dxfId="452" priority="454" operator="equal">
      <formula>4</formula>
    </cfRule>
  </conditionalFormatting>
  <conditionalFormatting sqref="Z1:Z1048576">
    <cfRule type="cellIs" dxfId="451" priority="452" operator="equal">
      <formula>4</formula>
    </cfRule>
  </conditionalFormatting>
  <conditionalFormatting sqref="Z1:Z1048576">
    <cfRule type="cellIs" dxfId="450" priority="451" operator="equal">
      <formula>4</formula>
    </cfRule>
  </conditionalFormatting>
  <conditionalFormatting sqref="Z1:Z1048576">
    <cfRule type="cellIs" dxfId="449" priority="450" operator="equal">
      <formula>4</formula>
    </cfRule>
  </conditionalFormatting>
  <conditionalFormatting sqref="Z1:Z1048576">
    <cfRule type="cellIs" dxfId="448" priority="449" operator="equal">
      <formula>4</formula>
    </cfRule>
  </conditionalFormatting>
  <conditionalFormatting sqref="Z1:Z1048576">
    <cfRule type="cellIs" dxfId="447" priority="448" operator="equal">
      <formula>4</formula>
    </cfRule>
  </conditionalFormatting>
  <conditionalFormatting sqref="Z1:Z1048576">
    <cfRule type="cellIs" dxfId="446" priority="446" operator="equal">
      <formula>3</formula>
    </cfRule>
    <cfRule type="cellIs" dxfId="445" priority="447" operator="equal">
      <formula>4</formula>
    </cfRule>
  </conditionalFormatting>
  <conditionalFormatting sqref="Z1:Z1048576">
    <cfRule type="cellIs" dxfId="444" priority="445" operator="equal">
      <formula>4</formula>
    </cfRule>
  </conditionalFormatting>
  <conditionalFormatting sqref="Z1:Z1048576">
    <cfRule type="cellIs" dxfId="443" priority="444" operator="equal">
      <formula>4</formula>
    </cfRule>
  </conditionalFormatting>
  <conditionalFormatting sqref="Z1:Z1048576">
    <cfRule type="cellIs" dxfId="442" priority="443" operator="equal">
      <formula>4</formula>
    </cfRule>
  </conditionalFormatting>
  <conditionalFormatting sqref="Z1:Z1048576">
    <cfRule type="cellIs" dxfId="441" priority="442" operator="equal">
      <formula>4</formula>
    </cfRule>
  </conditionalFormatting>
  <conditionalFormatting sqref="Z1:Z1048576">
    <cfRule type="cellIs" dxfId="440" priority="440" operator="equal">
      <formula>3</formula>
    </cfRule>
    <cfRule type="cellIs" dxfId="439" priority="441" operator="equal">
      <formula>4</formula>
    </cfRule>
  </conditionalFormatting>
  <conditionalFormatting sqref="Z1:Z1048576">
    <cfRule type="cellIs" dxfId="438" priority="439" operator="equal">
      <formula>4</formula>
    </cfRule>
  </conditionalFormatting>
  <conditionalFormatting sqref="Z1:Z1048576">
    <cfRule type="cellIs" dxfId="437" priority="438" operator="equal">
      <formula>4</formula>
    </cfRule>
  </conditionalFormatting>
  <conditionalFormatting sqref="Z1:Z1048576">
    <cfRule type="cellIs" dxfId="436" priority="437" operator="equal">
      <formula>4</formula>
    </cfRule>
  </conditionalFormatting>
  <conditionalFormatting sqref="Z1:Z1048576">
    <cfRule type="cellIs" dxfId="435" priority="435" operator="equal">
      <formula>3</formula>
    </cfRule>
    <cfRule type="cellIs" dxfId="434" priority="436" operator="equal">
      <formula>4</formula>
    </cfRule>
  </conditionalFormatting>
  <conditionalFormatting sqref="Z1:Z1048576">
    <cfRule type="cellIs" dxfId="433" priority="434" operator="equal">
      <formula>4</formula>
    </cfRule>
  </conditionalFormatting>
  <conditionalFormatting sqref="Z1:Z1048576">
    <cfRule type="cellIs" dxfId="432" priority="433" operator="equal">
      <formula>4</formula>
    </cfRule>
  </conditionalFormatting>
  <conditionalFormatting sqref="Z1:Z1048576">
    <cfRule type="cellIs" dxfId="431" priority="431" operator="equal">
      <formula>3</formula>
    </cfRule>
    <cfRule type="cellIs" dxfId="430" priority="432" operator="equal">
      <formula>4</formula>
    </cfRule>
  </conditionalFormatting>
  <conditionalFormatting sqref="Z1:Z1048576">
    <cfRule type="cellIs" dxfId="429" priority="430" operator="equal">
      <formula>4</formula>
    </cfRule>
  </conditionalFormatting>
  <conditionalFormatting sqref="Z1:Z1048576">
    <cfRule type="cellIs" dxfId="428" priority="428" operator="equal">
      <formula>3</formula>
    </cfRule>
    <cfRule type="cellIs" dxfId="427" priority="429" operator="equal">
      <formula>4</formula>
    </cfRule>
  </conditionalFormatting>
  <conditionalFormatting sqref="Z1:Z1048576">
    <cfRule type="cellIs" dxfId="426" priority="425" operator="equal">
      <formula>2</formula>
    </cfRule>
    <cfRule type="cellIs" dxfId="425" priority="426" operator="equal">
      <formula>3</formula>
    </cfRule>
    <cfRule type="cellIs" dxfId="424" priority="427" operator="equal">
      <formula>4</formula>
    </cfRule>
  </conditionalFormatting>
  <conditionalFormatting sqref="AB1:AB1048576">
    <cfRule type="cellIs" dxfId="423" priority="424" operator="equal">
      <formula>4</formula>
    </cfRule>
  </conditionalFormatting>
  <conditionalFormatting sqref="AB1:AB1048576">
    <cfRule type="cellIs" dxfId="422" priority="423" operator="equal">
      <formula>4</formula>
    </cfRule>
  </conditionalFormatting>
  <conditionalFormatting sqref="AB2">
    <cfRule type="cellIs" dxfId="421" priority="422" operator="equal">
      <formula>4</formula>
    </cfRule>
  </conditionalFormatting>
  <conditionalFormatting sqref="AB2">
    <cfRule type="cellIs" dxfId="420" priority="421" operator="equal">
      <formula>4</formula>
    </cfRule>
  </conditionalFormatting>
  <conditionalFormatting sqref="AB1:AB1048576">
    <cfRule type="cellIs" dxfId="419" priority="420" operator="equal">
      <formula>4</formula>
    </cfRule>
  </conditionalFormatting>
  <conditionalFormatting sqref="AB1:AB1048576">
    <cfRule type="cellIs" dxfId="418" priority="419" operator="equal">
      <formula>4</formula>
    </cfRule>
  </conditionalFormatting>
  <conditionalFormatting sqref="AB2">
    <cfRule type="cellIs" dxfId="417" priority="418" operator="equal">
      <formula>4</formula>
    </cfRule>
  </conditionalFormatting>
  <conditionalFormatting sqref="AB2">
    <cfRule type="cellIs" dxfId="416" priority="417" operator="equal">
      <formula>4</formula>
    </cfRule>
  </conditionalFormatting>
  <conditionalFormatting sqref="AB1:AB1048576">
    <cfRule type="cellIs" dxfId="415" priority="416" operator="equal">
      <formula>4</formula>
    </cfRule>
  </conditionalFormatting>
  <conditionalFormatting sqref="AB1:AB1048576">
    <cfRule type="cellIs" dxfId="414" priority="415" operator="equal">
      <formula>4</formula>
    </cfRule>
  </conditionalFormatting>
  <conditionalFormatting sqref="AB2">
    <cfRule type="cellIs" dxfId="413" priority="414" operator="equal">
      <formula>4</formula>
    </cfRule>
  </conditionalFormatting>
  <conditionalFormatting sqref="AB2">
    <cfRule type="cellIs" dxfId="412" priority="413" operator="equal">
      <formula>4</formula>
    </cfRule>
  </conditionalFormatting>
  <conditionalFormatting sqref="AB1:AB1048576">
    <cfRule type="cellIs" dxfId="411" priority="412" operator="equal">
      <formula>4</formula>
    </cfRule>
  </conditionalFormatting>
  <conditionalFormatting sqref="AB1:AB1048576">
    <cfRule type="cellIs" dxfId="410" priority="411" operator="equal">
      <formula>4</formula>
    </cfRule>
  </conditionalFormatting>
  <conditionalFormatting sqref="AB1:AB1048576">
    <cfRule type="cellIs" dxfId="409" priority="410" operator="equal">
      <formula>4</formula>
    </cfRule>
  </conditionalFormatting>
  <conditionalFormatting sqref="AB1:AB1048576">
    <cfRule type="cellIs" dxfId="408" priority="409" operator="equal">
      <formula>4</formula>
    </cfRule>
  </conditionalFormatting>
  <conditionalFormatting sqref="AB1:AB1048576">
    <cfRule type="cellIs" dxfId="407" priority="408" operator="equal">
      <formula>4</formula>
    </cfRule>
  </conditionalFormatting>
  <conditionalFormatting sqref="AB1:AB1048576">
    <cfRule type="cellIs" dxfId="406" priority="407" operator="equal">
      <formula>4</formula>
    </cfRule>
  </conditionalFormatting>
  <conditionalFormatting sqref="AB1:AB1048576">
    <cfRule type="cellIs" dxfId="405" priority="406" operator="equal">
      <formula>4</formula>
    </cfRule>
  </conditionalFormatting>
  <conditionalFormatting sqref="AB1:AB1048576">
    <cfRule type="cellIs" dxfId="404" priority="405" operator="equal">
      <formula>4</formula>
    </cfRule>
  </conditionalFormatting>
  <conditionalFormatting sqref="AB1:AB1048576">
    <cfRule type="cellIs" dxfId="403" priority="404" operator="equal">
      <formula>4</formula>
    </cfRule>
  </conditionalFormatting>
  <conditionalFormatting sqref="AB1:AB1048576">
    <cfRule type="cellIs" dxfId="402" priority="402" operator="equal">
      <formula>3</formula>
    </cfRule>
    <cfRule type="cellIs" dxfId="401" priority="403" operator="equal">
      <formula>4</formula>
    </cfRule>
  </conditionalFormatting>
  <conditionalFormatting sqref="AB1:AB1048576">
    <cfRule type="cellIs" dxfId="400" priority="401" operator="equal">
      <formula>4</formula>
    </cfRule>
  </conditionalFormatting>
  <conditionalFormatting sqref="AB1:AB1048576">
    <cfRule type="cellIs" dxfId="399" priority="400" operator="equal">
      <formula>4</formula>
    </cfRule>
  </conditionalFormatting>
  <conditionalFormatting sqref="AB2">
    <cfRule type="cellIs" dxfId="398" priority="399" operator="equal">
      <formula>4</formula>
    </cfRule>
  </conditionalFormatting>
  <conditionalFormatting sqref="AB2">
    <cfRule type="cellIs" dxfId="397" priority="398" operator="equal">
      <formula>4</formula>
    </cfRule>
  </conditionalFormatting>
  <conditionalFormatting sqref="AB1:AB1048576">
    <cfRule type="cellIs" dxfId="396" priority="397" operator="equal">
      <formula>4</formula>
    </cfRule>
  </conditionalFormatting>
  <conditionalFormatting sqref="AB1:AB1048576">
    <cfRule type="cellIs" dxfId="395" priority="396" operator="equal">
      <formula>4</formula>
    </cfRule>
  </conditionalFormatting>
  <conditionalFormatting sqref="AB2">
    <cfRule type="cellIs" dxfId="394" priority="395" operator="equal">
      <formula>4</formula>
    </cfRule>
  </conditionalFormatting>
  <conditionalFormatting sqref="AB2">
    <cfRule type="cellIs" dxfId="393" priority="394" operator="equal">
      <formula>4</formula>
    </cfRule>
  </conditionalFormatting>
  <conditionalFormatting sqref="AB1:AB1048576">
    <cfRule type="cellIs" dxfId="392" priority="393" operator="equal">
      <formula>4</formula>
    </cfRule>
  </conditionalFormatting>
  <conditionalFormatting sqref="AB1:AB1048576">
    <cfRule type="cellIs" dxfId="391" priority="392" operator="equal">
      <formula>4</formula>
    </cfRule>
  </conditionalFormatting>
  <conditionalFormatting sqref="AB1:AB1048576">
    <cfRule type="cellIs" dxfId="390" priority="391" operator="equal">
      <formula>4</formula>
    </cfRule>
  </conditionalFormatting>
  <conditionalFormatting sqref="AB1:AB1048576">
    <cfRule type="cellIs" dxfId="389" priority="390" operator="equal">
      <formula>4</formula>
    </cfRule>
  </conditionalFormatting>
  <conditionalFormatting sqref="AB1:AB1048576">
    <cfRule type="cellIs" dxfId="388" priority="389" operator="equal">
      <formula>4</formula>
    </cfRule>
  </conditionalFormatting>
  <conditionalFormatting sqref="AB1:AB1048576">
    <cfRule type="cellIs" dxfId="387" priority="388" operator="equal">
      <formula>4</formula>
    </cfRule>
  </conditionalFormatting>
  <conditionalFormatting sqref="AB1:AB1048576">
    <cfRule type="cellIs" dxfId="386" priority="387" operator="equal">
      <formula>4</formula>
    </cfRule>
  </conditionalFormatting>
  <conditionalFormatting sqref="AB1:AB1048576">
    <cfRule type="cellIs" dxfId="385" priority="386" operator="equal">
      <formula>4</formula>
    </cfRule>
  </conditionalFormatting>
  <conditionalFormatting sqref="AB1:AB1048576">
    <cfRule type="cellIs" dxfId="384" priority="385" operator="equal">
      <formula>4</formula>
    </cfRule>
  </conditionalFormatting>
  <conditionalFormatting sqref="AB1:AB1048576">
    <cfRule type="cellIs" dxfId="383" priority="383" operator="equal">
      <formula>3</formula>
    </cfRule>
    <cfRule type="cellIs" dxfId="382" priority="384" operator="equal">
      <formula>4</formula>
    </cfRule>
  </conditionalFormatting>
  <conditionalFormatting sqref="AB1:AB1048576">
    <cfRule type="cellIs" dxfId="381" priority="382" operator="equal">
      <formula>4</formula>
    </cfRule>
  </conditionalFormatting>
  <conditionalFormatting sqref="AB1:AB1048576">
    <cfRule type="cellIs" dxfId="380" priority="381" operator="equal">
      <formula>4</formula>
    </cfRule>
  </conditionalFormatting>
  <conditionalFormatting sqref="AB2">
    <cfRule type="cellIs" dxfId="379" priority="380" operator="equal">
      <formula>4</formula>
    </cfRule>
  </conditionalFormatting>
  <conditionalFormatting sqref="AB2">
    <cfRule type="cellIs" dxfId="378" priority="379" operator="equal">
      <formula>4</formula>
    </cfRule>
  </conditionalFormatting>
  <conditionalFormatting sqref="AB1:AB1048576">
    <cfRule type="cellIs" dxfId="377" priority="378" operator="equal">
      <formula>4</formula>
    </cfRule>
  </conditionalFormatting>
  <conditionalFormatting sqref="AB1:AB1048576">
    <cfRule type="cellIs" dxfId="376" priority="377" operator="equal">
      <formula>4</formula>
    </cfRule>
  </conditionalFormatting>
  <conditionalFormatting sqref="AB1:AB1048576">
    <cfRule type="cellIs" dxfId="375" priority="376" operator="equal">
      <formula>4</formula>
    </cfRule>
  </conditionalFormatting>
  <conditionalFormatting sqref="AB1:AB1048576">
    <cfRule type="cellIs" dxfId="374" priority="375" operator="equal">
      <formula>4</formula>
    </cfRule>
  </conditionalFormatting>
  <conditionalFormatting sqref="AB1:AB1048576">
    <cfRule type="cellIs" dxfId="373" priority="374" operator="equal">
      <formula>4</formula>
    </cfRule>
  </conditionalFormatting>
  <conditionalFormatting sqref="AB1:AB1048576">
    <cfRule type="cellIs" dxfId="372" priority="373" operator="equal">
      <formula>4</formula>
    </cfRule>
  </conditionalFormatting>
  <conditionalFormatting sqref="AB1:AB1048576">
    <cfRule type="cellIs" dxfId="371" priority="372" operator="equal">
      <formula>4</formula>
    </cfRule>
  </conditionalFormatting>
  <conditionalFormatting sqref="AB1:AB1048576">
    <cfRule type="cellIs" dxfId="370" priority="371" operator="equal">
      <formula>4</formula>
    </cfRule>
  </conditionalFormatting>
  <conditionalFormatting sqref="AB1:AB1048576">
    <cfRule type="cellIs" dxfId="369" priority="370" operator="equal">
      <formula>4</formula>
    </cfRule>
  </conditionalFormatting>
  <conditionalFormatting sqref="AB1:AB1048576">
    <cfRule type="cellIs" dxfId="368" priority="368" operator="equal">
      <formula>3</formula>
    </cfRule>
    <cfRule type="cellIs" dxfId="367" priority="369" operator="equal">
      <formula>4</formula>
    </cfRule>
  </conditionalFormatting>
  <conditionalFormatting sqref="AB1:AB1048576">
    <cfRule type="cellIs" dxfId="366" priority="367" operator="equal">
      <formula>4</formula>
    </cfRule>
  </conditionalFormatting>
  <conditionalFormatting sqref="AB1:AB1048576">
    <cfRule type="cellIs" dxfId="365" priority="366" operator="equal">
      <formula>4</formula>
    </cfRule>
  </conditionalFormatting>
  <conditionalFormatting sqref="AB1:AB1048576">
    <cfRule type="cellIs" dxfId="364" priority="365" operator="equal">
      <formula>4</formula>
    </cfRule>
  </conditionalFormatting>
  <conditionalFormatting sqref="AB1:AB1048576">
    <cfRule type="cellIs" dxfId="363" priority="364" operator="equal">
      <formula>4</formula>
    </cfRule>
  </conditionalFormatting>
  <conditionalFormatting sqref="AB1:AB1048576">
    <cfRule type="cellIs" dxfId="362" priority="363" operator="equal">
      <formula>4</formula>
    </cfRule>
  </conditionalFormatting>
  <conditionalFormatting sqref="AB1:AB1048576">
    <cfRule type="cellIs" dxfId="361" priority="362" operator="equal">
      <formula>4</formula>
    </cfRule>
  </conditionalFormatting>
  <conditionalFormatting sqref="AB1:AB1048576">
    <cfRule type="cellIs" dxfId="360" priority="361" operator="equal">
      <formula>4</formula>
    </cfRule>
  </conditionalFormatting>
  <conditionalFormatting sqref="AB1:AB1048576">
    <cfRule type="cellIs" dxfId="359" priority="360" operator="equal">
      <formula>4</formula>
    </cfRule>
  </conditionalFormatting>
  <conditionalFormatting sqref="AB1:AB1048576">
    <cfRule type="cellIs" dxfId="358" priority="359" operator="equal">
      <formula>4</formula>
    </cfRule>
  </conditionalFormatting>
  <conditionalFormatting sqref="AB1:AB1048576">
    <cfRule type="cellIs" dxfId="357" priority="357" operator="equal">
      <formula>3</formula>
    </cfRule>
    <cfRule type="cellIs" dxfId="356" priority="358" operator="equal">
      <formula>4</formula>
    </cfRule>
  </conditionalFormatting>
  <conditionalFormatting sqref="AB1:AB1048576">
    <cfRule type="cellIs" dxfId="355" priority="356" operator="equal">
      <formula>4</formula>
    </cfRule>
  </conditionalFormatting>
  <conditionalFormatting sqref="AB1:AB1048576">
    <cfRule type="cellIs" dxfId="354" priority="355" operator="equal">
      <formula>4</formula>
    </cfRule>
  </conditionalFormatting>
  <conditionalFormatting sqref="AB1:AB1048576">
    <cfRule type="cellIs" dxfId="353" priority="354" operator="equal">
      <formula>4</formula>
    </cfRule>
  </conditionalFormatting>
  <conditionalFormatting sqref="AB1:AB1048576">
    <cfRule type="cellIs" dxfId="352" priority="353" operator="equal">
      <formula>4</formula>
    </cfRule>
  </conditionalFormatting>
  <conditionalFormatting sqref="AB1:AB1048576">
    <cfRule type="cellIs" dxfId="351" priority="352" operator="equal">
      <formula>4</formula>
    </cfRule>
  </conditionalFormatting>
  <conditionalFormatting sqref="AB1:AB1048576">
    <cfRule type="cellIs" dxfId="350" priority="351" operator="equal">
      <formula>4</formula>
    </cfRule>
  </conditionalFormatting>
  <conditionalFormatting sqref="AB1:AB1048576">
    <cfRule type="cellIs" dxfId="349" priority="350" operator="equal">
      <formula>4</formula>
    </cfRule>
  </conditionalFormatting>
  <conditionalFormatting sqref="AB1:AB1048576">
    <cfRule type="cellIs" dxfId="348" priority="348" operator="equal">
      <formula>3</formula>
    </cfRule>
    <cfRule type="cellIs" dxfId="347" priority="349" operator="equal">
      <formula>4</formula>
    </cfRule>
  </conditionalFormatting>
  <conditionalFormatting sqref="AB1:AB1048576">
    <cfRule type="cellIs" dxfId="346" priority="347" operator="equal">
      <formula>4</formula>
    </cfRule>
  </conditionalFormatting>
  <conditionalFormatting sqref="AB1:AB1048576">
    <cfRule type="cellIs" dxfId="345" priority="346" operator="equal">
      <formula>4</formula>
    </cfRule>
  </conditionalFormatting>
  <conditionalFormatting sqref="AB1:AB1048576">
    <cfRule type="cellIs" dxfId="344" priority="345" operator="equal">
      <formula>4</formula>
    </cfRule>
  </conditionalFormatting>
  <conditionalFormatting sqref="AB1:AB1048576">
    <cfRule type="cellIs" dxfId="343" priority="344" operator="equal">
      <formula>4</formula>
    </cfRule>
  </conditionalFormatting>
  <conditionalFormatting sqref="AB1:AB1048576">
    <cfRule type="cellIs" dxfId="342" priority="343" operator="equal">
      <formula>4</formula>
    </cfRule>
  </conditionalFormatting>
  <conditionalFormatting sqref="AB1:AB1048576">
    <cfRule type="cellIs" dxfId="341" priority="342" operator="equal">
      <formula>4</formula>
    </cfRule>
  </conditionalFormatting>
  <conditionalFormatting sqref="AB1:AB1048576">
    <cfRule type="cellIs" dxfId="340" priority="340" operator="equal">
      <formula>3</formula>
    </cfRule>
    <cfRule type="cellIs" dxfId="339" priority="341" operator="equal">
      <formula>4</formula>
    </cfRule>
  </conditionalFormatting>
  <conditionalFormatting sqref="AB1:AB1048576">
    <cfRule type="cellIs" dxfId="338" priority="339" operator="equal">
      <formula>4</formula>
    </cfRule>
  </conditionalFormatting>
  <conditionalFormatting sqref="AB1:AB1048576">
    <cfRule type="cellIs" dxfId="337" priority="338" operator="equal">
      <formula>4</formula>
    </cfRule>
  </conditionalFormatting>
  <conditionalFormatting sqref="AB1:AB1048576">
    <cfRule type="cellIs" dxfId="336" priority="337" operator="equal">
      <formula>4</formula>
    </cfRule>
  </conditionalFormatting>
  <conditionalFormatting sqref="AB1:AB1048576">
    <cfRule type="cellIs" dxfId="335" priority="336" operator="equal">
      <formula>4</formula>
    </cfRule>
  </conditionalFormatting>
  <conditionalFormatting sqref="AB1:AB1048576">
    <cfRule type="cellIs" dxfId="334" priority="335" operator="equal">
      <formula>4</formula>
    </cfRule>
  </conditionalFormatting>
  <conditionalFormatting sqref="AB1:AB1048576">
    <cfRule type="cellIs" dxfId="333" priority="333" operator="equal">
      <formula>3</formula>
    </cfRule>
    <cfRule type="cellIs" dxfId="332" priority="334" operator="equal">
      <formula>4</formula>
    </cfRule>
  </conditionalFormatting>
  <conditionalFormatting sqref="AB1:AB1048576">
    <cfRule type="cellIs" dxfId="331" priority="332" operator="equal">
      <formula>4</formula>
    </cfRule>
  </conditionalFormatting>
  <conditionalFormatting sqref="AB1:AB1048576">
    <cfRule type="cellIs" dxfId="330" priority="331" operator="equal">
      <formula>4</formula>
    </cfRule>
  </conditionalFormatting>
  <conditionalFormatting sqref="AB1:AB1048576">
    <cfRule type="cellIs" dxfId="329" priority="330" operator="equal">
      <formula>4</formula>
    </cfRule>
  </conditionalFormatting>
  <conditionalFormatting sqref="AB1:AB1048576">
    <cfRule type="cellIs" dxfId="328" priority="329" operator="equal">
      <formula>4</formula>
    </cfRule>
  </conditionalFormatting>
  <conditionalFormatting sqref="AB1:AB1048576">
    <cfRule type="cellIs" dxfId="327" priority="327" operator="equal">
      <formula>3</formula>
    </cfRule>
    <cfRule type="cellIs" dxfId="326" priority="328" operator="equal">
      <formula>4</formula>
    </cfRule>
  </conditionalFormatting>
  <conditionalFormatting sqref="AB1:AB1048576">
    <cfRule type="cellIs" dxfId="325" priority="326" operator="equal">
      <formula>4</formula>
    </cfRule>
  </conditionalFormatting>
  <conditionalFormatting sqref="AB1:AB1048576">
    <cfRule type="cellIs" dxfId="324" priority="325" operator="equal">
      <formula>4</formula>
    </cfRule>
  </conditionalFormatting>
  <conditionalFormatting sqref="AB1:AB1048576">
    <cfRule type="cellIs" dxfId="323" priority="324" operator="equal">
      <formula>4</formula>
    </cfRule>
  </conditionalFormatting>
  <conditionalFormatting sqref="AB1:AB1048576">
    <cfRule type="cellIs" dxfId="322" priority="322" operator="equal">
      <formula>3</formula>
    </cfRule>
    <cfRule type="cellIs" dxfId="321" priority="323" operator="equal">
      <formula>4</formula>
    </cfRule>
  </conditionalFormatting>
  <conditionalFormatting sqref="AB1:AB1048576">
    <cfRule type="cellIs" dxfId="320" priority="321" operator="equal">
      <formula>4</formula>
    </cfRule>
  </conditionalFormatting>
  <conditionalFormatting sqref="AB1:AB1048576">
    <cfRule type="cellIs" dxfId="319" priority="320" operator="equal">
      <formula>4</formula>
    </cfRule>
  </conditionalFormatting>
  <conditionalFormatting sqref="AB1:AB1048576">
    <cfRule type="cellIs" dxfId="318" priority="318" operator="equal">
      <formula>3</formula>
    </cfRule>
    <cfRule type="cellIs" dxfId="317" priority="319" operator="equal">
      <formula>4</formula>
    </cfRule>
  </conditionalFormatting>
  <conditionalFormatting sqref="AB1:AB1048576">
    <cfRule type="cellIs" dxfId="316" priority="317" operator="equal">
      <formula>4</formula>
    </cfRule>
  </conditionalFormatting>
  <conditionalFormatting sqref="AB1:AB1048576">
    <cfRule type="cellIs" dxfId="315" priority="315" operator="equal">
      <formula>3</formula>
    </cfRule>
    <cfRule type="cellIs" dxfId="314" priority="316" operator="equal">
      <formula>4</formula>
    </cfRule>
  </conditionalFormatting>
  <conditionalFormatting sqref="AB1:AB1048576">
    <cfRule type="cellIs" dxfId="313" priority="312" operator="equal">
      <formula>2</formula>
    </cfRule>
    <cfRule type="cellIs" dxfId="312" priority="313" operator="equal">
      <formula>3</formula>
    </cfRule>
    <cfRule type="cellIs" dxfId="311" priority="314" operator="equal">
      <formula>4</formula>
    </cfRule>
  </conditionalFormatting>
  <conditionalFormatting sqref="AD1:AD1048576">
    <cfRule type="cellIs" dxfId="310" priority="311" operator="equal">
      <formula>4</formula>
    </cfRule>
  </conditionalFormatting>
  <conditionalFormatting sqref="AD1:AD1048576">
    <cfRule type="cellIs" dxfId="309" priority="310" operator="equal">
      <formula>4</formula>
    </cfRule>
  </conditionalFormatting>
  <conditionalFormatting sqref="AD2">
    <cfRule type="cellIs" dxfId="308" priority="309" operator="equal">
      <formula>4</formula>
    </cfRule>
  </conditionalFormatting>
  <conditionalFormatting sqref="AD2">
    <cfRule type="cellIs" dxfId="307" priority="308" operator="equal">
      <formula>4</formula>
    </cfRule>
  </conditionalFormatting>
  <conditionalFormatting sqref="AD1:AD1048576">
    <cfRule type="cellIs" dxfId="306" priority="307" operator="equal">
      <formula>4</formula>
    </cfRule>
  </conditionalFormatting>
  <conditionalFormatting sqref="AD1:AD1048576">
    <cfRule type="cellIs" dxfId="305" priority="306" operator="equal">
      <formula>4</formula>
    </cfRule>
  </conditionalFormatting>
  <conditionalFormatting sqref="AD2">
    <cfRule type="cellIs" dxfId="304" priority="305" operator="equal">
      <formula>4</formula>
    </cfRule>
  </conditionalFormatting>
  <conditionalFormatting sqref="AD2">
    <cfRule type="cellIs" dxfId="303" priority="304" operator="equal">
      <formula>4</formula>
    </cfRule>
  </conditionalFormatting>
  <conditionalFormatting sqref="AD1:AD1048576">
    <cfRule type="cellIs" dxfId="302" priority="303" operator="equal">
      <formula>4</formula>
    </cfRule>
  </conditionalFormatting>
  <conditionalFormatting sqref="AD1:AD1048576">
    <cfRule type="cellIs" dxfId="301" priority="302" operator="equal">
      <formula>4</formula>
    </cfRule>
  </conditionalFormatting>
  <conditionalFormatting sqref="AD2">
    <cfRule type="cellIs" dxfId="300" priority="301" operator="equal">
      <formula>4</formula>
    </cfRule>
  </conditionalFormatting>
  <conditionalFormatting sqref="AD2">
    <cfRule type="cellIs" dxfId="299" priority="300" operator="equal">
      <formula>4</formula>
    </cfRule>
  </conditionalFormatting>
  <conditionalFormatting sqref="AD1:AD1048576">
    <cfRule type="cellIs" dxfId="298" priority="299" operator="equal">
      <formula>4</formula>
    </cfRule>
  </conditionalFormatting>
  <conditionalFormatting sqref="AD1:AD1048576">
    <cfRule type="cellIs" dxfId="297" priority="298" operator="equal">
      <formula>4</formula>
    </cfRule>
  </conditionalFormatting>
  <conditionalFormatting sqref="AD2">
    <cfRule type="cellIs" dxfId="296" priority="297" operator="equal">
      <formula>4</formula>
    </cfRule>
  </conditionalFormatting>
  <conditionalFormatting sqref="AD2">
    <cfRule type="cellIs" dxfId="295" priority="296" operator="equal">
      <formula>4</formula>
    </cfRule>
  </conditionalFormatting>
  <conditionalFormatting sqref="AD1:AD1048576">
    <cfRule type="cellIs" dxfId="294" priority="295" operator="equal">
      <formula>4</formula>
    </cfRule>
  </conditionalFormatting>
  <conditionalFormatting sqref="AD1:AD1048576">
    <cfRule type="cellIs" dxfId="293" priority="294" operator="equal">
      <formula>4</formula>
    </cfRule>
  </conditionalFormatting>
  <conditionalFormatting sqref="AD1:AD1048576">
    <cfRule type="cellIs" dxfId="292" priority="293" operator="equal">
      <formula>4</formula>
    </cfRule>
  </conditionalFormatting>
  <conditionalFormatting sqref="AD1:AD1048576">
    <cfRule type="cellIs" dxfId="291" priority="292" operator="equal">
      <formula>4</formula>
    </cfRule>
  </conditionalFormatting>
  <conditionalFormatting sqref="AD1:AD1048576">
    <cfRule type="cellIs" dxfId="290" priority="291" operator="equal">
      <formula>4</formula>
    </cfRule>
  </conditionalFormatting>
  <conditionalFormatting sqref="AD1:AD1048576">
    <cfRule type="cellIs" dxfId="289" priority="290" operator="equal">
      <formula>4</formula>
    </cfRule>
  </conditionalFormatting>
  <conditionalFormatting sqref="AD1:AD1048576">
    <cfRule type="cellIs" dxfId="288" priority="289" operator="equal">
      <formula>4</formula>
    </cfRule>
  </conditionalFormatting>
  <conditionalFormatting sqref="AD1:AD1048576">
    <cfRule type="cellIs" dxfId="287" priority="288" operator="equal">
      <formula>4</formula>
    </cfRule>
  </conditionalFormatting>
  <conditionalFormatting sqref="AD1:AD1048576">
    <cfRule type="cellIs" dxfId="286" priority="287" operator="equal">
      <formula>4</formula>
    </cfRule>
  </conditionalFormatting>
  <conditionalFormatting sqref="AD1:AD1048576">
    <cfRule type="cellIs" dxfId="285" priority="285" operator="equal">
      <formula>3</formula>
    </cfRule>
    <cfRule type="cellIs" dxfId="284" priority="286" operator="equal">
      <formula>4</formula>
    </cfRule>
  </conditionalFormatting>
  <conditionalFormatting sqref="AD1:AD1048576">
    <cfRule type="cellIs" dxfId="283" priority="284" operator="equal">
      <formula>4</formula>
    </cfRule>
  </conditionalFormatting>
  <conditionalFormatting sqref="AD1:AD1048576">
    <cfRule type="cellIs" dxfId="282" priority="283" operator="equal">
      <formula>4</formula>
    </cfRule>
  </conditionalFormatting>
  <conditionalFormatting sqref="AD2">
    <cfRule type="cellIs" dxfId="281" priority="282" operator="equal">
      <formula>4</formula>
    </cfRule>
  </conditionalFormatting>
  <conditionalFormatting sqref="AD2">
    <cfRule type="cellIs" dxfId="280" priority="281" operator="equal">
      <formula>4</formula>
    </cfRule>
  </conditionalFormatting>
  <conditionalFormatting sqref="AD1:AD1048576">
    <cfRule type="cellIs" dxfId="279" priority="280" operator="equal">
      <formula>4</formula>
    </cfRule>
  </conditionalFormatting>
  <conditionalFormatting sqref="AD1:AD1048576">
    <cfRule type="cellIs" dxfId="278" priority="279" operator="equal">
      <formula>4</formula>
    </cfRule>
  </conditionalFormatting>
  <conditionalFormatting sqref="AD2">
    <cfRule type="cellIs" dxfId="277" priority="278" operator="equal">
      <formula>4</formula>
    </cfRule>
  </conditionalFormatting>
  <conditionalFormatting sqref="AD2">
    <cfRule type="cellIs" dxfId="276" priority="277" operator="equal">
      <formula>4</formula>
    </cfRule>
  </conditionalFormatting>
  <conditionalFormatting sqref="AD1:AD1048576">
    <cfRule type="cellIs" dxfId="275" priority="276" operator="equal">
      <formula>4</formula>
    </cfRule>
  </conditionalFormatting>
  <conditionalFormatting sqref="AD1:AD1048576">
    <cfRule type="cellIs" dxfId="274" priority="275" operator="equal">
      <formula>4</formula>
    </cfRule>
  </conditionalFormatting>
  <conditionalFormatting sqref="AD2">
    <cfRule type="cellIs" dxfId="273" priority="274" operator="equal">
      <formula>4</formula>
    </cfRule>
  </conditionalFormatting>
  <conditionalFormatting sqref="AD2">
    <cfRule type="cellIs" dxfId="272" priority="273" operator="equal">
      <formula>4</formula>
    </cfRule>
  </conditionalFormatting>
  <conditionalFormatting sqref="AD1:AD1048576">
    <cfRule type="cellIs" dxfId="271" priority="272" operator="equal">
      <formula>4</formula>
    </cfRule>
  </conditionalFormatting>
  <conditionalFormatting sqref="AD1:AD1048576">
    <cfRule type="cellIs" dxfId="270" priority="271" operator="equal">
      <formula>4</formula>
    </cfRule>
  </conditionalFormatting>
  <conditionalFormatting sqref="AD1:AD1048576">
    <cfRule type="cellIs" dxfId="269" priority="270" operator="equal">
      <formula>4</formula>
    </cfRule>
  </conditionalFormatting>
  <conditionalFormatting sqref="AD1:AD1048576">
    <cfRule type="cellIs" dxfId="268" priority="269" operator="equal">
      <formula>4</formula>
    </cfRule>
  </conditionalFormatting>
  <conditionalFormatting sqref="AD1:AD1048576">
    <cfRule type="cellIs" dxfId="267" priority="268" operator="equal">
      <formula>4</formula>
    </cfRule>
  </conditionalFormatting>
  <conditionalFormatting sqref="AD1:AD1048576">
    <cfRule type="cellIs" dxfId="266" priority="267" operator="equal">
      <formula>4</formula>
    </cfRule>
  </conditionalFormatting>
  <conditionalFormatting sqref="AD1:AD1048576">
    <cfRule type="cellIs" dxfId="265" priority="266" operator="equal">
      <formula>4</formula>
    </cfRule>
  </conditionalFormatting>
  <conditionalFormatting sqref="AD1:AD1048576">
    <cfRule type="cellIs" dxfId="264" priority="265" operator="equal">
      <formula>4</formula>
    </cfRule>
  </conditionalFormatting>
  <conditionalFormatting sqref="AD1:AD1048576">
    <cfRule type="cellIs" dxfId="263" priority="264" operator="equal">
      <formula>4</formula>
    </cfRule>
  </conditionalFormatting>
  <conditionalFormatting sqref="AD1:AD1048576">
    <cfRule type="cellIs" dxfId="262" priority="262" operator="equal">
      <formula>3</formula>
    </cfRule>
    <cfRule type="cellIs" dxfId="261" priority="263" operator="equal">
      <formula>4</formula>
    </cfRule>
  </conditionalFormatting>
  <conditionalFormatting sqref="AD1:AD1048576">
    <cfRule type="cellIs" dxfId="260" priority="261" operator="equal">
      <formula>4</formula>
    </cfRule>
  </conditionalFormatting>
  <conditionalFormatting sqref="AD1:AD1048576">
    <cfRule type="cellIs" dxfId="259" priority="260" operator="equal">
      <formula>4</formula>
    </cfRule>
  </conditionalFormatting>
  <conditionalFormatting sqref="AD2">
    <cfRule type="cellIs" dxfId="258" priority="259" operator="equal">
      <formula>4</formula>
    </cfRule>
  </conditionalFormatting>
  <conditionalFormatting sqref="AD2">
    <cfRule type="cellIs" dxfId="257" priority="258" operator="equal">
      <formula>4</formula>
    </cfRule>
  </conditionalFormatting>
  <conditionalFormatting sqref="AD1:AD1048576">
    <cfRule type="cellIs" dxfId="256" priority="257" operator="equal">
      <formula>4</formula>
    </cfRule>
  </conditionalFormatting>
  <conditionalFormatting sqref="AD1:AD1048576">
    <cfRule type="cellIs" dxfId="255" priority="256" operator="equal">
      <formula>4</formula>
    </cfRule>
  </conditionalFormatting>
  <conditionalFormatting sqref="AD2">
    <cfRule type="cellIs" dxfId="254" priority="255" operator="equal">
      <formula>4</formula>
    </cfRule>
  </conditionalFormatting>
  <conditionalFormatting sqref="AD2">
    <cfRule type="cellIs" dxfId="253" priority="254" operator="equal">
      <formula>4</formula>
    </cfRule>
  </conditionalFormatting>
  <conditionalFormatting sqref="AD1:AD1048576">
    <cfRule type="cellIs" dxfId="252" priority="253" operator="equal">
      <formula>4</formula>
    </cfRule>
  </conditionalFormatting>
  <conditionalFormatting sqref="AD1:AD1048576">
    <cfRule type="cellIs" dxfId="251" priority="252" operator="equal">
      <formula>4</formula>
    </cfRule>
  </conditionalFormatting>
  <conditionalFormatting sqref="AD1:AD1048576">
    <cfRule type="cellIs" dxfId="250" priority="251" operator="equal">
      <formula>4</formula>
    </cfRule>
  </conditionalFormatting>
  <conditionalFormatting sqref="AD1:AD1048576">
    <cfRule type="cellIs" dxfId="249" priority="250" operator="equal">
      <formula>4</formula>
    </cfRule>
  </conditionalFormatting>
  <conditionalFormatting sqref="AD1:AD1048576">
    <cfRule type="cellIs" dxfId="248" priority="249" operator="equal">
      <formula>4</formula>
    </cfRule>
  </conditionalFormatting>
  <conditionalFormatting sqref="AD1:AD1048576">
    <cfRule type="cellIs" dxfId="247" priority="248" operator="equal">
      <formula>4</formula>
    </cfRule>
  </conditionalFormatting>
  <conditionalFormatting sqref="AD1:AD1048576">
    <cfRule type="cellIs" dxfId="246" priority="247" operator="equal">
      <formula>4</formula>
    </cfRule>
  </conditionalFormatting>
  <conditionalFormatting sqref="AD1:AD1048576">
    <cfRule type="cellIs" dxfId="245" priority="246" operator="equal">
      <formula>4</formula>
    </cfRule>
  </conditionalFormatting>
  <conditionalFormatting sqref="AD1:AD1048576">
    <cfRule type="cellIs" dxfId="244" priority="245" operator="equal">
      <formula>4</formula>
    </cfRule>
  </conditionalFormatting>
  <conditionalFormatting sqref="AD1:AD1048576">
    <cfRule type="cellIs" dxfId="243" priority="243" operator="equal">
      <formula>3</formula>
    </cfRule>
    <cfRule type="cellIs" dxfId="242" priority="244" operator="equal">
      <formula>4</formula>
    </cfRule>
  </conditionalFormatting>
  <conditionalFormatting sqref="AD1:AD1048576">
    <cfRule type="cellIs" dxfId="241" priority="242" operator="equal">
      <formula>4</formula>
    </cfRule>
  </conditionalFormatting>
  <conditionalFormatting sqref="AD1:AD1048576">
    <cfRule type="cellIs" dxfId="240" priority="241" operator="equal">
      <formula>4</formula>
    </cfRule>
  </conditionalFormatting>
  <conditionalFormatting sqref="AD2">
    <cfRule type="cellIs" dxfId="239" priority="240" operator="equal">
      <formula>4</formula>
    </cfRule>
  </conditionalFormatting>
  <conditionalFormatting sqref="AD2">
    <cfRule type="cellIs" dxfId="238" priority="239" operator="equal">
      <formula>4</formula>
    </cfRule>
  </conditionalFormatting>
  <conditionalFormatting sqref="AD1:AD1048576">
    <cfRule type="cellIs" dxfId="237" priority="238" operator="equal">
      <formula>4</formula>
    </cfRule>
  </conditionalFormatting>
  <conditionalFormatting sqref="AD1:AD1048576">
    <cfRule type="cellIs" dxfId="236" priority="237" operator="equal">
      <formula>4</formula>
    </cfRule>
  </conditionalFormatting>
  <conditionalFormatting sqref="AD1:AD1048576">
    <cfRule type="cellIs" dxfId="235" priority="236" operator="equal">
      <formula>4</formula>
    </cfRule>
  </conditionalFormatting>
  <conditionalFormatting sqref="AD1:AD1048576">
    <cfRule type="cellIs" dxfId="234" priority="235" operator="equal">
      <formula>4</formula>
    </cfRule>
  </conditionalFormatting>
  <conditionalFormatting sqref="AD1:AD1048576">
    <cfRule type="cellIs" dxfId="233" priority="234" operator="equal">
      <formula>4</formula>
    </cfRule>
  </conditionalFormatting>
  <conditionalFormatting sqref="AD1:AD1048576">
    <cfRule type="cellIs" dxfId="232" priority="233" operator="equal">
      <formula>4</formula>
    </cfRule>
  </conditionalFormatting>
  <conditionalFormatting sqref="AD1:AD1048576">
    <cfRule type="cellIs" dxfId="231" priority="232" operator="equal">
      <formula>4</formula>
    </cfRule>
  </conditionalFormatting>
  <conditionalFormatting sqref="AD1:AD1048576">
    <cfRule type="cellIs" dxfId="230" priority="231" operator="equal">
      <formula>4</formula>
    </cfRule>
  </conditionalFormatting>
  <conditionalFormatting sqref="AD1:AD1048576">
    <cfRule type="cellIs" dxfId="229" priority="230" operator="equal">
      <formula>4</formula>
    </cfRule>
  </conditionalFormatting>
  <conditionalFormatting sqref="AD1:AD1048576">
    <cfRule type="cellIs" dxfId="228" priority="228" operator="equal">
      <formula>3</formula>
    </cfRule>
    <cfRule type="cellIs" dxfId="227" priority="229" operator="equal">
      <formula>4</formula>
    </cfRule>
  </conditionalFormatting>
  <conditionalFormatting sqref="AD1:AD1048576">
    <cfRule type="cellIs" dxfId="226" priority="227" operator="equal">
      <formula>4</formula>
    </cfRule>
  </conditionalFormatting>
  <conditionalFormatting sqref="AD1:AD1048576">
    <cfRule type="cellIs" dxfId="225" priority="226" operator="equal">
      <formula>4</formula>
    </cfRule>
  </conditionalFormatting>
  <conditionalFormatting sqref="AD1:AD1048576">
    <cfRule type="cellIs" dxfId="224" priority="225" operator="equal">
      <formula>4</formula>
    </cfRule>
  </conditionalFormatting>
  <conditionalFormatting sqref="AD1:AD1048576">
    <cfRule type="cellIs" dxfId="223" priority="224" operator="equal">
      <formula>4</formula>
    </cfRule>
  </conditionalFormatting>
  <conditionalFormatting sqref="AD1:AD1048576">
    <cfRule type="cellIs" dxfId="222" priority="223" operator="equal">
      <formula>4</formula>
    </cfRule>
  </conditionalFormatting>
  <conditionalFormatting sqref="AD1:AD1048576">
    <cfRule type="cellIs" dxfId="221" priority="222" operator="equal">
      <formula>4</formula>
    </cfRule>
  </conditionalFormatting>
  <conditionalFormatting sqref="AD1:AD1048576">
    <cfRule type="cellIs" dxfId="220" priority="221" operator="equal">
      <formula>4</formula>
    </cfRule>
  </conditionalFormatting>
  <conditionalFormatting sqref="AD1:AD1048576">
    <cfRule type="cellIs" dxfId="219" priority="220" operator="equal">
      <formula>4</formula>
    </cfRule>
  </conditionalFormatting>
  <conditionalFormatting sqref="AD1:AD1048576">
    <cfRule type="cellIs" dxfId="218" priority="219" operator="equal">
      <formula>4</formula>
    </cfRule>
  </conditionalFormatting>
  <conditionalFormatting sqref="AD1:AD1048576">
    <cfRule type="cellIs" dxfId="217" priority="217" operator="equal">
      <formula>3</formula>
    </cfRule>
    <cfRule type="cellIs" dxfId="216" priority="218" operator="equal">
      <formula>4</formula>
    </cfRule>
  </conditionalFormatting>
  <conditionalFormatting sqref="AD1:AD1048576">
    <cfRule type="cellIs" dxfId="215" priority="216" operator="equal">
      <formula>4</formula>
    </cfRule>
  </conditionalFormatting>
  <conditionalFormatting sqref="AD1:AD1048576">
    <cfRule type="cellIs" dxfId="214" priority="215" operator="equal">
      <formula>4</formula>
    </cfRule>
  </conditionalFormatting>
  <conditionalFormatting sqref="AD1:AD1048576">
    <cfRule type="cellIs" dxfId="213" priority="214" operator="equal">
      <formula>4</formula>
    </cfRule>
  </conditionalFormatting>
  <conditionalFormatting sqref="AD1:AD1048576">
    <cfRule type="cellIs" dxfId="212" priority="213" operator="equal">
      <formula>4</formula>
    </cfRule>
  </conditionalFormatting>
  <conditionalFormatting sqref="AD1:AD1048576">
    <cfRule type="cellIs" dxfId="211" priority="212" operator="equal">
      <formula>4</formula>
    </cfRule>
  </conditionalFormatting>
  <conditionalFormatting sqref="AD1:AD1048576">
    <cfRule type="cellIs" dxfId="210" priority="211" operator="equal">
      <formula>4</formula>
    </cfRule>
  </conditionalFormatting>
  <conditionalFormatting sqref="AD1:AD1048576">
    <cfRule type="cellIs" dxfId="209" priority="210" operator="equal">
      <formula>4</formula>
    </cfRule>
  </conditionalFormatting>
  <conditionalFormatting sqref="AD1:AD1048576">
    <cfRule type="cellIs" dxfId="208" priority="208" operator="equal">
      <formula>3</formula>
    </cfRule>
    <cfRule type="cellIs" dxfId="207" priority="209" operator="equal">
      <formula>4</formula>
    </cfRule>
  </conditionalFormatting>
  <conditionalFormatting sqref="AD1:AD1048576">
    <cfRule type="cellIs" dxfId="206" priority="207" operator="equal">
      <formula>4</formula>
    </cfRule>
  </conditionalFormatting>
  <conditionalFormatting sqref="AD1:AD1048576">
    <cfRule type="cellIs" dxfId="205" priority="206" operator="equal">
      <formula>4</formula>
    </cfRule>
  </conditionalFormatting>
  <conditionalFormatting sqref="AD1:AD1048576">
    <cfRule type="cellIs" dxfId="204" priority="205" operator="equal">
      <formula>4</formula>
    </cfRule>
  </conditionalFormatting>
  <conditionalFormatting sqref="AD1:AD1048576">
    <cfRule type="cellIs" dxfId="203" priority="204" operator="equal">
      <formula>4</formula>
    </cfRule>
  </conditionalFormatting>
  <conditionalFormatting sqref="AD1:AD1048576">
    <cfRule type="cellIs" dxfId="202" priority="203" operator="equal">
      <formula>4</formula>
    </cfRule>
  </conditionalFormatting>
  <conditionalFormatting sqref="AD1:AD1048576">
    <cfRule type="cellIs" dxfId="201" priority="202" operator="equal">
      <formula>4</formula>
    </cfRule>
  </conditionalFormatting>
  <conditionalFormatting sqref="AD1:AD1048576">
    <cfRule type="cellIs" dxfId="200" priority="200" operator="equal">
      <formula>3</formula>
    </cfRule>
    <cfRule type="cellIs" dxfId="199" priority="201" operator="equal">
      <formula>4</formula>
    </cfRule>
  </conditionalFormatting>
  <conditionalFormatting sqref="AD1:AD1048576">
    <cfRule type="cellIs" dxfId="198" priority="199" operator="equal">
      <formula>4</formula>
    </cfRule>
  </conditionalFormatting>
  <conditionalFormatting sqref="AD1:AD1048576">
    <cfRule type="cellIs" dxfId="197" priority="198" operator="equal">
      <formula>4</formula>
    </cfRule>
  </conditionalFormatting>
  <conditionalFormatting sqref="AD1:AD1048576">
    <cfRule type="cellIs" dxfId="196" priority="197" operator="equal">
      <formula>4</formula>
    </cfRule>
  </conditionalFormatting>
  <conditionalFormatting sqref="AD1:AD1048576">
    <cfRule type="cellIs" dxfId="195" priority="196" operator="equal">
      <formula>4</formula>
    </cfRule>
  </conditionalFormatting>
  <conditionalFormatting sqref="AD1:AD1048576">
    <cfRule type="cellIs" dxfId="194" priority="195" operator="equal">
      <formula>4</formula>
    </cfRule>
  </conditionalFormatting>
  <conditionalFormatting sqref="AD1:AD1048576">
    <cfRule type="cellIs" dxfId="193" priority="193" operator="equal">
      <formula>3</formula>
    </cfRule>
    <cfRule type="cellIs" dxfId="192" priority="194" operator="equal">
      <formula>4</formula>
    </cfRule>
  </conditionalFormatting>
  <conditionalFormatting sqref="AD1:AD1048576">
    <cfRule type="cellIs" dxfId="191" priority="192" operator="equal">
      <formula>4</formula>
    </cfRule>
  </conditionalFormatting>
  <conditionalFormatting sqref="AD1:AD1048576">
    <cfRule type="cellIs" dxfId="190" priority="191" operator="equal">
      <formula>4</formula>
    </cfRule>
  </conditionalFormatting>
  <conditionalFormatting sqref="AD1:AD1048576">
    <cfRule type="cellIs" dxfId="189" priority="190" operator="equal">
      <formula>4</formula>
    </cfRule>
  </conditionalFormatting>
  <conditionalFormatting sqref="AD1:AD1048576">
    <cfRule type="cellIs" dxfId="188" priority="189" operator="equal">
      <formula>4</formula>
    </cfRule>
  </conditionalFormatting>
  <conditionalFormatting sqref="AD1:AD1048576">
    <cfRule type="cellIs" dxfId="187" priority="187" operator="equal">
      <formula>3</formula>
    </cfRule>
    <cfRule type="cellIs" dxfId="186" priority="188" operator="equal">
      <formula>4</formula>
    </cfRule>
  </conditionalFormatting>
  <conditionalFormatting sqref="AD1:AD1048576">
    <cfRule type="cellIs" dxfId="185" priority="186" operator="equal">
      <formula>4</formula>
    </cfRule>
  </conditionalFormatting>
  <conditionalFormatting sqref="AD1:AD1048576">
    <cfRule type="cellIs" dxfId="184" priority="185" operator="equal">
      <formula>4</formula>
    </cfRule>
  </conditionalFormatting>
  <conditionalFormatting sqref="AD1:AD1048576">
    <cfRule type="cellIs" dxfId="183" priority="184" operator="equal">
      <formula>4</formula>
    </cfRule>
  </conditionalFormatting>
  <conditionalFormatting sqref="AD1:AD1048576">
    <cfRule type="cellIs" dxfId="182" priority="182" operator="equal">
      <formula>3</formula>
    </cfRule>
    <cfRule type="cellIs" dxfId="181" priority="183" operator="equal">
      <formula>4</formula>
    </cfRule>
  </conditionalFormatting>
  <conditionalFormatting sqref="AD1:AD1048576">
    <cfRule type="cellIs" dxfId="180" priority="181" operator="equal">
      <formula>4</formula>
    </cfRule>
  </conditionalFormatting>
  <conditionalFormatting sqref="AD1:AD1048576">
    <cfRule type="cellIs" dxfId="179" priority="180" operator="equal">
      <formula>4</formula>
    </cfRule>
  </conditionalFormatting>
  <conditionalFormatting sqref="AD1:AD1048576">
    <cfRule type="cellIs" dxfId="178" priority="178" operator="equal">
      <formula>3</formula>
    </cfRule>
    <cfRule type="cellIs" dxfId="177" priority="179" operator="equal">
      <formula>4</formula>
    </cfRule>
  </conditionalFormatting>
  <conditionalFormatting sqref="AD1:AD1048576">
    <cfRule type="cellIs" dxfId="176" priority="177" operator="equal">
      <formula>4</formula>
    </cfRule>
  </conditionalFormatting>
  <conditionalFormatting sqref="AD1:AD1048576">
    <cfRule type="cellIs" dxfId="175" priority="175" operator="equal">
      <formula>3</formula>
    </cfRule>
    <cfRule type="cellIs" dxfId="174" priority="176" operator="equal">
      <formula>4</formula>
    </cfRule>
  </conditionalFormatting>
  <conditionalFormatting sqref="AD1:AD1048576">
    <cfRule type="cellIs" dxfId="173" priority="172" operator="equal">
      <formula>2</formula>
    </cfRule>
    <cfRule type="cellIs" dxfId="172" priority="173" operator="equal">
      <formula>3</formula>
    </cfRule>
    <cfRule type="cellIs" dxfId="171" priority="174" operator="equal">
      <formula>4</formula>
    </cfRule>
  </conditionalFormatting>
  <conditionalFormatting sqref="AF1:AF1048576">
    <cfRule type="cellIs" dxfId="170" priority="171" operator="equal">
      <formula>4</formula>
    </cfRule>
  </conditionalFormatting>
  <conditionalFormatting sqref="AF1:AF1048576">
    <cfRule type="cellIs" dxfId="169" priority="170" operator="equal">
      <formula>4</formula>
    </cfRule>
  </conditionalFormatting>
  <conditionalFormatting sqref="AF2">
    <cfRule type="cellIs" dxfId="168" priority="169" operator="equal">
      <formula>4</formula>
    </cfRule>
  </conditionalFormatting>
  <conditionalFormatting sqref="AF2">
    <cfRule type="cellIs" dxfId="167" priority="168" operator="equal">
      <formula>4</formula>
    </cfRule>
  </conditionalFormatting>
  <conditionalFormatting sqref="AF1:AF1048576">
    <cfRule type="cellIs" dxfId="166" priority="167" operator="equal">
      <formula>4</formula>
    </cfRule>
  </conditionalFormatting>
  <conditionalFormatting sqref="AF1:AF1048576">
    <cfRule type="cellIs" dxfId="165" priority="166" operator="equal">
      <formula>4</formula>
    </cfRule>
  </conditionalFormatting>
  <conditionalFormatting sqref="AF2">
    <cfRule type="cellIs" dxfId="164" priority="165" operator="equal">
      <formula>4</formula>
    </cfRule>
  </conditionalFormatting>
  <conditionalFormatting sqref="AF2">
    <cfRule type="cellIs" dxfId="163" priority="164" operator="equal">
      <formula>4</formula>
    </cfRule>
  </conditionalFormatting>
  <conditionalFormatting sqref="AF1:AF1048576">
    <cfRule type="cellIs" dxfId="162" priority="163" operator="equal">
      <formula>4</formula>
    </cfRule>
  </conditionalFormatting>
  <conditionalFormatting sqref="AF1:AF1048576">
    <cfRule type="cellIs" dxfId="161" priority="162" operator="equal">
      <formula>4</formula>
    </cfRule>
  </conditionalFormatting>
  <conditionalFormatting sqref="AF2">
    <cfRule type="cellIs" dxfId="160" priority="161" operator="equal">
      <formula>4</formula>
    </cfRule>
  </conditionalFormatting>
  <conditionalFormatting sqref="AF2">
    <cfRule type="cellIs" dxfId="159" priority="160" operator="equal">
      <formula>4</formula>
    </cfRule>
  </conditionalFormatting>
  <conditionalFormatting sqref="AF1:AF1048576">
    <cfRule type="cellIs" dxfId="158" priority="159" operator="equal">
      <formula>4</formula>
    </cfRule>
  </conditionalFormatting>
  <conditionalFormatting sqref="AF1:AF1048576">
    <cfRule type="cellIs" dxfId="157" priority="158" operator="equal">
      <formula>4</formula>
    </cfRule>
  </conditionalFormatting>
  <conditionalFormatting sqref="AF2">
    <cfRule type="cellIs" dxfId="156" priority="157" operator="equal">
      <formula>4</formula>
    </cfRule>
  </conditionalFormatting>
  <conditionalFormatting sqref="AF2">
    <cfRule type="cellIs" dxfId="155" priority="156" operator="equal">
      <formula>4</formula>
    </cfRule>
  </conditionalFormatting>
  <conditionalFormatting sqref="AF1:AF1048576">
    <cfRule type="cellIs" dxfId="154" priority="155" operator="equal">
      <formula>4</formula>
    </cfRule>
  </conditionalFormatting>
  <conditionalFormatting sqref="AF1:AF1048576">
    <cfRule type="cellIs" dxfId="153" priority="154" operator="equal">
      <formula>4</formula>
    </cfRule>
  </conditionalFormatting>
  <conditionalFormatting sqref="AF2">
    <cfRule type="cellIs" dxfId="152" priority="153" operator="equal">
      <formula>4</formula>
    </cfRule>
  </conditionalFormatting>
  <conditionalFormatting sqref="AF2">
    <cfRule type="cellIs" dxfId="151" priority="152" operator="equal">
      <formula>4</formula>
    </cfRule>
  </conditionalFormatting>
  <conditionalFormatting sqref="AF1:AF1048576">
    <cfRule type="cellIs" dxfId="150" priority="151" operator="equal">
      <formula>4</formula>
    </cfRule>
  </conditionalFormatting>
  <conditionalFormatting sqref="AF1:AF1048576">
    <cfRule type="cellIs" dxfId="149" priority="150" operator="equal">
      <formula>4</formula>
    </cfRule>
  </conditionalFormatting>
  <conditionalFormatting sqref="AF1:AF1048576">
    <cfRule type="cellIs" dxfId="148" priority="149" operator="equal">
      <formula>4</formula>
    </cfRule>
  </conditionalFormatting>
  <conditionalFormatting sqref="AF1:AF1048576">
    <cfRule type="cellIs" dxfId="147" priority="148" operator="equal">
      <formula>4</formula>
    </cfRule>
  </conditionalFormatting>
  <conditionalFormatting sqref="AF1:AF1048576">
    <cfRule type="cellIs" dxfId="146" priority="147" operator="equal">
      <formula>4</formula>
    </cfRule>
  </conditionalFormatting>
  <conditionalFormatting sqref="AF1:AF1048576">
    <cfRule type="cellIs" dxfId="145" priority="146" operator="equal">
      <formula>4</formula>
    </cfRule>
  </conditionalFormatting>
  <conditionalFormatting sqref="AF1:AF1048576">
    <cfRule type="cellIs" dxfId="144" priority="145" operator="equal">
      <formula>4</formula>
    </cfRule>
  </conditionalFormatting>
  <conditionalFormatting sqref="AF1:AF1048576">
    <cfRule type="cellIs" dxfId="143" priority="144" operator="equal">
      <formula>4</formula>
    </cfRule>
  </conditionalFormatting>
  <conditionalFormatting sqref="AF1:AF1048576">
    <cfRule type="cellIs" dxfId="142" priority="143" operator="equal">
      <formula>4</formula>
    </cfRule>
  </conditionalFormatting>
  <conditionalFormatting sqref="AF1:AF1048576">
    <cfRule type="cellIs" dxfId="141" priority="141" operator="equal">
      <formula>3</formula>
    </cfRule>
    <cfRule type="cellIs" dxfId="140" priority="142" operator="equal">
      <formula>4</formula>
    </cfRule>
  </conditionalFormatting>
  <conditionalFormatting sqref="AF1:AF1048576">
    <cfRule type="cellIs" dxfId="139" priority="140" operator="equal">
      <formula>4</formula>
    </cfRule>
  </conditionalFormatting>
  <conditionalFormatting sqref="AF1:AF1048576">
    <cfRule type="cellIs" dxfId="138" priority="139" operator="equal">
      <formula>4</formula>
    </cfRule>
  </conditionalFormatting>
  <conditionalFormatting sqref="AF2">
    <cfRule type="cellIs" dxfId="137" priority="138" operator="equal">
      <formula>4</formula>
    </cfRule>
  </conditionalFormatting>
  <conditionalFormatting sqref="AF2">
    <cfRule type="cellIs" dxfId="136" priority="137" operator="equal">
      <formula>4</formula>
    </cfRule>
  </conditionalFormatting>
  <conditionalFormatting sqref="AF1:AF1048576">
    <cfRule type="cellIs" dxfId="135" priority="136" operator="equal">
      <formula>4</formula>
    </cfRule>
  </conditionalFormatting>
  <conditionalFormatting sqref="AF1:AF1048576">
    <cfRule type="cellIs" dxfId="134" priority="135" operator="equal">
      <formula>4</formula>
    </cfRule>
  </conditionalFormatting>
  <conditionalFormatting sqref="AF2">
    <cfRule type="cellIs" dxfId="133" priority="134" operator="equal">
      <formula>4</formula>
    </cfRule>
  </conditionalFormatting>
  <conditionalFormatting sqref="AF2">
    <cfRule type="cellIs" dxfId="132" priority="133" operator="equal">
      <formula>4</formula>
    </cfRule>
  </conditionalFormatting>
  <conditionalFormatting sqref="AF1:AF1048576">
    <cfRule type="cellIs" dxfId="131" priority="132" operator="equal">
      <formula>4</formula>
    </cfRule>
  </conditionalFormatting>
  <conditionalFormatting sqref="AF1:AF1048576">
    <cfRule type="cellIs" dxfId="130" priority="131" operator="equal">
      <formula>4</formula>
    </cfRule>
  </conditionalFormatting>
  <conditionalFormatting sqref="AF2">
    <cfRule type="cellIs" dxfId="129" priority="130" operator="equal">
      <formula>4</formula>
    </cfRule>
  </conditionalFormatting>
  <conditionalFormatting sqref="AF2">
    <cfRule type="cellIs" dxfId="128" priority="129" operator="equal">
      <formula>4</formula>
    </cfRule>
  </conditionalFormatting>
  <conditionalFormatting sqref="AF1:AF1048576">
    <cfRule type="cellIs" dxfId="127" priority="128" operator="equal">
      <formula>4</formula>
    </cfRule>
  </conditionalFormatting>
  <conditionalFormatting sqref="AF1:AF1048576">
    <cfRule type="cellIs" dxfId="126" priority="127" operator="equal">
      <formula>4</formula>
    </cfRule>
  </conditionalFormatting>
  <conditionalFormatting sqref="AF2">
    <cfRule type="cellIs" dxfId="125" priority="126" operator="equal">
      <formula>4</formula>
    </cfRule>
  </conditionalFormatting>
  <conditionalFormatting sqref="AF2">
    <cfRule type="cellIs" dxfId="124" priority="125" operator="equal">
      <formula>4</formula>
    </cfRule>
  </conditionalFormatting>
  <conditionalFormatting sqref="AF1:AF1048576">
    <cfRule type="cellIs" dxfId="123" priority="124" operator="equal">
      <formula>4</formula>
    </cfRule>
  </conditionalFormatting>
  <conditionalFormatting sqref="AF1:AF1048576">
    <cfRule type="cellIs" dxfId="122" priority="123" operator="equal">
      <formula>4</formula>
    </cfRule>
  </conditionalFormatting>
  <conditionalFormatting sqref="AF1:AF1048576">
    <cfRule type="cellIs" dxfId="121" priority="122" operator="equal">
      <formula>4</formula>
    </cfRule>
  </conditionalFormatting>
  <conditionalFormatting sqref="AF1:AF1048576">
    <cfRule type="cellIs" dxfId="120" priority="121" operator="equal">
      <formula>4</formula>
    </cfRule>
  </conditionalFormatting>
  <conditionalFormatting sqref="AF1:AF1048576">
    <cfRule type="cellIs" dxfId="119" priority="120" operator="equal">
      <formula>4</formula>
    </cfRule>
  </conditionalFormatting>
  <conditionalFormatting sqref="AF1:AF1048576">
    <cfRule type="cellIs" dxfId="118" priority="119" operator="equal">
      <formula>4</formula>
    </cfRule>
  </conditionalFormatting>
  <conditionalFormatting sqref="AF1:AF1048576">
    <cfRule type="cellIs" dxfId="117" priority="118" operator="equal">
      <formula>4</formula>
    </cfRule>
  </conditionalFormatting>
  <conditionalFormatting sqref="AF1:AF1048576">
    <cfRule type="cellIs" dxfId="116" priority="117" operator="equal">
      <formula>4</formula>
    </cfRule>
  </conditionalFormatting>
  <conditionalFormatting sqref="AF1:AF1048576">
    <cfRule type="cellIs" dxfId="115" priority="116" operator="equal">
      <formula>4</formula>
    </cfRule>
  </conditionalFormatting>
  <conditionalFormatting sqref="AF1:AF1048576">
    <cfRule type="cellIs" dxfId="114" priority="114" operator="equal">
      <formula>3</formula>
    </cfRule>
    <cfRule type="cellIs" dxfId="113" priority="115" operator="equal">
      <formula>4</formula>
    </cfRule>
  </conditionalFormatting>
  <conditionalFormatting sqref="AF1:AF1048576">
    <cfRule type="cellIs" dxfId="112" priority="113" operator="equal">
      <formula>4</formula>
    </cfRule>
  </conditionalFormatting>
  <conditionalFormatting sqref="AF1:AF1048576">
    <cfRule type="cellIs" dxfId="111" priority="112" operator="equal">
      <formula>4</formula>
    </cfRule>
  </conditionalFormatting>
  <conditionalFormatting sqref="AF2">
    <cfRule type="cellIs" dxfId="110" priority="111" operator="equal">
      <formula>4</formula>
    </cfRule>
  </conditionalFormatting>
  <conditionalFormatting sqref="AF2">
    <cfRule type="cellIs" dxfId="109" priority="110" operator="equal">
      <formula>4</formula>
    </cfRule>
  </conditionalFormatting>
  <conditionalFormatting sqref="AF1:AF1048576">
    <cfRule type="cellIs" dxfId="108" priority="109" operator="equal">
      <formula>4</formula>
    </cfRule>
  </conditionalFormatting>
  <conditionalFormatting sqref="AF1:AF1048576">
    <cfRule type="cellIs" dxfId="107" priority="108" operator="equal">
      <formula>4</formula>
    </cfRule>
  </conditionalFormatting>
  <conditionalFormatting sqref="AF2">
    <cfRule type="cellIs" dxfId="106" priority="107" operator="equal">
      <formula>4</formula>
    </cfRule>
  </conditionalFormatting>
  <conditionalFormatting sqref="AF2">
    <cfRule type="cellIs" dxfId="105" priority="106" operator="equal">
      <formula>4</formula>
    </cfRule>
  </conditionalFormatting>
  <conditionalFormatting sqref="AF1:AF1048576">
    <cfRule type="cellIs" dxfId="104" priority="105" operator="equal">
      <formula>4</formula>
    </cfRule>
  </conditionalFormatting>
  <conditionalFormatting sqref="AF1:AF1048576">
    <cfRule type="cellIs" dxfId="103" priority="104" operator="equal">
      <formula>4</formula>
    </cfRule>
  </conditionalFormatting>
  <conditionalFormatting sqref="AF2">
    <cfRule type="cellIs" dxfId="102" priority="103" operator="equal">
      <formula>4</formula>
    </cfRule>
  </conditionalFormatting>
  <conditionalFormatting sqref="AF2">
    <cfRule type="cellIs" dxfId="101" priority="102" operator="equal">
      <formula>4</formula>
    </cfRule>
  </conditionalFormatting>
  <conditionalFormatting sqref="AF1:AF1048576">
    <cfRule type="cellIs" dxfId="100" priority="101" operator="equal">
      <formula>4</formula>
    </cfRule>
  </conditionalFormatting>
  <conditionalFormatting sqref="AF1:AF1048576">
    <cfRule type="cellIs" dxfId="99" priority="100" operator="equal">
      <formula>4</formula>
    </cfRule>
  </conditionalFormatting>
  <conditionalFormatting sqref="AF1:AF1048576">
    <cfRule type="cellIs" dxfId="98" priority="99" operator="equal">
      <formula>4</formula>
    </cfRule>
  </conditionalFormatting>
  <conditionalFormatting sqref="AF1:AF1048576">
    <cfRule type="cellIs" dxfId="97" priority="98" operator="equal">
      <formula>4</formula>
    </cfRule>
  </conditionalFormatting>
  <conditionalFormatting sqref="AF1:AF1048576">
    <cfRule type="cellIs" dxfId="96" priority="97" operator="equal">
      <formula>4</formula>
    </cfRule>
  </conditionalFormatting>
  <conditionalFormatting sqref="AF1:AF1048576">
    <cfRule type="cellIs" dxfId="95" priority="96" operator="equal">
      <formula>4</formula>
    </cfRule>
  </conditionalFormatting>
  <conditionalFormatting sqref="AF1:AF1048576">
    <cfRule type="cellIs" dxfId="94" priority="95" operator="equal">
      <formula>4</formula>
    </cfRule>
  </conditionalFormatting>
  <conditionalFormatting sqref="AF1:AF1048576">
    <cfRule type="cellIs" dxfId="93" priority="94" operator="equal">
      <formula>4</formula>
    </cfRule>
  </conditionalFormatting>
  <conditionalFormatting sqref="AF1:AF1048576">
    <cfRule type="cellIs" dxfId="92" priority="93" operator="equal">
      <formula>4</formula>
    </cfRule>
  </conditionalFormatting>
  <conditionalFormatting sqref="AF1:AF1048576">
    <cfRule type="cellIs" dxfId="91" priority="91" operator="equal">
      <formula>3</formula>
    </cfRule>
    <cfRule type="cellIs" dxfId="90" priority="92" operator="equal">
      <formula>4</formula>
    </cfRule>
  </conditionalFormatting>
  <conditionalFormatting sqref="AF1:AF1048576">
    <cfRule type="cellIs" dxfId="89" priority="90" operator="equal">
      <formula>4</formula>
    </cfRule>
  </conditionalFormatting>
  <conditionalFormatting sqref="AF1:AF1048576">
    <cfRule type="cellIs" dxfId="88" priority="89" operator="equal">
      <formula>4</formula>
    </cfRule>
  </conditionalFormatting>
  <conditionalFormatting sqref="AF2">
    <cfRule type="cellIs" dxfId="87" priority="88" operator="equal">
      <formula>4</formula>
    </cfRule>
  </conditionalFormatting>
  <conditionalFormatting sqref="AF2">
    <cfRule type="cellIs" dxfId="86" priority="87" operator="equal">
      <formula>4</formula>
    </cfRule>
  </conditionalFormatting>
  <conditionalFormatting sqref="AF1:AF1048576">
    <cfRule type="cellIs" dxfId="85" priority="86" operator="equal">
      <formula>4</formula>
    </cfRule>
  </conditionalFormatting>
  <conditionalFormatting sqref="AF1:AF1048576">
    <cfRule type="cellIs" dxfId="84" priority="85" operator="equal">
      <formula>4</formula>
    </cfRule>
  </conditionalFormatting>
  <conditionalFormatting sqref="AF2">
    <cfRule type="cellIs" dxfId="83" priority="84" operator="equal">
      <formula>4</formula>
    </cfRule>
  </conditionalFormatting>
  <conditionalFormatting sqref="AF2">
    <cfRule type="cellIs" dxfId="82" priority="83" operator="equal">
      <formula>4</formula>
    </cfRule>
  </conditionalFormatting>
  <conditionalFormatting sqref="AF1:AF1048576">
    <cfRule type="cellIs" dxfId="81" priority="82" operator="equal">
      <formula>4</formula>
    </cfRule>
  </conditionalFormatting>
  <conditionalFormatting sqref="AF1:AF1048576">
    <cfRule type="cellIs" dxfId="80" priority="81" operator="equal">
      <formula>4</formula>
    </cfRule>
  </conditionalFormatting>
  <conditionalFormatting sqref="AF1:AF1048576">
    <cfRule type="cellIs" dxfId="79" priority="80" operator="equal">
      <formula>4</formula>
    </cfRule>
  </conditionalFormatting>
  <conditionalFormatting sqref="AF1:AF1048576">
    <cfRule type="cellIs" dxfId="78" priority="79" operator="equal">
      <formula>4</formula>
    </cfRule>
  </conditionalFormatting>
  <conditionalFormatting sqref="AF1:AF1048576">
    <cfRule type="cellIs" dxfId="77" priority="78" operator="equal">
      <formula>4</formula>
    </cfRule>
  </conditionalFormatting>
  <conditionalFormatting sqref="AF1:AF1048576">
    <cfRule type="cellIs" dxfId="76" priority="77" operator="equal">
      <formula>4</formula>
    </cfRule>
  </conditionalFormatting>
  <conditionalFormatting sqref="AF1:AF1048576">
    <cfRule type="cellIs" dxfId="75" priority="76" operator="equal">
      <formula>4</formula>
    </cfRule>
  </conditionalFormatting>
  <conditionalFormatting sqref="AF1:AF1048576">
    <cfRule type="cellIs" dxfId="74" priority="75" operator="equal">
      <formula>4</formula>
    </cfRule>
  </conditionalFormatting>
  <conditionalFormatting sqref="AF1:AF1048576">
    <cfRule type="cellIs" dxfId="73" priority="74" operator="equal">
      <formula>4</formula>
    </cfRule>
  </conditionalFormatting>
  <conditionalFormatting sqref="AF1:AF1048576">
    <cfRule type="cellIs" dxfId="72" priority="72" operator="equal">
      <formula>3</formula>
    </cfRule>
    <cfRule type="cellIs" dxfId="71" priority="73" operator="equal">
      <formula>4</formula>
    </cfRule>
  </conditionalFormatting>
  <conditionalFormatting sqref="AF1:AF1048576">
    <cfRule type="cellIs" dxfId="70" priority="71" operator="equal">
      <formula>4</formula>
    </cfRule>
  </conditionalFormatting>
  <conditionalFormatting sqref="AF1:AF1048576">
    <cfRule type="cellIs" dxfId="69" priority="70" operator="equal">
      <formula>4</formula>
    </cfRule>
  </conditionalFormatting>
  <conditionalFormatting sqref="AF2">
    <cfRule type="cellIs" dxfId="68" priority="69" operator="equal">
      <formula>4</formula>
    </cfRule>
  </conditionalFormatting>
  <conditionalFormatting sqref="AF2">
    <cfRule type="cellIs" dxfId="67" priority="68" operator="equal">
      <formula>4</formula>
    </cfRule>
  </conditionalFormatting>
  <conditionalFormatting sqref="AF1:AF1048576">
    <cfRule type="cellIs" dxfId="66" priority="67" operator="equal">
      <formula>4</formula>
    </cfRule>
  </conditionalFormatting>
  <conditionalFormatting sqref="AF1:AF1048576">
    <cfRule type="cellIs" dxfId="65" priority="66" operator="equal">
      <formula>4</formula>
    </cfRule>
  </conditionalFormatting>
  <conditionalFormatting sqref="AF1:AF1048576">
    <cfRule type="cellIs" dxfId="64" priority="65" operator="equal">
      <formula>4</formula>
    </cfRule>
  </conditionalFormatting>
  <conditionalFormatting sqref="AF1:AF1048576">
    <cfRule type="cellIs" dxfId="63" priority="64" operator="equal">
      <formula>4</formula>
    </cfRule>
  </conditionalFormatting>
  <conditionalFormatting sqref="AF1:AF1048576">
    <cfRule type="cellIs" dxfId="62" priority="63" operator="equal">
      <formula>4</formula>
    </cfRule>
  </conditionalFormatting>
  <conditionalFormatting sqref="AF1:AF1048576">
    <cfRule type="cellIs" dxfId="61" priority="62" operator="equal">
      <formula>4</formula>
    </cfRule>
  </conditionalFormatting>
  <conditionalFormatting sqref="AF1:AF1048576">
    <cfRule type="cellIs" dxfId="60" priority="61" operator="equal">
      <formula>4</formula>
    </cfRule>
  </conditionalFormatting>
  <conditionalFormatting sqref="AF1:AF1048576">
    <cfRule type="cellIs" dxfId="59" priority="60" operator="equal">
      <formula>4</formula>
    </cfRule>
  </conditionalFormatting>
  <conditionalFormatting sqref="AF1:AF1048576">
    <cfRule type="cellIs" dxfId="58" priority="59" operator="equal">
      <formula>4</formula>
    </cfRule>
  </conditionalFormatting>
  <conditionalFormatting sqref="AF1:AF1048576">
    <cfRule type="cellIs" dxfId="57" priority="57" operator="equal">
      <formula>3</formula>
    </cfRule>
    <cfRule type="cellIs" dxfId="56" priority="58" operator="equal">
      <formula>4</formula>
    </cfRule>
  </conditionalFormatting>
  <conditionalFormatting sqref="AF1:AF1048576">
    <cfRule type="cellIs" dxfId="55" priority="56" operator="equal">
      <formula>4</formula>
    </cfRule>
  </conditionalFormatting>
  <conditionalFormatting sqref="AF1:AF1048576">
    <cfRule type="cellIs" dxfId="54" priority="55" operator="equal">
      <formula>4</formula>
    </cfRule>
  </conditionalFormatting>
  <conditionalFormatting sqref="AF1:AF1048576">
    <cfRule type="cellIs" dxfId="53" priority="54" operator="equal">
      <formula>4</formula>
    </cfRule>
  </conditionalFormatting>
  <conditionalFormatting sqref="AF1:AF1048576">
    <cfRule type="cellIs" dxfId="52" priority="53" operator="equal">
      <formula>4</formula>
    </cfRule>
  </conditionalFormatting>
  <conditionalFormatting sqref="AF1:AF1048576">
    <cfRule type="cellIs" dxfId="51" priority="52" operator="equal">
      <formula>4</formula>
    </cfRule>
  </conditionalFormatting>
  <conditionalFormatting sqref="AF1:AF1048576">
    <cfRule type="cellIs" dxfId="50" priority="51" operator="equal">
      <formula>4</formula>
    </cfRule>
  </conditionalFormatting>
  <conditionalFormatting sqref="AF1:AF1048576">
    <cfRule type="cellIs" dxfId="49" priority="50" operator="equal">
      <formula>4</formula>
    </cfRule>
  </conditionalFormatting>
  <conditionalFormatting sqref="AF1:AF1048576">
    <cfRule type="cellIs" dxfId="48" priority="49" operator="equal">
      <formula>4</formula>
    </cfRule>
  </conditionalFormatting>
  <conditionalFormatting sqref="AF1:AF1048576">
    <cfRule type="cellIs" dxfId="47" priority="48" operator="equal">
      <formula>4</formula>
    </cfRule>
  </conditionalFormatting>
  <conditionalFormatting sqref="AF1:AF1048576">
    <cfRule type="cellIs" dxfId="46" priority="46" operator="equal">
      <formula>3</formula>
    </cfRule>
    <cfRule type="cellIs" dxfId="45" priority="47" operator="equal">
      <formula>4</formula>
    </cfRule>
  </conditionalFormatting>
  <conditionalFormatting sqref="AF1:AF1048576">
    <cfRule type="cellIs" dxfId="44" priority="45" operator="equal">
      <formula>4</formula>
    </cfRule>
  </conditionalFormatting>
  <conditionalFormatting sqref="AF1:AF1048576">
    <cfRule type="cellIs" dxfId="43" priority="44" operator="equal">
      <formula>4</formula>
    </cfRule>
  </conditionalFormatting>
  <conditionalFormatting sqref="AF1:AF1048576">
    <cfRule type="cellIs" dxfId="42" priority="43" operator="equal">
      <formula>4</formula>
    </cfRule>
  </conditionalFormatting>
  <conditionalFormatting sqref="AF1:AF1048576">
    <cfRule type="cellIs" dxfId="41" priority="42" operator="equal">
      <formula>4</formula>
    </cfRule>
  </conditionalFormatting>
  <conditionalFormatting sqref="AF1:AF1048576">
    <cfRule type="cellIs" dxfId="40" priority="41" operator="equal">
      <formula>4</formula>
    </cfRule>
  </conditionalFormatting>
  <conditionalFormatting sqref="AF1:AF1048576">
    <cfRule type="cellIs" dxfId="39" priority="40" operator="equal">
      <formula>4</formula>
    </cfRule>
  </conditionalFormatting>
  <conditionalFormatting sqref="AF1:AF1048576">
    <cfRule type="cellIs" dxfId="38" priority="39" operator="equal">
      <formula>4</formula>
    </cfRule>
  </conditionalFormatting>
  <conditionalFormatting sqref="AF1:AF1048576">
    <cfRule type="cellIs" dxfId="37" priority="37" operator="equal">
      <formula>3</formula>
    </cfRule>
    <cfRule type="cellIs" dxfId="36" priority="38" operator="equal">
      <formula>4</formula>
    </cfRule>
  </conditionalFormatting>
  <conditionalFormatting sqref="AF1:AF1048576">
    <cfRule type="cellIs" dxfId="35" priority="36" operator="equal">
      <formula>4</formula>
    </cfRule>
  </conditionalFormatting>
  <conditionalFormatting sqref="AF1:AF1048576">
    <cfRule type="cellIs" dxfId="34" priority="35" operator="equal">
      <formula>4</formula>
    </cfRule>
  </conditionalFormatting>
  <conditionalFormatting sqref="AF1:AF1048576">
    <cfRule type="cellIs" dxfId="33" priority="34" operator="equal">
      <formula>4</formula>
    </cfRule>
  </conditionalFormatting>
  <conditionalFormatting sqref="AF1:AF1048576">
    <cfRule type="cellIs" dxfId="32" priority="33" operator="equal">
      <formula>4</formula>
    </cfRule>
  </conditionalFormatting>
  <conditionalFormatting sqref="AF1:AF1048576">
    <cfRule type="cellIs" dxfId="31" priority="32" operator="equal">
      <formula>4</formula>
    </cfRule>
  </conditionalFormatting>
  <conditionalFormatting sqref="AF1:AF1048576">
    <cfRule type="cellIs" dxfId="30" priority="31" operator="equal">
      <formula>4</formula>
    </cfRule>
  </conditionalFormatting>
  <conditionalFormatting sqref="AF1:AF1048576">
    <cfRule type="cellIs" dxfId="29" priority="29" operator="equal">
      <formula>3</formula>
    </cfRule>
    <cfRule type="cellIs" dxfId="28" priority="30" operator="equal">
      <formula>4</formula>
    </cfRule>
  </conditionalFormatting>
  <conditionalFormatting sqref="AF1:AF1048576">
    <cfRule type="cellIs" dxfId="27" priority="28" operator="equal">
      <formula>4</formula>
    </cfRule>
  </conditionalFormatting>
  <conditionalFormatting sqref="AF1:AF1048576">
    <cfRule type="cellIs" dxfId="26" priority="27" operator="equal">
      <formula>4</formula>
    </cfRule>
  </conditionalFormatting>
  <conditionalFormatting sqref="AF1:AF1048576">
    <cfRule type="cellIs" dxfId="25" priority="26" operator="equal">
      <formula>4</formula>
    </cfRule>
  </conditionalFormatting>
  <conditionalFormatting sqref="AF1:AF1048576">
    <cfRule type="cellIs" dxfId="24" priority="25" operator="equal">
      <formula>4</formula>
    </cfRule>
  </conditionalFormatting>
  <conditionalFormatting sqref="AF1:AF1048576">
    <cfRule type="cellIs" dxfId="23" priority="24" operator="equal">
      <formula>4</formula>
    </cfRule>
  </conditionalFormatting>
  <conditionalFormatting sqref="AF1:AF1048576">
    <cfRule type="cellIs" dxfId="22" priority="22" operator="equal">
      <formula>3</formula>
    </cfRule>
    <cfRule type="cellIs" dxfId="21" priority="23" operator="equal">
      <formula>4</formula>
    </cfRule>
  </conditionalFormatting>
  <conditionalFormatting sqref="AF1:AF1048576">
    <cfRule type="cellIs" dxfId="20" priority="21" operator="equal">
      <formula>4</formula>
    </cfRule>
  </conditionalFormatting>
  <conditionalFormatting sqref="AF1:AF1048576">
    <cfRule type="cellIs" dxfId="19" priority="20" operator="equal">
      <formula>4</formula>
    </cfRule>
  </conditionalFormatting>
  <conditionalFormatting sqref="AF1:AF1048576">
    <cfRule type="cellIs" dxfId="18" priority="19" operator="equal">
      <formula>4</formula>
    </cfRule>
  </conditionalFormatting>
  <conditionalFormatting sqref="AF1:AF1048576">
    <cfRule type="cellIs" dxfId="17" priority="18" operator="equal">
      <formula>4</formula>
    </cfRule>
  </conditionalFormatting>
  <conditionalFormatting sqref="AF1:AF1048576">
    <cfRule type="cellIs" dxfId="16" priority="16" operator="equal">
      <formula>3</formula>
    </cfRule>
    <cfRule type="cellIs" dxfId="15" priority="17" operator="equal">
      <formula>4</formula>
    </cfRule>
  </conditionalFormatting>
  <conditionalFormatting sqref="AF1:AF1048576">
    <cfRule type="cellIs" dxfId="14" priority="15" operator="equal">
      <formula>4</formula>
    </cfRule>
  </conditionalFormatting>
  <conditionalFormatting sqref="AF1:AF1048576">
    <cfRule type="cellIs" dxfId="13" priority="14" operator="equal">
      <formula>4</formula>
    </cfRule>
  </conditionalFormatting>
  <conditionalFormatting sqref="AF1:AF1048576">
    <cfRule type="cellIs" dxfId="12" priority="13" operator="equal">
      <formula>4</formula>
    </cfRule>
  </conditionalFormatting>
  <conditionalFormatting sqref="AF1:AF1048576">
    <cfRule type="cellIs" dxfId="11" priority="11" operator="equal">
      <formula>3</formula>
    </cfRule>
    <cfRule type="cellIs" dxfId="10" priority="12" operator="equal">
      <formula>4</formula>
    </cfRule>
  </conditionalFormatting>
  <conditionalFormatting sqref="AF1:AF1048576">
    <cfRule type="cellIs" dxfId="9" priority="10" operator="equal">
      <formula>4</formula>
    </cfRule>
  </conditionalFormatting>
  <conditionalFormatting sqref="AF1:AF1048576">
    <cfRule type="cellIs" dxfId="8" priority="9" operator="equal">
      <formula>4</formula>
    </cfRule>
  </conditionalFormatting>
  <conditionalFormatting sqref="AF1:AF1048576">
    <cfRule type="cellIs" dxfId="7" priority="7" operator="equal">
      <formula>3</formula>
    </cfRule>
    <cfRule type="cellIs" dxfId="6" priority="8" operator="equal">
      <formula>4</formula>
    </cfRule>
  </conditionalFormatting>
  <conditionalFormatting sqref="AF1:AF1048576">
    <cfRule type="cellIs" dxfId="5" priority="6" operator="equal">
      <formula>4</formula>
    </cfRule>
  </conditionalFormatting>
  <conditionalFormatting sqref="AF1:AF1048576">
    <cfRule type="cellIs" dxfId="4" priority="4" operator="equal">
      <formula>3</formula>
    </cfRule>
    <cfRule type="cellIs" dxfId="3" priority="5" operator="equal">
      <formula>4</formula>
    </cfRule>
  </conditionalFormatting>
  <conditionalFormatting sqref="AF1:AF1048576">
    <cfRule type="cellIs" dxfId="2" priority="1" operator="equal">
      <formula>2</formula>
    </cfRule>
    <cfRule type="cellIs" dxfId="1" priority="2" operator="equal">
      <formula>3</formula>
    </cfRule>
    <cfRule type="cellIs" dxfId="0" priority="3" operator="equal">
      <formula>4</formula>
    </cfRule>
  </conditionalFormatting>
  <pageMargins left="0.25" right="0.25" top="0.25" bottom="0.25" header="0.25" footer="0.25"/>
  <pageSetup scale="46" fitToHeight="2" orientation="landscape" r:id="rId1"/>
  <headerFooter alignWithMargins="0">
    <oddFooter>&amp;L&amp;8Prepared by:  Office of Child Development and Early Learning&amp;C&amp;8&amp;P&amp;R&amp;8Updated: 11/1/2011</oddFooter>
  </headerFooter>
  <rowBreaks count="1" manualBreakCount="1">
    <brk id="5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8"/>
  </sheetPr>
  <dimension ref="A1:J74"/>
  <sheetViews>
    <sheetView zoomScaleNormal="100" workbookViewId="0">
      <pane xSplit="1" ySplit="2" topLeftCell="B3" activePane="bottomRight" state="frozen"/>
      <selection pane="topRight" activeCell="B1" sqref="B1"/>
      <selection pane="bottomLeft" activeCell="A3" sqref="A3"/>
      <selection pane="bottomRight" activeCell="A30" sqref="A30:A69"/>
    </sheetView>
  </sheetViews>
  <sheetFormatPr defaultRowHeight="12.75" x14ac:dyDescent="0.2"/>
  <cols>
    <col min="1" max="1" width="14" bestFit="1" customWidth="1"/>
    <col min="2" max="2" width="12.7109375" customWidth="1"/>
    <col min="3" max="3" width="9.140625" style="80"/>
    <col min="4" max="4" width="9.28515625" style="380" customWidth="1"/>
    <col min="5" max="5" width="12.85546875" style="404" customWidth="1"/>
    <col min="10" max="10" width="3.5703125" customWidth="1"/>
  </cols>
  <sheetData>
    <row r="1" spans="1:5" x14ac:dyDescent="0.2">
      <c r="A1" s="604" t="str">
        <f>'Table of Contents'!B26&amp;":  "&amp;'Table of Contents'!C26</f>
        <v>Tab 20:  Risk Classisification</v>
      </c>
      <c r="B1" s="604"/>
      <c r="C1" s="604"/>
      <c r="D1" s="604"/>
    </row>
    <row r="2" spans="1:5" ht="36" x14ac:dyDescent="0.2">
      <c r="A2" s="113" t="str">
        <f>'1'!A2</f>
        <v>County</v>
      </c>
      <c r="B2" s="114" t="str">
        <f>'1'!C2</f>
        <v>County Classification</v>
      </c>
      <c r="C2" s="33" t="s">
        <v>177</v>
      </c>
      <c r="D2" s="112" t="s">
        <v>111</v>
      </c>
      <c r="E2" s="34" t="s">
        <v>5</v>
      </c>
    </row>
    <row r="3" spans="1:5" x14ac:dyDescent="0.2">
      <c r="A3" s="101" t="s">
        <v>220</v>
      </c>
      <c r="B3" s="162" t="s">
        <v>104</v>
      </c>
      <c r="C3" s="400">
        <v>18</v>
      </c>
      <c r="D3" s="401">
        <v>1.2</v>
      </c>
      <c r="E3" s="400" t="s">
        <v>7</v>
      </c>
    </row>
    <row r="4" spans="1:5" x14ac:dyDescent="0.2">
      <c r="A4" s="101" t="s">
        <v>44</v>
      </c>
      <c r="B4" s="162" t="s">
        <v>108</v>
      </c>
      <c r="C4" s="402">
        <v>19</v>
      </c>
      <c r="D4" s="401">
        <v>1.2666666666666666</v>
      </c>
      <c r="E4" s="400" t="s">
        <v>7</v>
      </c>
    </row>
    <row r="5" spans="1:5" x14ac:dyDescent="0.2">
      <c r="A5" s="101" t="s">
        <v>48</v>
      </c>
      <c r="B5" s="162" t="s">
        <v>108</v>
      </c>
      <c r="C5" s="402">
        <v>19</v>
      </c>
      <c r="D5" s="401">
        <v>1.2666666666666666</v>
      </c>
      <c r="E5" s="400" t="s">
        <v>7</v>
      </c>
    </row>
    <row r="6" spans="1:5" x14ac:dyDescent="0.2">
      <c r="A6" s="101" t="s">
        <v>80</v>
      </c>
      <c r="B6" s="162" t="s">
        <v>104</v>
      </c>
      <c r="C6" s="400">
        <v>19</v>
      </c>
      <c r="D6" s="401">
        <v>1.2666666666666666</v>
      </c>
      <c r="E6" s="400" t="s">
        <v>7</v>
      </c>
    </row>
    <row r="7" spans="1:5" x14ac:dyDescent="0.2">
      <c r="A7" s="101" t="s">
        <v>49</v>
      </c>
      <c r="B7" s="162" t="s">
        <v>104</v>
      </c>
      <c r="C7" s="402">
        <v>20</v>
      </c>
      <c r="D7" s="401">
        <v>1.3333333333333333</v>
      </c>
      <c r="E7" s="400" t="s">
        <v>7</v>
      </c>
    </row>
    <row r="8" spans="1:5" x14ac:dyDescent="0.2">
      <c r="A8" s="101" t="s">
        <v>96</v>
      </c>
      <c r="B8" s="162" t="s">
        <v>108</v>
      </c>
      <c r="C8" s="402">
        <v>22</v>
      </c>
      <c r="D8" s="401">
        <v>1.4666666666666666</v>
      </c>
      <c r="E8" s="400" t="s">
        <v>7</v>
      </c>
    </row>
    <row r="9" spans="1:5" x14ac:dyDescent="0.2">
      <c r="A9" s="101" t="s">
        <v>98</v>
      </c>
      <c r="B9" s="162" t="s">
        <v>104</v>
      </c>
      <c r="C9" s="402">
        <v>22</v>
      </c>
      <c r="D9" s="401">
        <v>1.4666666666666666</v>
      </c>
      <c r="E9" s="402" t="s">
        <v>7</v>
      </c>
    </row>
    <row r="10" spans="1:5" x14ac:dyDescent="0.2">
      <c r="A10" s="101" t="s">
        <v>94</v>
      </c>
      <c r="B10" s="162" t="s">
        <v>108</v>
      </c>
      <c r="C10" s="402">
        <v>23</v>
      </c>
      <c r="D10" s="401">
        <v>1.5333333333333334</v>
      </c>
      <c r="E10" s="402" t="s">
        <v>7</v>
      </c>
    </row>
    <row r="11" spans="1:5" x14ac:dyDescent="0.2">
      <c r="A11" s="101" t="s">
        <v>55</v>
      </c>
      <c r="B11" s="162" t="s">
        <v>104</v>
      </c>
      <c r="C11" s="402">
        <v>24</v>
      </c>
      <c r="D11" s="401">
        <v>1.6</v>
      </c>
      <c r="E11" s="402" t="s">
        <v>7</v>
      </c>
    </row>
    <row r="12" spans="1:5" x14ac:dyDescent="0.2">
      <c r="A12" s="101" t="s">
        <v>86</v>
      </c>
      <c r="B12" s="162" t="s">
        <v>108</v>
      </c>
      <c r="C12" s="402">
        <v>24</v>
      </c>
      <c r="D12" s="401">
        <v>1.6</v>
      </c>
      <c r="E12" s="402" t="s">
        <v>7</v>
      </c>
    </row>
    <row r="13" spans="1:5" x14ac:dyDescent="0.2">
      <c r="A13" s="100" t="s">
        <v>81</v>
      </c>
      <c r="B13" s="163" t="s">
        <v>108</v>
      </c>
      <c r="C13" s="394">
        <v>27</v>
      </c>
      <c r="D13" s="395">
        <v>1.8</v>
      </c>
      <c r="E13" s="394" t="s">
        <v>8</v>
      </c>
    </row>
    <row r="14" spans="1:5" x14ac:dyDescent="0.2">
      <c r="A14" s="100" t="s">
        <v>91</v>
      </c>
      <c r="B14" s="163" t="s">
        <v>108</v>
      </c>
      <c r="C14" s="394">
        <v>28</v>
      </c>
      <c r="D14" s="395">
        <v>1.8666666666666667</v>
      </c>
      <c r="E14" s="394" t="s">
        <v>8</v>
      </c>
    </row>
    <row r="15" spans="1:5" x14ac:dyDescent="0.2">
      <c r="A15" s="100" t="s">
        <v>90</v>
      </c>
      <c r="B15" s="163" t="s">
        <v>108</v>
      </c>
      <c r="C15" s="394">
        <v>29</v>
      </c>
      <c r="D15" s="395">
        <v>1.9333333333333333</v>
      </c>
      <c r="E15" s="394" t="s">
        <v>8</v>
      </c>
    </row>
    <row r="16" spans="1:5" x14ac:dyDescent="0.2">
      <c r="A16" s="91" t="s">
        <v>97</v>
      </c>
      <c r="B16" s="97" t="s">
        <v>108</v>
      </c>
      <c r="C16" s="405">
        <v>29</v>
      </c>
      <c r="D16" s="395">
        <v>1.9333333333333333</v>
      </c>
      <c r="E16" s="394" t="s">
        <v>8</v>
      </c>
    </row>
    <row r="17" spans="1:5" x14ac:dyDescent="0.2">
      <c r="A17" s="100" t="s">
        <v>37</v>
      </c>
      <c r="B17" s="163" t="s">
        <v>104</v>
      </c>
      <c r="C17" s="394">
        <v>30</v>
      </c>
      <c r="D17" s="395">
        <v>2</v>
      </c>
      <c r="E17" s="394" t="s">
        <v>8</v>
      </c>
    </row>
    <row r="18" spans="1:5" x14ac:dyDescent="0.2">
      <c r="A18" s="100" t="s">
        <v>39</v>
      </c>
      <c r="B18" s="163" t="s">
        <v>104</v>
      </c>
      <c r="C18" s="394">
        <v>31</v>
      </c>
      <c r="D18" s="395">
        <v>2.0666666666666669</v>
      </c>
      <c r="E18" s="394" t="s">
        <v>8</v>
      </c>
    </row>
    <row r="19" spans="1:5" x14ac:dyDescent="0.2">
      <c r="A19" s="100" t="s">
        <v>53</v>
      </c>
      <c r="B19" s="163" t="s">
        <v>108</v>
      </c>
      <c r="C19" s="394">
        <v>31</v>
      </c>
      <c r="D19" s="395">
        <v>2.0666666666666669</v>
      </c>
      <c r="E19" s="394" t="s">
        <v>8</v>
      </c>
    </row>
    <row r="20" spans="1:5" x14ac:dyDescent="0.2">
      <c r="A20" s="100" t="s">
        <v>58</v>
      </c>
      <c r="B20" s="163" t="s">
        <v>108</v>
      </c>
      <c r="C20" s="394">
        <v>31</v>
      </c>
      <c r="D20" s="395">
        <v>2.0666666666666669</v>
      </c>
      <c r="E20" s="394" t="s">
        <v>8</v>
      </c>
    </row>
    <row r="21" spans="1:5" x14ac:dyDescent="0.2">
      <c r="A21" s="100" t="s">
        <v>70</v>
      </c>
      <c r="B21" s="163" t="s">
        <v>104</v>
      </c>
      <c r="C21" s="394">
        <v>31</v>
      </c>
      <c r="D21" s="395">
        <v>2.0666666666666669</v>
      </c>
      <c r="E21" s="394" t="s">
        <v>8</v>
      </c>
    </row>
    <row r="22" spans="1:5" x14ac:dyDescent="0.2">
      <c r="A22" s="91" t="s">
        <v>57</v>
      </c>
      <c r="B22" s="97" t="s">
        <v>104</v>
      </c>
      <c r="C22" s="405">
        <v>32</v>
      </c>
      <c r="D22" s="395">
        <v>2.1333333333333333</v>
      </c>
      <c r="E22" s="394" t="s">
        <v>8</v>
      </c>
    </row>
    <row r="23" spans="1:5" x14ac:dyDescent="0.2">
      <c r="A23" s="100" t="s">
        <v>89</v>
      </c>
      <c r="B23" s="163" t="s">
        <v>108</v>
      </c>
      <c r="C23" s="394">
        <v>32</v>
      </c>
      <c r="D23" s="395">
        <v>2.1333333333333333</v>
      </c>
      <c r="E23" s="394" t="s">
        <v>8</v>
      </c>
    </row>
    <row r="24" spans="1:5" x14ac:dyDescent="0.2">
      <c r="A24" s="100" t="s">
        <v>36</v>
      </c>
      <c r="B24" s="163" t="s">
        <v>108</v>
      </c>
      <c r="C24" s="394">
        <v>33</v>
      </c>
      <c r="D24" s="395">
        <v>2.2000000000000002</v>
      </c>
      <c r="E24" s="394" t="s">
        <v>8</v>
      </c>
    </row>
    <row r="25" spans="1:5" x14ac:dyDescent="0.2">
      <c r="A25" s="100" t="s">
        <v>82</v>
      </c>
      <c r="B25" s="163" t="s">
        <v>104</v>
      </c>
      <c r="C25" s="394">
        <v>33</v>
      </c>
      <c r="D25" s="395">
        <v>2.2000000000000002</v>
      </c>
      <c r="E25" s="394" t="s">
        <v>8</v>
      </c>
    </row>
    <row r="26" spans="1:5" x14ac:dyDescent="0.2">
      <c r="A26" s="91" t="s">
        <v>66</v>
      </c>
      <c r="B26" s="97" t="s">
        <v>108</v>
      </c>
      <c r="C26" s="394">
        <v>35</v>
      </c>
      <c r="D26" s="395">
        <v>2.3333333333333335</v>
      </c>
      <c r="E26" s="394" t="s">
        <v>8</v>
      </c>
    </row>
    <row r="27" spans="1:5" x14ac:dyDescent="0.2">
      <c r="A27" s="100" t="s">
        <v>68</v>
      </c>
      <c r="B27" s="163" t="s">
        <v>108</v>
      </c>
      <c r="C27" s="394">
        <v>35</v>
      </c>
      <c r="D27" s="395">
        <v>2.3333333333333335</v>
      </c>
      <c r="E27" s="394" t="s">
        <v>8</v>
      </c>
    </row>
    <row r="28" spans="1:5" x14ac:dyDescent="0.2">
      <c r="A28" s="91" t="s">
        <v>40</v>
      </c>
      <c r="B28" s="97" t="s">
        <v>108</v>
      </c>
      <c r="C28" s="405">
        <v>36</v>
      </c>
      <c r="D28" s="395">
        <v>2.4</v>
      </c>
      <c r="E28" s="394" t="s">
        <v>8</v>
      </c>
    </row>
    <row r="29" spans="1:5" x14ac:dyDescent="0.2">
      <c r="A29" s="100" t="s">
        <v>100</v>
      </c>
      <c r="B29" s="163" t="s">
        <v>104</v>
      </c>
      <c r="C29" s="394">
        <v>36</v>
      </c>
      <c r="D29" s="395">
        <v>2.4</v>
      </c>
      <c r="E29" s="394" t="s">
        <v>8</v>
      </c>
    </row>
    <row r="30" spans="1:5" x14ac:dyDescent="0.2">
      <c r="A30" s="406" t="s">
        <v>62</v>
      </c>
      <c r="B30" s="407" t="s">
        <v>108</v>
      </c>
      <c r="C30" s="408">
        <v>37</v>
      </c>
      <c r="D30" s="397">
        <v>2.4666666666666668</v>
      </c>
      <c r="E30" s="408" t="s">
        <v>9</v>
      </c>
    </row>
    <row r="31" spans="1:5" x14ac:dyDescent="0.2">
      <c r="A31" s="92" t="s">
        <v>67</v>
      </c>
      <c r="B31" s="98" t="s">
        <v>108</v>
      </c>
      <c r="C31" s="396">
        <v>37</v>
      </c>
      <c r="D31" s="397">
        <v>2.4666666666666668</v>
      </c>
      <c r="E31" s="408" t="s">
        <v>9</v>
      </c>
    </row>
    <row r="32" spans="1:5" x14ac:dyDescent="0.2">
      <c r="A32" s="406" t="s">
        <v>84</v>
      </c>
      <c r="B32" s="407" t="s">
        <v>108</v>
      </c>
      <c r="C32" s="408">
        <v>37</v>
      </c>
      <c r="D32" s="397">
        <v>2.4666666666666668</v>
      </c>
      <c r="E32" s="408" t="s">
        <v>9</v>
      </c>
    </row>
    <row r="33" spans="1:5" x14ac:dyDescent="0.2">
      <c r="A33" s="92" t="s">
        <v>47</v>
      </c>
      <c r="B33" s="98" t="s">
        <v>108</v>
      </c>
      <c r="C33" s="396">
        <v>38</v>
      </c>
      <c r="D33" s="397">
        <v>2.5333333333333332</v>
      </c>
      <c r="E33" s="408" t="s">
        <v>9</v>
      </c>
    </row>
    <row r="34" spans="1:5" x14ac:dyDescent="0.2">
      <c r="A34" s="92" t="s">
        <v>72</v>
      </c>
      <c r="B34" s="98" t="s">
        <v>104</v>
      </c>
      <c r="C34" s="408">
        <v>38</v>
      </c>
      <c r="D34" s="397">
        <v>2.5333333333333332</v>
      </c>
      <c r="E34" s="408" t="s">
        <v>9</v>
      </c>
    </row>
    <row r="35" spans="1:5" x14ac:dyDescent="0.2">
      <c r="A35" s="92" t="s">
        <v>75</v>
      </c>
      <c r="B35" s="98" t="s">
        <v>108</v>
      </c>
      <c r="C35" s="396">
        <v>38</v>
      </c>
      <c r="D35" s="397">
        <v>2.5333333333333332</v>
      </c>
      <c r="E35" s="408" t="s">
        <v>9</v>
      </c>
    </row>
    <row r="36" spans="1:5" x14ac:dyDescent="0.2">
      <c r="A36" s="92" t="s">
        <v>92</v>
      </c>
      <c r="B36" s="98" t="s">
        <v>108</v>
      </c>
      <c r="C36" s="396">
        <v>38</v>
      </c>
      <c r="D36" s="397">
        <v>2.5333333333333332</v>
      </c>
      <c r="E36" s="408" t="s">
        <v>9</v>
      </c>
    </row>
    <row r="37" spans="1:5" x14ac:dyDescent="0.2">
      <c r="A37" s="92" t="s">
        <v>99</v>
      </c>
      <c r="B37" s="98" t="s">
        <v>108</v>
      </c>
      <c r="C37" s="396">
        <v>38</v>
      </c>
      <c r="D37" s="397">
        <v>2.5333333333333332</v>
      </c>
      <c r="E37" s="408" t="s">
        <v>9</v>
      </c>
    </row>
    <row r="38" spans="1:5" x14ac:dyDescent="0.2">
      <c r="A38" s="406" t="s">
        <v>63</v>
      </c>
      <c r="B38" s="407" t="s">
        <v>108</v>
      </c>
      <c r="C38" s="408">
        <v>39</v>
      </c>
      <c r="D38" s="397">
        <v>2.6</v>
      </c>
      <c r="E38" s="408" t="s">
        <v>9</v>
      </c>
    </row>
    <row r="39" spans="1:5" x14ac:dyDescent="0.2">
      <c r="A39" s="406" t="s">
        <v>65</v>
      </c>
      <c r="B39" s="407" t="s">
        <v>108</v>
      </c>
      <c r="C39" s="408">
        <v>39</v>
      </c>
      <c r="D39" s="397">
        <v>2.6</v>
      </c>
      <c r="E39" s="408" t="s">
        <v>9</v>
      </c>
    </row>
    <row r="40" spans="1:5" x14ac:dyDescent="0.2">
      <c r="A40" s="92" t="s">
        <v>79</v>
      </c>
      <c r="B40" s="98" t="s">
        <v>108</v>
      </c>
      <c r="C40" s="396">
        <v>39</v>
      </c>
      <c r="D40" s="397">
        <v>2.6</v>
      </c>
      <c r="E40" s="408" t="s">
        <v>9</v>
      </c>
    </row>
    <row r="41" spans="1:5" x14ac:dyDescent="0.2">
      <c r="A41" s="92" t="s">
        <v>50</v>
      </c>
      <c r="B41" s="98" t="s">
        <v>108</v>
      </c>
      <c r="C41" s="396">
        <v>40</v>
      </c>
      <c r="D41" s="397">
        <v>2.6666666666666665</v>
      </c>
      <c r="E41" s="408" t="s">
        <v>9</v>
      </c>
    </row>
    <row r="42" spans="1:5" x14ac:dyDescent="0.2">
      <c r="A42" s="406" t="s">
        <v>46</v>
      </c>
      <c r="B42" s="407" t="s">
        <v>108</v>
      </c>
      <c r="C42" s="408">
        <v>38</v>
      </c>
      <c r="D42" s="397">
        <v>2.7142857142857144</v>
      </c>
      <c r="E42" s="408" t="s">
        <v>9</v>
      </c>
    </row>
    <row r="43" spans="1:5" x14ac:dyDescent="0.2">
      <c r="A43" s="92" t="s">
        <v>43</v>
      </c>
      <c r="B43" s="98" t="s">
        <v>108</v>
      </c>
      <c r="C43" s="396">
        <v>41</v>
      </c>
      <c r="D43" s="397">
        <v>2.7333333333333334</v>
      </c>
      <c r="E43" s="408" t="s">
        <v>9</v>
      </c>
    </row>
    <row r="44" spans="1:5" x14ac:dyDescent="0.2">
      <c r="A44" s="92" t="s">
        <v>71</v>
      </c>
      <c r="B44" s="98" t="s">
        <v>108</v>
      </c>
      <c r="C44" s="408">
        <v>41</v>
      </c>
      <c r="D44" s="397">
        <v>2.7333333333333334</v>
      </c>
      <c r="E44" s="408" t="s">
        <v>9</v>
      </c>
    </row>
    <row r="45" spans="1:5" x14ac:dyDescent="0.2">
      <c r="A45" s="406" t="s">
        <v>38</v>
      </c>
      <c r="B45" s="407" t="s">
        <v>108</v>
      </c>
      <c r="C45" s="408">
        <v>42</v>
      </c>
      <c r="D45" s="397">
        <v>2.8</v>
      </c>
      <c r="E45" s="408" t="s">
        <v>9</v>
      </c>
    </row>
    <row r="46" spans="1:5" x14ac:dyDescent="0.2">
      <c r="A46" s="92" t="s">
        <v>41</v>
      </c>
      <c r="B46" s="98" t="s">
        <v>104</v>
      </c>
      <c r="C46" s="396">
        <v>42</v>
      </c>
      <c r="D46" s="397">
        <v>2.8</v>
      </c>
      <c r="E46" s="408" t="s">
        <v>9</v>
      </c>
    </row>
    <row r="47" spans="1:5" x14ac:dyDescent="0.2">
      <c r="A47" s="92" t="s">
        <v>52</v>
      </c>
      <c r="B47" s="98" t="s">
        <v>108</v>
      </c>
      <c r="C47" s="396">
        <v>43</v>
      </c>
      <c r="D47" s="397">
        <v>2.8666666666666667</v>
      </c>
      <c r="E47" s="408" t="s">
        <v>9</v>
      </c>
    </row>
    <row r="48" spans="1:5" x14ac:dyDescent="0.2">
      <c r="A48" s="92" t="s">
        <v>64</v>
      </c>
      <c r="B48" s="98" t="s">
        <v>108</v>
      </c>
      <c r="C48" s="396">
        <v>43</v>
      </c>
      <c r="D48" s="397">
        <v>2.8666666666666667</v>
      </c>
      <c r="E48" s="408" t="s">
        <v>9</v>
      </c>
    </row>
    <row r="49" spans="1:5" x14ac:dyDescent="0.2">
      <c r="A49" s="92" t="s">
        <v>73</v>
      </c>
      <c r="B49" s="98" t="s">
        <v>104</v>
      </c>
      <c r="C49" s="408">
        <v>43</v>
      </c>
      <c r="D49" s="397">
        <v>2.8666666666666667</v>
      </c>
      <c r="E49" s="408" t="s">
        <v>9</v>
      </c>
    </row>
    <row r="50" spans="1:5" x14ac:dyDescent="0.2">
      <c r="A50" s="92" t="s">
        <v>45</v>
      </c>
      <c r="B50" s="98" t="s">
        <v>108</v>
      </c>
      <c r="C50" s="396">
        <v>44</v>
      </c>
      <c r="D50" s="397">
        <v>2.9333333333333331</v>
      </c>
      <c r="E50" s="408" t="s">
        <v>9</v>
      </c>
    </row>
    <row r="51" spans="1:5" x14ac:dyDescent="0.2">
      <c r="A51" s="92" t="s">
        <v>87</v>
      </c>
      <c r="B51" s="98" t="s">
        <v>108</v>
      </c>
      <c r="C51" s="396">
        <v>44</v>
      </c>
      <c r="D51" s="397">
        <v>2.9333333333333331</v>
      </c>
      <c r="E51" s="408" t="s">
        <v>9</v>
      </c>
    </row>
    <row r="52" spans="1:5" x14ac:dyDescent="0.2">
      <c r="A52" s="92" t="s">
        <v>61</v>
      </c>
      <c r="B52" s="98" t="s">
        <v>108</v>
      </c>
      <c r="C52" s="396">
        <v>42</v>
      </c>
      <c r="D52" s="397">
        <v>3</v>
      </c>
      <c r="E52" s="408" t="s">
        <v>9</v>
      </c>
    </row>
    <row r="53" spans="1:5" x14ac:dyDescent="0.2">
      <c r="A53" s="92" t="s">
        <v>76</v>
      </c>
      <c r="B53" s="98" t="s">
        <v>108</v>
      </c>
      <c r="C53" s="396">
        <v>45</v>
      </c>
      <c r="D53" s="397">
        <v>3</v>
      </c>
      <c r="E53" s="408" t="s">
        <v>9</v>
      </c>
    </row>
    <row r="54" spans="1:5" x14ac:dyDescent="0.2">
      <c r="A54" s="92" t="s">
        <v>42</v>
      </c>
      <c r="B54" s="98" t="s">
        <v>108</v>
      </c>
      <c r="C54" s="396">
        <v>46</v>
      </c>
      <c r="D54" s="397">
        <v>3.0666666666666669</v>
      </c>
      <c r="E54" s="408" t="s">
        <v>9</v>
      </c>
    </row>
    <row r="55" spans="1:5" x14ac:dyDescent="0.2">
      <c r="A55" s="92" t="s">
        <v>51</v>
      </c>
      <c r="B55" s="98" t="s">
        <v>108</v>
      </c>
      <c r="C55" s="396">
        <v>46</v>
      </c>
      <c r="D55" s="397">
        <v>3.0666666666666669</v>
      </c>
      <c r="E55" s="408" t="s">
        <v>9</v>
      </c>
    </row>
    <row r="56" spans="1:5" x14ac:dyDescent="0.2">
      <c r="A56" s="92" t="s">
        <v>69</v>
      </c>
      <c r="B56" s="98" t="s">
        <v>104</v>
      </c>
      <c r="C56" s="396">
        <v>46</v>
      </c>
      <c r="D56" s="397">
        <v>3.0666666666666669</v>
      </c>
      <c r="E56" s="408" t="s">
        <v>9</v>
      </c>
    </row>
    <row r="57" spans="1:5" x14ac:dyDescent="0.2">
      <c r="A57" s="92" t="s">
        <v>95</v>
      </c>
      <c r="B57" s="98" t="s">
        <v>108</v>
      </c>
      <c r="C57" s="396">
        <v>46</v>
      </c>
      <c r="D57" s="397">
        <v>3.0666666666666669</v>
      </c>
      <c r="E57" s="408" t="s">
        <v>9</v>
      </c>
    </row>
    <row r="58" spans="1:5" x14ac:dyDescent="0.2">
      <c r="A58" s="93" t="s">
        <v>54</v>
      </c>
      <c r="B58" s="99" t="s">
        <v>108</v>
      </c>
      <c r="C58" s="403">
        <v>47</v>
      </c>
      <c r="D58" s="399">
        <v>3.1333333333333333</v>
      </c>
      <c r="E58" s="398" t="s">
        <v>6</v>
      </c>
    </row>
    <row r="59" spans="1:5" x14ac:dyDescent="0.2">
      <c r="A59" s="93" t="s">
        <v>88</v>
      </c>
      <c r="B59" s="99" t="s">
        <v>108</v>
      </c>
      <c r="C59" s="403">
        <v>48</v>
      </c>
      <c r="D59" s="399">
        <v>3.2</v>
      </c>
      <c r="E59" s="398" t="s">
        <v>6</v>
      </c>
    </row>
    <row r="60" spans="1:5" x14ac:dyDescent="0.2">
      <c r="A60" s="93" t="s">
        <v>78</v>
      </c>
      <c r="B60" s="99" t="s">
        <v>108</v>
      </c>
      <c r="C60" s="403">
        <v>49</v>
      </c>
      <c r="D60" s="399">
        <v>3.2666666666666666</v>
      </c>
      <c r="E60" s="398" t="s">
        <v>6</v>
      </c>
    </row>
    <row r="61" spans="1:5" x14ac:dyDescent="0.2">
      <c r="A61" s="93" t="s">
        <v>93</v>
      </c>
      <c r="B61" s="99" t="s">
        <v>108</v>
      </c>
      <c r="C61" s="403">
        <v>49</v>
      </c>
      <c r="D61" s="399">
        <v>3.2666666666666666</v>
      </c>
      <c r="E61" s="398" t="s">
        <v>6</v>
      </c>
    </row>
    <row r="62" spans="1:5" x14ac:dyDescent="0.2">
      <c r="A62" s="93" t="s">
        <v>110</v>
      </c>
      <c r="B62" s="99" t="s">
        <v>108</v>
      </c>
      <c r="C62" s="403">
        <v>49</v>
      </c>
      <c r="D62" s="399">
        <v>3.2666666666666666</v>
      </c>
      <c r="E62" s="403" t="s">
        <v>6</v>
      </c>
    </row>
    <row r="63" spans="1:5" x14ac:dyDescent="0.2">
      <c r="A63" s="93" t="s">
        <v>74</v>
      </c>
      <c r="B63" s="99" t="s">
        <v>104</v>
      </c>
      <c r="C63" s="398">
        <v>50</v>
      </c>
      <c r="D63" s="399">
        <v>3.3333333333333335</v>
      </c>
      <c r="E63" s="403" t="s">
        <v>6</v>
      </c>
    </row>
    <row r="64" spans="1:5" x14ac:dyDescent="0.2">
      <c r="A64" s="93" t="s">
        <v>77</v>
      </c>
      <c r="B64" s="99" t="s">
        <v>108</v>
      </c>
      <c r="C64" s="403">
        <v>50</v>
      </c>
      <c r="D64" s="399">
        <v>3.3333333333333335</v>
      </c>
      <c r="E64" s="403" t="s">
        <v>6</v>
      </c>
    </row>
    <row r="65" spans="1:10" x14ac:dyDescent="0.2">
      <c r="A65" s="93" t="s">
        <v>56</v>
      </c>
      <c r="B65" s="99" t="s">
        <v>104</v>
      </c>
      <c r="C65" s="403">
        <v>51</v>
      </c>
      <c r="D65" s="399">
        <v>3.4</v>
      </c>
      <c r="E65" s="403" t="s">
        <v>6</v>
      </c>
    </row>
    <row r="66" spans="1:10" x14ac:dyDescent="0.2">
      <c r="A66" s="93" t="s">
        <v>59</v>
      </c>
      <c r="B66" s="99" t="s">
        <v>104</v>
      </c>
      <c r="C66" s="403">
        <v>51</v>
      </c>
      <c r="D66" s="399">
        <v>3.4</v>
      </c>
      <c r="E66" s="403" t="s">
        <v>6</v>
      </c>
    </row>
    <row r="67" spans="1:10" x14ac:dyDescent="0.2">
      <c r="A67" s="93" t="s">
        <v>83</v>
      </c>
      <c r="B67" s="99" t="s">
        <v>108</v>
      </c>
      <c r="C67" s="403">
        <v>52</v>
      </c>
      <c r="D67" s="399">
        <v>3.4666666666666668</v>
      </c>
      <c r="E67" s="403" t="s">
        <v>6</v>
      </c>
    </row>
    <row r="68" spans="1:10" x14ac:dyDescent="0.2">
      <c r="A68" s="93" t="s">
        <v>60</v>
      </c>
      <c r="B68" s="99" t="s">
        <v>108</v>
      </c>
      <c r="C68" s="403">
        <v>53</v>
      </c>
      <c r="D68" s="399">
        <v>3.5333333333333332</v>
      </c>
      <c r="E68" s="403" t="s">
        <v>6</v>
      </c>
    </row>
    <row r="69" spans="1:10" x14ac:dyDescent="0.2">
      <c r="A69" s="93" t="s">
        <v>85</v>
      </c>
      <c r="B69" s="99" t="s">
        <v>104</v>
      </c>
      <c r="C69" s="403">
        <v>53</v>
      </c>
      <c r="D69" s="399">
        <v>3.5333333333333332</v>
      </c>
      <c r="E69" s="403" t="s">
        <v>6</v>
      </c>
    </row>
    <row r="71" spans="1:10" x14ac:dyDescent="0.2">
      <c r="D71" s="381"/>
      <c r="E71" s="400" t="s">
        <v>7</v>
      </c>
      <c r="F71" s="658" t="str">
        <f>'1'!C78</f>
        <v>Risk less than or equal to 1.7525</v>
      </c>
      <c r="G71" s="659"/>
      <c r="H71" s="659"/>
      <c r="I71" s="659"/>
      <c r="J71" s="660"/>
    </row>
    <row r="72" spans="1:10" x14ac:dyDescent="0.2">
      <c r="E72" s="405" t="s">
        <v>8</v>
      </c>
      <c r="F72" s="661" t="str">
        <f>'1'!C79</f>
        <v>Risk greater than 1.7525 and less than or equal to 2.4425</v>
      </c>
      <c r="G72" s="662"/>
      <c r="H72" s="662"/>
      <c r="I72" s="662"/>
      <c r="J72" s="663"/>
    </row>
    <row r="73" spans="1:10" x14ac:dyDescent="0.2">
      <c r="E73" s="396" t="s">
        <v>9</v>
      </c>
      <c r="F73" s="664" t="str">
        <f>'1'!C80</f>
        <v>Risk greater than 2.4425 and less than or equal to 3.1325</v>
      </c>
      <c r="G73" s="665"/>
      <c r="H73" s="665"/>
      <c r="I73" s="665"/>
      <c r="J73" s="666"/>
    </row>
    <row r="74" spans="1:10" x14ac:dyDescent="0.2">
      <c r="E74" s="403" t="s">
        <v>6</v>
      </c>
      <c r="F74" s="667" t="str">
        <f>'1'!C81</f>
        <v>Risk greater than or equal to 3.1325</v>
      </c>
      <c r="G74" s="668"/>
      <c r="H74" s="668"/>
      <c r="I74" s="668"/>
      <c r="J74" s="669"/>
    </row>
  </sheetData>
  <mergeCells count="5">
    <mergeCell ref="A1:D1"/>
    <mergeCell ref="F71:J71"/>
    <mergeCell ref="F72:J72"/>
    <mergeCell ref="F73:J73"/>
    <mergeCell ref="F74:J74"/>
  </mergeCells>
  <phoneticPr fontId="4" type="noConversion"/>
  <pageMargins left="0.75" right="0.75" top="1" bottom="1" header="0.5" footer="0.5"/>
  <pageSetup orientation="portrait" horizontalDpi="4294967293" r:id="rId1"/>
  <headerFooter alignWithMargins="0">
    <oddFooter>&amp;LPrepared by:  Office of Child Development and Early Learning&amp;C&amp;P&amp;RUpdated: 11/1/2011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2"/>
    <pageSetUpPr fitToPage="1"/>
  </sheetPr>
  <dimension ref="A1:I83"/>
  <sheetViews>
    <sheetView zoomScaleNormal="100" workbookViewId="0">
      <pane xSplit="1" ySplit="2" topLeftCell="B3" activePane="bottomRight" state="frozen"/>
      <selection pane="topRight" activeCell="B1" sqref="B1"/>
      <selection pane="bottomLeft" activeCell="A3" sqref="A3"/>
      <selection pane="bottomRight" sqref="A1:H1"/>
    </sheetView>
  </sheetViews>
  <sheetFormatPr defaultColWidth="12.7109375" defaultRowHeight="11.25" x14ac:dyDescent="0.2"/>
  <cols>
    <col min="1" max="1" width="3.28515625" style="1" customWidth="1"/>
    <col min="2" max="2" width="14.7109375" style="9" customWidth="1"/>
    <col min="3" max="3" width="12" style="10" bestFit="1" customWidth="1"/>
    <col min="4" max="4" width="7.7109375" style="60" customWidth="1"/>
    <col min="5" max="5" width="11.140625" style="60" bestFit="1" customWidth="1"/>
    <col min="6" max="6" width="11.85546875" style="226" customWidth="1"/>
    <col min="7" max="7" width="11.7109375" style="60" customWidth="1"/>
    <col min="8" max="9" width="11.7109375" style="66" customWidth="1"/>
    <col min="10" max="16384" width="12.7109375" style="1"/>
  </cols>
  <sheetData>
    <row r="1" spans="1:9" ht="12.75" customHeight="1" x14ac:dyDescent="0.2">
      <c r="A1" s="553" t="str">
        <f>'Table of Contents'!B6&amp;":  "&amp;'Table of Contents'!C6</f>
        <v>Tab 2:  Risk Level - Early Childhood Education Program Reach Analysis - Indirect Impact Programs</v>
      </c>
      <c r="B1" s="553"/>
      <c r="C1" s="553"/>
      <c r="D1" s="553"/>
      <c r="E1" s="553"/>
      <c r="F1" s="553"/>
      <c r="G1" s="553"/>
      <c r="H1" s="553"/>
      <c r="I1" s="60"/>
    </row>
    <row r="2" spans="1:9" s="41" customFormat="1" ht="48" x14ac:dyDescent="0.2">
      <c r="A2" s="528" t="str">
        <f>'1'!A2</f>
        <v>County</v>
      </c>
      <c r="B2" s="528"/>
      <c r="C2" s="2" t="str">
        <f>'1'!C2</f>
        <v>County Classification</v>
      </c>
      <c r="D2" s="128" t="str">
        <f>'1'!D2</f>
        <v>Average Risk Level (ARL)</v>
      </c>
      <c r="E2" s="6" t="s">
        <v>207</v>
      </c>
      <c r="F2" s="5" t="s">
        <v>338</v>
      </c>
      <c r="G2" s="6" t="s">
        <v>178</v>
      </c>
      <c r="H2" s="5" t="s">
        <v>179</v>
      </c>
      <c r="I2" s="5" t="s">
        <v>14</v>
      </c>
    </row>
    <row r="3" spans="1:9" ht="11.25" customHeight="1" x14ac:dyDescent="0.2">
      <c r="A3" s="530" t="s">
        <v>118</v>
      </c>
      <c r="B3" s="90" t="s">
        <v>220</v>
      </c>
      <c r="C3" s="162" t="s">
        <v>104</v>
      </c>
      <c r="D3" s="291">
        <v>1.2</v>
      </c>
      <c r="E3" s="315">
        <f>VLOOKUP(B3,'18'!$A$4:$E$70,5)</f>
        <v>30985</v>
      </c>
      <c r="F3" s="316">
        <f>VLOOKUP(B3,'16'!A$4:H$71,8,)</f>
        <v>0</v>
      </c>
      <c r="G3" s="317">
        <f>VLOOKUP(B3,'15'!A$4:J$70,10)</f>
        <v>19918680</v>
      </c>
      <c r="H3" s="317">
        <f>VLOOKUP(B3,'17'!$A$4:$C$70,3)</f>
        <v>2966470.5999999996</v>
      </c>
      <c r="I3" s="318">
        <f>F3+G3+H3</f>
        <v>22885150.600000001</v>
      </c>
    </row>
    <row r="4" spans="1:9" ht="11.25" customHeight="1" x14ac:dyDescent="0.2">
      <c r="A4" s="531"/>
      <c r="B4" s="90" t="s">
        <v>44</v>
      </c>
      <c r="C4" s="162" t="s">
        <v>108</v>
      </c>
      <c r="D4" s="291">
        <v>1.2666666666666666</v>
      </c>
      <c r="E4" s="315">
        <f>VLOOKUP(B4,'18'!$A$4:$E$70,5)</f>
        <v>9494</v>
      </c>
      <c r="F4" s="316">
        <f>VLOOKUP(B4,'16'!A$4:H$71,8,)</f>
        <v>0</v>
      </c>
      <c r="G4" s="317">
        <f>VLOOKUP(B4,'15'!A$4:J$70,10)</f>
        <v>2898099</v>
      </c>
      <c r="H4" s="317">
        <f>VLOOKUP(B4,'17'!$A$4:$C$70,3)</f>
        <v>4416442</v>
      </c>
      <c r="I4" s="318">
        <f t="shared" ref="I4:I7" si="0">F4+G4+H4</f>
        <v>7314541</v>
      </c>
    </row>
    <row r="5" spans="1:9" ht="11.25" customHeight="1" x14ac:dyDescent="0.2">
      <c r="A5" s="531"/>
      <c r="B5" s="90" t="s">
        <v>48</v>
      </c>
      <c r="C5" s="162" t="s">
        <v>108</v>
      </c>
      <c r="D5" s="291">
        <v>1.2666666666666666</v>
      </c>
      <c r="E5" s="315">
        <f>VLOOKUP(B5,'18'!$A$4:$E$70,5)</f>
        <v>6566</v>
      </c>
      <c r="F5" s="316">
        <f>VLOOKUP(B5,'16'!A$4:H$71,8,)</f>
        <v>0</v>
      </c>
      <c r="G5" s="317">
        <f>VLOOKUP(B5,'15'!A$4:J$70,10)</f>
        <v>2904251.5</v>
      </c>
      <c r="H5" s="317">
        <f>VLOOKUP(B5,'17'!$A$4:$C$70,3)</f>
        <v>1006650.11</v>
      </c>
      <c r="I5" s="318">
        <f t="shared" si="0"/>
        <v>3910901.61</v>
      </c>
    </row>
    <row r="6" spans="1:9" ht="11.25" customHeight="1" x14ac:dyDescent="0.2">
      <c r="A6" s="531"/>
      <c r="B6" s="90" t="s">
        <v>80</v>
      </c>
      <c r="C6" s="162" t="s">
        <v>104</v>
      </c>
      <c r="D6" s="291">
        <v>1.2666666666666666</v>
      </c>
      <c r="E6" s="315">
        <f>VLOOKUP(B6,'18'!$A$4:$E$70,5)</f>
        <v>46000</v>
      </c>
      <c r="F6" s="316">
        <f>VLOOKUP(B6,'16'!A$4:H$71,8,)</f>
        <v>0</v>
      </c>
      <c r="G6" s="317">
        <f>VLOOKUP(B6,'15'!A$4:J$70,10)</f>
        <v>29964214</v>
      </c>
      <c r="H6" s="317">
        <f>VLOOKUP(B6,'17'!$A$4:$C$70,3)</f>
        <v>2700611.6300000004</v>
      </c>
      <c r="I6" s="318">
        <f t="shared" si="0"/>
        <v>32664825.629999999</v>
      </c>
    </row>
    <row r="7" spans="1:9" ht="11.25" customHeight="1" x14ac:dyDescent="0.2">
      <c r="A7" s="531"/>
      <c r="B7" s="90" t="s">
        <v>49</v>
      </c>
      <c r="C7" s="162" t="s">
        <v>104</v>
      </c>
      <c r="D7" s="291">
        <v>1.3333333333333333</v>
      </c>
      <c r="E7" s="315">
        <f>VLOOKUP(B7,'18'!$A$4:$E$70,5)</f>
        <v>29243</v>
      </c>
      <c r="F7" s="316">
        <f>VLOOKUP(B7,'16'!A$4:H$71,8,)</f>
        <v>0</v>
      </c>
      <c r="G7" s="317">
        <f>VLOOKUP(B7,'15'!A$4:J$70,10)</f>
        <v>15524367</v>
      </c>
      <c r="H7" s="317">
        <f>VLOOKUP(B7,'17'!$A$4:$C$70,3)</f>
        <v>3243287.3900000006</v>
      </c>
      <c r="I7" s="318">
        <f t="shared" si="0"/>
        <v>18767654.390000001</v>
      </c>
    </row>
    <row r="8" spans="1:9" ht="11.25" customHeight="1" x14ac:dyDescent="0.2">
      <c r="A8" s="531"/>
      <c r="B8" s="90" t="s">
        <v>96</v>
      </c>
      <c r="C8" s="162" t="s">
        <v>108</v>
      </c>
      <c r="D8" s="291">
        <v>1.4666666666666666</v>
      </c>
      <c r="E8" s="315">
        <f>VLOOKUP(B8,'18'!$A$4:$E$70,5)</f>
        <v>10499</v>
      </c>
      <c r="F8" s="316">
        <f>VLOOKUP(B8,'16'!A$4:H$71,8,)</f>
        <v>0</v>
      </c>
      <c r="G8" s="317">
        <f>VLOOKUP(B8,'15'!A$4:J$70,10)</f>
        <v>6286682.5</v>
      </c>
      <c r="H8" s="317">
        <f>VLOOKUP(B8,'17'!$A$4:$C$70,3)</f>
        <v>2978643.92</v>
      </c>
      <c r="I8" s="317">
        <f>F8+G8+H8</f>
        <v>9265326.4199999999</v>
      </c>
    </row>
    <row r="9" spans="1:9" ht="11.25" customHeight="1" x14ac:dyDescent="0.2">
      <c r="A9" s="531"/>
      <c r="B9" s="90" t="s">
        <v>98</v>
      </c>
      <c r="C9" s="162" t="s">
        <v>104</v>
      </c>
      <c r="D9" s="291">
        <v>1.4666666666666666</v>
      </c>
      <c r="E9" s="315">
        <f>VLOOKUP(B9,'18'!$A$4:$E$70,5)</f>
        <v>16610</v>
      </c>
      <c r="F9" s="316">
        <f>VLOOKUP(B9,'16'!A$4:H$71,8,)</f>
        <v>120656</v>
      </c>
      <c r="G9" s="317">
        <f>VLOOKUP(B9,'15'!A$4:J$70,10)</f>
        <v>7278697</v>
      </c>
      <c r="H9" s="317">
        <f>VLOOKUP(B9,'17'!$A$4:$C$70,3)</f>
        <v>2858424.93</v>
      </c>
      <c r="I9" s="317">
        <f t="shared" ref="I9:I23" si="1">F9+G9+H9</f>
        <v>10257777.93</v>
      </c>
    </row>
    <row r="10" spans="1:9" ht="11.25" customHeight="1" x14ac:dyDescent="0.2">
      <c r="A10" s="531"/>
      <c r="B10" s="90" t="s">
        <v>94</v>
      </c>
      <c r="C10" s="162" t="s">
        <v>108</v>
      </c>
      <c r="D10" s="291">
        <v>1.5333333333333334</v>
      </c>
      <c r="E10" s="315">
        <f>VLOOKUP(B10,'18'!$A$4:$E$70,5)</f>
        <v>2048</v>
      </c>
      <c r="F10" s="316">
        <f>VLOOKUP(B10,'16'!A$4:H$71,8,)</f>
        <v>0</v>
      </c>
      <c r="G10" s="317">
        <f>VLOOKUP(B10,'15'!A$4:J$70,10)</f>
        <v>687923</v>
      </c>
      <c r="H10" s="317">
        <f>VLOOKUP(B10,'17'!$A$4:$C$70,3)</f>
        <v>247429.17</v>
      </c>
      <c r="I10" s="317">
        <f t="shared" si="1"/>
        <v>935352.17</v>
      </c>
    </row>
    <row r="11" spans="1:9" ht="11.25" customHeight="1" x14ac:dyDescent="0.2">
      <c r="A11" s="531"/>
      <c r="B11" s="90" t="s">
        <v>55</v>
      </c>
      <c r="C11" s="162" t="s">
        <v>104</v>
      </c>
      <c r="D11" s="291">
        <v>1.6</v>
      </c>
      <c r="E11" s="315">
        <f>VLOOKUP(B11,'18'!$A$4:$E$70,5)</f>
        <v>13122</v>
      </c>
      <c r="F11" s="316">
        <f>VLOOKUP(B11,'16'!A$4:H$71,8,)</f>
        <v>0</v>
      </c>
      <c r="G11" s="317">
        <f>VLOOKUP(B11,'15'!A$4:J$70,10)</f>
        <v>6371671.666666667</v>
      </c>
      <c r="H11" s="317">
        <f>VLOOKUP(B11,'17'!$A$4:$C$70,3)</f>
        <v>810074.21</v>
      </c>
      <c r="I11" s="317">
        <f t="shared" si="1"/>
        <v>7181745.8766666669</v>
      </c>
    </row>
    <row r="12" spans="1:9" ht="11.25" customHeight="1" x14ac:dyDescent="0.2">
      <c r="A12" s="532"/>
      <c r="B12" s="90" t="s">
        <v>86</v>
      </c>
      <c r="C12" s="409" t="s">
        <v>108</v>
      </c>
      <c r="D12" s="291">
        <v>1.6</v>
      </c>
      <c r="E12" s="315">
        <f>VLOOKUP(B12,'18'!$A$4:$E$70,5)</f>
        <v>2072</v>
      </c>
      <c r="F12" s="316">
        <f>VLOOKUP(B12,'16'!A$4:H$71,8,)</f>
        <v>0</v>
      </c>
      <c r="G12" s="317">
        <f>VLOOKUP(B12,'15'!A$4:J$70,10)</f>
        <v>1174525.3333333333</v>
      </c>
      <c r="H12" s="317">
        <f>VLOOKUP(B12,'17'!$A$4:$C$70,3)</f>
        <v>750000</v>
      </c>
      <c r="I12" s="317">
        <f t="shared" si="1"/>
        <v>1924525.3333333333</v>
      </c>
    </row>
    <row r="13" spans="1:9" ht="11.25" customHeight="1" x14ac:dyDescent="0.2">
      <c r="A13" s="533" t="s">
        <v>119</v>
      </c>
      <c r="B13" s="91" t="s">
        <v>81</v>
      </c>
      <c r="C13" s="97" t="s">
        <v>108</v>
      </c>
      <c r="D13" s="295">
        <v>1.8</v>
      </c>
      <c r="E13" s="319">
        <f>VLOOKUP(B13,'18'!$A$4:$E$70,5)</f>
        <v>1044</v>
      </c>
      <c r="F13" s="320">
        <f>VLOOKUP(B13,'16'!A$4:H$71,8,)</f>
        <v>0</v>
      </c>
      <c r="G13" s="321">
        <f>VLOOKUP(B13,'15'!A$4:J$70,10)</f>
        <v>562714.66666666663</v>
      </c>
      <c r="H13" s="321">
        <f>VLOOKUP(B13,'17'!$A$4:$C$70,3)</f>
        <v>331998.96000000002</v>
      </c>
      <c r="I13" s="321">
        <f t="shared" si="1"/>
        <v>894713.62666666671</v>
      </c>
    </row>
    <row r="14" spans="1:9" ht="11.25" customHeight="1" x14ac:dyDescent="0.2">
      <c r="A14" s="534"/>
      <c r="B14" s="91" t="s">
        <v>91</v>
      </c>
      <c r="C14" s="97" t="s">
        <v>108</v>
      </c>
      <c r="D14" s="295">
        <v>1.8666666666666667</v>
      </c>
      <c r="E14" s="319">
        <f>VLOOKUP(B14,'18'!$A$4:$E$70,5)</f>
        <v>204</v>
      </c>
      <c r="F14" s="320">
        <f>VLOOKUP(B14,'16'!A$4:H$71,8,)</f>
        <v>0</v>
      </c>
      <c r="G14" s="321">
        <f>VLOOKUP(B14,'15'!A$4:J$70,10)</f>
        <v>181152.66666666666</v>
      </c>
      <c r="H14" s="321">
        <f>VLOOKUP(B14,'17'!$A$4:$C$70,3)</f>
        <v>128053.53</v>
      </c>
      <c r="I14" s="321">
        <f t="shared" si="1"/>
        <v>309206.19666666666</v>
      </c>
    </row>
    <row r="15" spans="1:9" ht="11.25" customHeight="1" x14ac:dyDescent="0.2">
      <c r="A15" s="534"/>
      <c r="B15" s="91" t="s">
        <v>90</v>
      </c>
      <c r="C15" s="97" t="s">
        <v>108</v>
      </c>
      <c r="D15" s="295">
        <v>1.9333333333333333</v>
      </c>
      <c r="E15" s="319">
        <f>VLOOKUP(B15,'18'!$A$4:$E$70,5)</f>
        <v>3485</v>
      </c>
      <c r="F15" s="320">
        <f>VLOOKUP(B15,'16'!A$4:H$71,8,)</f>
        <v>130308.43</v>
      </c>
      <c r="G15" s="321">
        <f>VLOOKUP(B15,'15'!A$4:J$70,10)</f>
        <v>1037830.5</v>
      </c>
      <c r="H15" s="321">
        <f>VLOOKUP(B15,'17'!$A$4:$C$70,3)</f>
        <v>809546.71</v>
      </c>
      <c r="I15" s="321">
        <f t="shared" si="1"/>
        <v>1977685.64</v>
      </c>
    </row>
    <row r="16" spans="1:9" ht="11.25" customHeight="1" x14ac:dyDescent="0.2">
      <c r="A16" s="534"/>
      <c r="B16" s="91" t="s">
        <v>97</v>
      </c>
      <c r="C16" s="97" t="s">
        <v>108</v>
      </c>
      <c r="D16" s="295">
        <v>1.9333333333333333</v>
      </c>
      <c r="E16" s="319">
        <f>VLOOKUP(B16,'18'!$A$4:$E$70,5)</f>
        <v>2109</v>
      </c>
      <c r="F16" s="320">
        <f>VLOOKUP(B16,'16'!A$4:H$71,8,)</f>
        <v>0</v>
      </c>
      <c r="G16" s="321">
        <f>VLOOKUP(B16,'15'!A$4:J$70,10)</f>
        <v>999329.33333333337</v>
      </c>
      <c r="H16" s="321">
        <f>VLOOKUP(B16,'17'!$A$4:$C$70,3)</f>
        <v>516034.98</v>
      </c>
      <c r="I16" s="321">
        <f t="shared" si="1"/>
        <v>1515364.3133333335</v>
      </c>
    </row>
    <row r="17" spans="1:9" ht="11.25" customHeight="1" x14ac:dyDescent="0.2">
      <c r="A17" s="534"/>
      <c r="B17" s="91" t="s">
        <v>37</v>
      </c>
      <c r="C17" s="97" t="s">
        <v>104</v>
      </c>
      <c r="D17" s="295">
        <v>2</v>
      </c>
      <c r="E17" s="319">
        <f>VLOOKUP(B17,'18'!$A$4:$E$70,5)</f>
        <v>64806</v>
      </c>
      <c r="F17" s="320">
        <f>VLOOKUP(B17,'16'!A$4:H$71,8,)</f>
        <v>2223687</v>
      </c>
      <c r="G17" s="321">
        <f>VLOOKUP(B17,'15'!A$4:J$70,10)</f>
        <v>61082074</v>
      </c>
      <c r="H17" s="321">
        <f>VLOOKUP(B17,'17'!$A$4:$C$70,3)</f>
        <v>6532402.71</v>
      </c>
      <c r="I17" s="321">
        <f t="shared" si="1"/>
        <v>69838163.709999993</v>
      </c>
    </row>
    <row r="18" spans="1:9" ht="11.25" customHeight="1" x14ac:dyDescent="0.2">
      <c r="A18" s="534"/>
      <c r="B18" s="91" t="s">
        <v>39</v>
      </c>
      <c r="C18" s="97" t="s">
        <v>104</v>
      </c>
      <c r="D18" s="295">
        <v>2.0666666666666669</v>
      </c>
      <c r="E18" s="319">
        <f>VLOOKUP(B18,'18'!$A$4:$E$70,5)</f>
        <v>8811</v>
      </c>
      <c r="F18" s="320">
        <f>VLOOKUP(B18,'16'!A$4:H$71,8,)</f>
        <v>296629</v>
      </c>
      <c r="G18" s="321">
        <f>VLOOKUP(B18,'15'!A$4:J$70,10)</f>
        <v>6277250.5</v>
      </c>
      <c r="H18" s="321">
        <f>VLOOKUP(B18,'17'!$A$4:$C$70,3)</f>
        <v>1242793.8599999999</v>
      </c>
      <c r="I18" s="321">
        <f t="shared" si="1"/>
        <v>7816673.3599999994</v>
      </c>
    </row>
    <row r="19" spans="1:9" ht="11.25" customHeight="1" x14ac:dyDescent="0.2">
      <c r="A19" s="534"/>
      <c r="B19" s="91" t="s">
        <v>53</v>
      </c>
      <c r="C19" s="97" t="s">
        <v>108</v>
      </c>
      <c r="D19" s="295">
        <v>2.0666666666666669</v>
      </c>
      <c r="E19" s="319">
        <f>VLOOKUP(B19,'18'!$A$4:$E$70,5)</f>
        <v>3075</v>
      </c>
      <c r="F19" s="320">
        <f>VLOOKUP(B19,'16'!A$4:H$71,8,)</f>
        <v>0</v>
      </c>
      <c r="G19" s="321">
        <f>VLOOKUP(B19,'15'!A$4:J$70,10)</f>
        <v>1235454.6666666667</v>
      </c>
      <c r="H19" s="321">
        <f>VLOOKUP(B19,'17'!$A$4:$C$70,3)</f>
        <v>464044.42</v>
      </c>
      <c r="I19" s="321">
        <f t="shared" si="1"/>
        <v>1699499.0866666667</v>
      </c>
    </row>
    <row r="20" spans="1:9" ht="11.25" customHeight="1" x14ac:dyDescent="0.2">
      <c r="A20" s="534"/>
      <c r="B20" s="91" t="s">
        <v>58</v>
      </c>
      <c r="C20" s="97" t="s">
        <v>108</v>
      </c>
      <c r="D20" s="295">
        <v>2.0666666666666669</v>
      </c>
      <c r="E20" s="319">
        <f>VLOOKUP(B20,'18'!$A$4:$E$70,5)</f>
        <v>1526</v>
      </c>
      <c r="F20" s="320">
        <f>VLOOKUP(B20,'16'!A$4:H$71,8,)</f>
        <v>0</v>
      </c>
      <c r="G20" s="321">
        <f>VLOOKUP(B20,'15'!A$4:J$70,10)</f>
        <v>324516.25</v>
      </c>
      <c r="H20" s="321">
        <f>VLOOKUP(B20,'17'!$A$4:$C$70,3)</f>
        <v>67370.61</v>
      </c>
      <c r="I20" s="321">
        <f t="shared" si="1"/>
        <v>391886.86</v>
      </c>
    </row>
    <row r="21" spans="1:9" ht="11.25" customHeight="1" x14ac:dyDescent="0.2">
      <c r="A21" s="534"/>
      <c r="B21" s="91" t="s">
        <v>70</v>
      </c>
      <c r="C21" s="97" t="s">
        <v>104</v>
      </c>
      <c r="D21" s="295">
        <v>2.0666666666666669</v>
      </c>
      <c r="E21" s="319">
        <f>VLOOKUP(B21,'18'!$A$4:$E$70,5)</f>
        <v>35518</v>
      </c>
      <c r="F21" s="320">
        <f>VLOOKUP(B21,'16'!A$4:H$71,8,)</f>
        <v>0</v>
      </c>
      <c r="G21" s="321">
        <f>VLOOKUP(B21,'15'!A$4:J$70,10)</f>
        <v>17902600</v>
      </c>
      <c r="H21" s="321">
        <f>VLOOKUP(B21,'17'!$A$4:$C$70,3)</f>
        <v>2977251.0999999996</v>
      </c>
      <c r="I21" s="321">
        <f t="shared" si="1"/>
        <v>20879851.100000001</v>
      </c>
    </row>
    <row r="22" spans="1:9" ht="12" customHeight="1" x14ac:dyDescent="0.2">
      <c r="A22" s="534"/>
      <c r="B22" s="91" t="s">
        <v>57</v>
      </c>
      <c r="C22" s="97" t="s">
        <v>104</v>
      </c>
      <c r="D22" s="295">
        <v>2.1333333333333333</v>
      </c>
      <c r="E22" s="319">
        <f>VLOOKUP(B22,'18'!$A$4:$E$70,5)</f>
        <v>33789</v>
      </c>
      <c r="F22" s="320">
        <f>VLOOKUP(B22,'16'!A$4:H$71,8,)</f>
        <v>0</v>
      </c>
      <c r="G22" s="321">
        <f>VLOOKUP(B22,'15'!A$4:J$70,10)</f>
        <v>42403064</v>
      </c>
      <c r="H22" s="321">
        <f>VLOOKUP(B22,'17'!$A$4:$C$70,3)</f>
        <v>3250670.8400000003</v>
      </c>
      <c r="I22" s="321">
        <f t="shared" si="1"/>
        <v>45653734.840000004</v>
      </c>
    </row>
    <row r="23" spans="1:9" ht="11.25" customHeight="1" x14ac:dyDescent="0.2">
      <c r="A23" s="534"/>
      <c r="B23" s="91" t="s">
        <v>89</v>
      </c>
      <c r="C23" s="97" t="s">
        <v>108</v>
      </c>
      <c r="D23" s="295">
        <v>2.1333333333333333</v>
      </c>
      <c r="E23" s="319">
        <f>VLOOKUP(B23,'18'!$A$4:$E$70,5)</f>
        <v>2244</v>
      </c>
      <c r="F23" s="320">
        <f>VLOOKUP(B23,'16'!A$4:H$71,8,)</f>
        <v>0</v>
      </c>
      <c r="G23" s="321">
        <f>VLOOKUP(B23,'15'!A$4:J$70,10)</f>
        <v>476817</v>
      </c>
      <c r="H23" s="321">
        <f>VLOOKUP(B23,'17'!$A$4:$C$70,3)</f>
        <v>291787</v>
      </c>
      <c r="I23" s="321">
        <f t="shared" si="1"/>
        <v>768604</v>
      </c>
    </row>
    <row r="24" spans="1:9" ht="11.25" customHeight="1" x14ac:dyDescent="0.2">
      <c r="A24" s="534"/>
      <c r="B24" s="91" t="s">
        <v>36</v>
      </c>
      <c r="C24" s="97" t="s">
        <v>108</v>
      </c>
      <c r="D24" s="295">
        <v>2.2000000000000002</v>
      </c>
      <c r="E24" s="319">
        <f>VLOOKUP(B24,'18'!$A$4:$E$70,5)</f>
        <v>5143</v>
      </c>
      <c r="F24" s="320">
        <f>VLOOKUP(B24,'16'!A$4:H$71,8,)</f>
        <v>0</v>
      </c>
      <c r="G24" s="321">
        <f>VLOOKUP(B24,'15'!A$4:J$70,10)</f>
        <v>2326491</v>
      </c>
      <c r="H24" s="321">
        <f>VLOOKUP(B24,'17'!$A$4:$C$70,3)</f>
        <v>1215979.27</v>
      </c>
      <c r="I24" s="321">
        <f>F24+G24+H24</f>
        <v>3542470.27</v>
      </c>
    </row>
    <row r="25" spans="1:9" ht="11.25" customHeight="1" x14ac:dyDescent="0.2">
      <c r="A25" s="534"/>
      <c r="B25" s="91" t="s">
        <v>82</v>
      </c>
      <c r="C25" s="97" t="s">
        <v>104</v>
      </c>
      <c r="D25" s="295">
        <v>2.2000000000000002</v>
      </c>
      <c r="E25" s="319">
        <f>VLOOKUP(B25,'18'!$A$4:$E$70,5)</f>
        <v>15148</v>
      </c>
      <c r="F25" s="320">
        <f>VLOOKUP(B25,'16'!A$4:H$71,8,)</f>
        <v>0</v>
      </c>
      <c r="G25" s="321">
        <f>VLOOKUP(B25,'15'!A$4:J$70,10)</f>
        <v>12182836</v>
      </c>
      <c r="H25" s="321">
        <f>VLOOKUP(B25,'17'!$A$4:$C$70,3)</f>
        <v>2637206.4000000004</v>
      </c>
      <c r="I25" s="321">
        <f t="shared" ref="I25:I54" si="2">F25+G25+H25</f>
        <v>14820042.4</v>
      </c>
    </row>
    <row r="26" spans="1:9" ht="11.25" customHeight="1" x14ac:dyDescent="0.2">
      <c r="A26" s="534"/>
      <c r="B26" s="91" t="s">
        <v>66</v>
      </c>
      <c r="C26" s="97" t="s">
        <v>108</v>
      </c>
      <c r="D26" s="295">
        <v>2.3333333333333335</v>
      </c>
      <c r="E26" s="319">
        <f>VLOOKUP(B26,'18'!$A$4:$E$70,5)</f>
        <v>4199</v>
      </c>
      <c r="F26" s="320">
        <f>VLOOKUP(B26,'16'!A$4:H$71,8,)</f>
        <v>0</v>
      </c>
      <c r="G26" s="321">
        <f>VLOOKUP(B26,'15'!A$4:J$70,10)</f>
        <v>1641481.345</v>
      </c>
      <c r="H26" s="321">
        <f>VLOOKUP(B26,'17'!$A$4:$C$70,3)</f>
        <v>990440.21</v>
      </c>
      <c r="I26" s="321">
        <f t="shared" si="2"/>
        <v>2631921.5549999997</v>
      </c>
    </row>
    <row r="27" spans="1:9" ht="11.25" customHeight="1" x14ac:dyDescent="0.2">
      <c r="A27" s="534"/>
      <c r="B27" s="91" t="s">
        <v>68</v>
      </c>
      <c r="C27" s="97" t="s">
        <v>108</v>
      </c>
      <c r="D27" s="295">
        <v>2.3333333333333335</v>
      </c>
      <c r="E27" s="319">
        <f>VLOOKUP(B27,'18'!$A$4:$E$70,5)</f>
        <v>1378</v>
      </c>
      <c r="F27" s="320">
        <f>VLOOKUP(B27,'16'!A$4:H$71,8,)</f>
        <v>0</v>
      </c>
      <c r="G27" s="321">
        <f>VLOOKUP(B27,'15'!A$4:J$70,10)</f>
        <v>192081</v>
      </c>
      <c r="H27" s="321">
        <f>VLOOKUP(B27,'17'!$A$4:$C$70,3)</f>
        <v>0</v>
      </c>
      <c r="I27" s="321">
        <f t="shared" si="2"/>
        <v>192081</v>
      </c>
    </row>
    <row r="28" spans="1:9" ht="11.25" customHeight="1" x14ac:dyDescent="0.2">
      <c r="A28" s="534"/>
      <c r="B28" s="91" t="s">
        <v>40</v>
      </c>
      <c r="C28" s="97" t="s">
        <v>108</v>
      </c>
      <c r="D28" s="295">
        <v>2.4</v>
      </c>
      <c r="E28" s="319">
        <f>VLOOKUP(B28,'18'!$A$4:$E$70,5)</f>
        <v>2460</v>
      </c>
      <c r="F28" s="320">
        <f>VLOOKUP(B28,'16'!A$4:H$71,8,)</f>
        <v>0</v>
      </c>
      <c r="G28" s="321">
        <f>VLOOKUP(B28,'15'!A$4:J$70,10)</f>
        <v>361399.5</v>
      </c>
      <c r="H28" s="321">
        <f>VLOOKUP(B28,'17'!$A$4:$C$70,3)</f>
        <v>1200755.1099999999</v>
      </c>
      <c r="I28" s="321">
        <f t="shared" si="2"/>
        <v>1562154.6099999999</v>
      </c>
    </row>
    <row r="29" spans="1:9" ht="11.25" customHeight="1" x14ac:dyDescent="0.2">
      <c r="A29" s="534"/>
      <c r="B29" s="91" t="s">
        <v>100</v>
      </c>
      <c r="C29" s="97" t="s">
        <v>104</v>
      </c>
      <c r="D29" s="295">
        <v>2.4</v>
      </c>
      <c r="E29" s="319">
        <f>VLOOKUP(B29,'18'!$A$4:$E$70,5)</f>
        <v>25323</v>
      </c>
      <c r="F29" s="320">
        <f>VLOOKUP(B29,'16'!A$4:H$71,8,)</f>
        <v>0</v>
      </c>
      <c r="G29" s="321">
        <f>VLOOKUP(B29,'15'!A$4:J$70,10)</f>
        <v>11577547</v>
      </c>
      <c r="H29" s="321">
        <f>VLOOKUP(B29,'17'!$A$4:$C$70,3)</f>
        <v>3252099.58</v>
      </c>
      <c r="I29" s="321">
        <f t="shared" si="2"/>
        <v>14829646.58</v>
      </c>
    </row>
    <row r="30" spans="1:9" ht="12" customHeight="1" x14ac:dyDescent="0.2">
      <c r="A30" s="534" t="s">
        <v>120</v>
      </c>
      <c r="B30" s="92" t="s">
        <v>62</v>
      </c>
      <c r="C30" s="98" t="s">
        <v>108</v>
      </c>
      <c r="D30" s="299">
        <v>2.4666666666666668</v>
      </c>
      <c r="E30" s="322">
        <f>VLOOKUP(B30,'18'!$A$4:$E$70,5)</f>
        <v>9153</v>
      </c>
      <c r="F30" s="323">
        <f>VLOOKUP(B30,'16'!A$4:H$71,8,)</f>
        <v>0</v>
      </c>
      <c r="G30" s="324">
        <f>VLOOKUP(B30,'15'!A$4:J$70,10)</f>
        <v>2723104</v>
      </c>
      <c r="H30" s="324">
        <f>VLOOKUP(B30,'17'!$A$4:$C$70,3)</f>
        <v>1813554.1400000001</v>
      </c>
      <c r="I30" s="324">
        <f t="shared" si="2"/>
        <v>4536658.1400000006</v>
      </c>
    </row>
    <row r="31" spans="1:9" ht="12" customHeight="1" x14ac:dyDescent="0.2">
      <c r="A31" s="534"/>
      <c r="B31" s="92" t="s">
        <v>67</v>
      </c>
      <c r="C31" s="98" t="s">
        <v>108</v>
      </c>
      <c r="D31" s="299">
        <v>2.4666666666666668</v>
      </c>
      <c r="E31" s="322">
        <f>VLOOKUP(B31,'18'!$A$4:$E$70,5)</f>
        <v>2499</v>
      </c>
      <c r="F31" s="323">
        <f>VLOOKUP(B31,'16'!A$4:H$71,8,)</f>
        <v>0</v>
      </c>
      <c r="G31" s="324">
        <f>VLOOKUP(B31,'15'!A$4:J$70,10)</f>
        <v>898407.66666666663</v>
      </c>
      <c r="H31" s="324">
        <f>VLOOKUP(B31,'17'!$A$4:$C$70,3)</f>
        <v>760942</v>
      </c>
      <c r="I31" s="324">
        <f t="shared" si="2"/>
        <v>1659349.6666666665</v>
      </c>
    </row>
    <row r="32" spans="1:9" ht="11.25" customHeight="1" x14ac:dyDescent="0.2">
      <c r="A32" s="534"/>
      <c r="B32" s="92" t="s">
        <v>84</v>
      </c>
      <c r="C32" s="98" t="s">
        <v>108</v>
      </c>
      <c r="D32" s="299">
        <v>2.4666666666666668</v>
      </c>
      <c r="E32" s="322">
        <f>VLOOKUP(B32,'18'!$A$4:$E$70,5)</f>
        <v>2643</v>
      </c>
      <c r="F32" s="323">
        <f>VLOOKUP(B32,'16'!A$4:H$71,8,)</f>
        <v>0</v>
      </c>
      <c r="G32" s="324">
        <f>VLOOKUP(B32,'15'!A$4:J$70,10)</f>
        <v>1388070.6666666665</v>
      </c>
      <c r="H32" s="324">
        <f>VLOOKUP(B32,'17'!$A$4:$C$70,3)</f>
        <v>515522.52</v>
      </c>
      <c r="I32" s="324">
        <f t="shared" si="2"/>
        <v>1903593.1866666665</v>
      </c>
    </row>
    <row r="33" spans="1:9" ht="11.25" customHeight="1" x14ac:dyDescent="0.2">
      <c r="A33" s="534"/>
      <c r="B33" s="92" t="s">
        <v>47</v>
      </c>
      <c r="C33" s="98" t="s">
        <v>108</v>
      </c>
      <c r="D33" s="299">
        <v>2.5333333333333332</v>
      </c>
      <c r="E33" s="322">
        <f>VLOOKUP(B33,'18'!$A$4:$E$70,5)</f>
        <v>2998</v>
      </c>
      <c r="F33" s="323">
        <f>VLOOKUP(B33,'16'!A$4:H$71,8,)</f>
        <v>0</v>
      </c>
      <c r="G33" s="324">
        <f>VLOOKUP(B33,'15'!A$4:J$70,10)</f>
        <v>1125486.5</v>
      </c>
      <c r="H33" s="324">
        <f>VLOOKUP(B33,'17'!$A$4:$C$70,3)</f>
        <v>100311.07</v>
      </c>
      <c r="I33" s="324">
        <f t="shared" si="2"/>
        <v>1225797.57</v>
      </c>
    </row>
    <row r="34" spans="1:9" ht="11.25" customHeight="1" x14ac:dyDescent="0.2">
      <c r="A34" s="534"/>
      <c r="B34" s="92" t="s">
        <v>72</v>
      </c>
      <c r="C34" s="98" t="s">
        <v>104</v>
      </c>
      <c r="D34" s="299">
        <v>2.5333333333333332</v>
      </c>
      <c r="E34" s="322">
        <f>VLOOKUP(B34,'18'!$A$4:$E$70,5)</f>
        <v>8510</v>
      </c>
      <c r="F34" s="323">
        <f>VLOOKUP(B34,'16'!A$4:H$71,8,)</f>
        <v>609851.77</v>
      </c>
      <c r="G34" s="324">
        <f>VLOOKUP(B34,'15'!A$4:J$70,10)</f>
        <v>3048192</v>
      </c>
      <c r="H34" s="324">
        <f>VLOOKUP(B34,'17'!$A$4:$C$70,3)</f>
        <v>2517086</v>
      </c>
      <c r="I34" s="324">
        <f t="shared" si="2"/>
        <v>6175129.7699999996</v>
      </c>
    </row>
    <row r="35" spans="1:9" ht="11.25" customHeight="1" x14ac:dyDescent="0.2">
      <c r="A35" s="534"/>
      <c r="B35" s="92" t="s">
        <v>75</v>
      </c>
      <c r="C35" s="98" t="s">
        <v>108</v>
      </c>
      <c r="D35" s="299">
        <v>2.5333333333333332</v>
      </c>
      <c r="E35" s="322">
        <f>VLOOKUP(B35,'18'!$A$4:$E$70,5)</f>
        <v>6521</v>
      </c>
      <c r="F35" s="323">
        <f>VLOOKUP(B35,'16'!A$4:H$71,8,)</f>
        <v>0</v>
      </c>
      <c r="G35" s="324">
        <f>VLOOKUP(B35,'15'!A$4:J$70,10)</f>
        <v>3826446</v>
      </c>
      <c r="H35" s="324">
        <f>VLOOKUP(B35,'17'!$A$4:$C$70,3)</f>
        <v>1132938.6599999999</v>
      </c>
      <c r="I35" s="324">
        <f t="shared" si="2"/>
        <v>4959384.66</v>
      </c>
    </row>
    <row r="36" spans="1:9" ht="11.25" customHeight="1" x14ac:dyDescent="0.2">
      <c r="A36" s="534"/>
      <c r="B36" s="92" t="s">
        <v>92</v>
      </c>
      <c r="C36" s="98" t="s">
        <v>108</v>
      </c>
      <c r="D36" s="299">
        <v>2.5333333333333332</v>
      </c>
      <c r="E36" s="322">
        <f>VLOOKUP(B36,'18'!$A$4:$E$70,5)</f>
        <v>1930</v>
      </c>
      <c r="F36" s="323">
        <f>VLOOKUP(B36,'16'!A$4:H$71,8,)</f>
        <v>154156</v>
      </c>
      <c r="G36" s="324">
        <f>VLOOKUP(B36,'15'!A$4:J$70,10)</f>
        <v>561199.33333333337</v>
      </c>
      <c r="H36" s="324">
        <f>VLOOKUP(B36,'17'!$A$4:$C$70,3)</f>
        <v>593875</v>
      </c>
      <c r="I36" s="324">
        <f t="shared" si="2"/>
        <v>1309230.3333333335</v>
      </c>
    </row>
    <row r="37" spans="1:9" ht="12" customHeight="1" x14ac:dyDescent="0.2">
      <c r="A37" s="534"/>
      <c r="B37" s="92" t="s">
        <v>99</v>
      </c>
      <c r="C37" s="98" t="s">
        <v>108</v>
      </c>
      <c r="D37" s="299">
        <v>2.5333333333333332</v>
      </c>
      <c r="E37" s="322">
        <f>VLOOKUP(B37,'18'!$A$4:$E$70,5)</f>
        <v>1409</v>
      </c>
      <c r="F37" s="323">
        <f>VLOOKUP(B37,'16'!A$4:H$71,8,)</f>
        <v>0</v>
      </c>
      <c r="G37" s="324">
        <f>VLOOKUP(B37,'15'!A$4:J$70,10)</f>
        <v>814578.5</v>
      </c>
      <c r="H37" s="324">
        <f>VLOOKUP(B37,'17'!$A$4:$C$70,3)</f>
        <v>320746.84000000003</v>
      </c>
      <c r="I37" s="324">
        <f t="shared" si="2"/>
        <v>1135325.3400000001</v>
      </c>
    </row>
    <row r="38" spans="1:9" ht="11.25" customHeight="1" x14ac:dyDescent="0.2">
      <c r="A38" s="534"/>
      <c r="B38" s="92" t="s">
        <v>63</v>
      </c>
      <c r="C38" s="98" t="s">
        <v>108</v>
      </c>
      <c r="D38" s="299">
        <v>2.6</v>
      </c>
      <c r="E38" s="322">
        <f>VLOOKUP(B38,'18'!$A$4:$E$70,5)</f>
        <v>784</v>
      </c>
      <c r="F38" s="323">
        <f>VLOOKUP(B38,'16'!A$4:H$71,8,)</f>
        <v>15499</v>
      </c>
      <c r="G38" s="324">
        <f>VLOOKUP(B38,'15'!A$4:J$70,10)</f>
        <v>248993</v>
      </c>
      <c r="H38" s="324">
        <f>VLOOKUP(B38,'17'!$A$4:$C$70,3)</f>
        <v>252851</v>
      </c>
      <c r="I38" s="324">
        <f t="shared" si="2"/>
        <v>517343</v>
      </c>
    </row>
    <row r="39" spans="1:9" ht="12" customHeight="1" x14ac:dyDescent="0.2">
      <c r="A39" s="534"/>
      <c r="B39" s="92" t="s">
        <v>65</v>
      </c>
      <c r="C39" s="98" t="s">
        <v>108</v>
      </c>
      <c r="D39" s="299">
        <v>2.6</v>
      </c>
      <c r="E39" s="322">
        <f>VLOOKUP(B39,'18'!$A$4:$E$70,5)</f>
        <v>2226</v>
      </c>
      <c r="F39" s="323">
        <f>VLOOKUP(B39,'16'!A$4:H$71,8,)</f>
        <v>0</v>
      </c>
      <c r="G39" s="324">
        <f>VLOOKUP(B39,'15'!A$4:J$70,10)</f>
        <v>891236.5</v>
      </c>
      <c r="H39" s="324">
        <f>VLOOKUP(B39,'17'!$A$4:$C$70,3)</f>
        <v>605461</v>
      </c>
      <c r="I39" s="324">
        <f t="shared" si="2"/>
        <v>1496697.5</v>
      </c>
    </row>
    <row r="40" spans="1:9" ht="12" customHeight="1" x14ac:dyDescent="0.2">
      <c r="A40" s="534"/>
      <c r="B40" s="92" t="s">
        <v>79</v>
      </c>
      <c r="C40" s="98" t="s">
        <v>108</v>
      </c>
      <c r="D40" s="299">
        <v>2.6</v>
      </c>
      <c r="E40" s="322">
        <f>VLOOKUP(B40,'18'!$A$4:$E$70,5)</f>
        <v>7587</v>
      </c>
      <c r="F40" s="323">
        <f>VLOOKUP(B40,'16'!A$4:H$71,8,)</f>
        <v>0</v>
      </c>
      <c r="G40" s="324">
        <f>VLOOKUP(B40,'15'!A$4:J$70,10)</f>
        <v>5726510.5</v>
      </c>
      <c r="H40" s="324">
        <f>VLOOKUP(B40,'17'!$A$4:$C$70,3)</f>
        <v>359415.03</v>
      </c>
      <c r="I40" s="324">
        <f t="shared" si="2"/>
        <v>6085925.5300000003</v>
      </c>
    </row>
    <row r="41" spans="1:9" ht="11.25" customHeight="1" x14ac:dyDescent="0.2">
      <c r="A41" s="534"/>
      <c r="B41" s="92" t="s">
        <v>50</v>
      </c>
      <c r="C41" s="98" t="s">
        <v>108</v>
      </c>
      <c r="D41" s="299">
        <v>2.6666666666666665</v>
      </c>
      <c r="E41" s="322">
        <f>VLOOKUP(B41,'18'!$A$4:$E$70,5)</f>
        <v>1939</v>
      </c>
      <c r="F41" s="323">
        <f>VLOOKUP(B41,'16'!A$4:H$71,8,)</f>
        <v>0</v>
      </c>
      <c r="G41" s="324">
        <f>VLOOKUP(B41,'15'!A$4:J$70,10)</f>
        <v>636727.66666666663</v>
      </c>
      <c r="H41" s="324">
        <f>VLOOKUP(B41,'17'!$A$4:$C$70,3)</f>
        <v>462040.55</v>
      </c>
      <c r="I41" s="324">
        <f t="shared" si="2"/>
        <v>1098768.2166666666</v>
      </c>
    </row>
    <row r="42" spans="1:9" ht="11.25" customHeight="1" x14ac:dyDescent="0.2">
      <c r="A42" s="534"/>
      <c r="B42" s="92" t="s">
        <v>46</v>
      </c>
      <c r="C42" s="98" t="s">
        <v>108</v>
      </c>
      <c r="D42" s="299">
        <v>2.7142857142857144</v>
      </c>
      <c r="E42" s="322">
        <f>VLOOKUP(B42,'18'!$A$4:$E$70,5)</f>
        <v>222</v>
      </c>
      <c r="F42" s="323">
        <f>VLOOKUP(B42,'16'!A$4:H$71,8,)</f>
        <v>0</v>
      </c>
      <c r="G42" s="324">
        <f>VLOOKUP(B42,'15'!A$4:J$70,10)</f>
        <v>112165.75</v>
      </c>
      <c r="H42" s="324">
        <f>VLOOKUP(B42,'17'!$A$4:$C$70,3)</f>
        <v>28100</v>
      </c>
      <c r="I42" s="324">
        <f t="shared" si="2"/>
        <v>140265.75</v>
      </c>
    </row>
    <row r="43" spans="1:9" ht="11.25" customHeight="1" x14ac:dyDescent="0.2">
      <c r="A43" s="534"/>
      <c r="B43" s="92" t="s">
        <v>43</v>
      </c>
      <c r="C43" s="98" t="s">
        <v>108</v>
      </c>
      <c r="D43" s="299">
        <v>2.7333333333333334</v>
      </c>
      <c r="E43" s="322">
        <f>VLOOKUP(B43,'18'!$A$4:$E$70,5)</f>
        <v>3640</v>
      </c>
      <c r="F43" s="323">
        <f>VLOOKUP(B43,'16'!A$4:H$71,8,)</f>
        <v>0</v>
      </c>
      <c r="G43" s="324">
        <f>VLOOKUP(B43,'15'!A$4:J$70,10)</f>
        <v>1086692.6666666667</v>
      </c>
      <c r="H43" s="324">
        <f>VLOOKUP(B43,'17'!$A$4:$C$70,3)</f>
        <v>637770.32999999996</v>
      </c>
      <c r="I43" s="324">
        <f t="shared" si="2"/>
        <v>1724462.9966666666</v>
      </c>
    </row>
    <row r="44" spans="1:9" ht="11.25" customHeight="1" x14ac:dyDescent="0.2">
      <c r="A44" s="534"/>
      <c r="B44" s="92" t="s">
        <v>71</v>
      </c>
      <c r="C44" s="98" t="s">
        <v>108</v>
      </c>
      <c r="D44" s="299">
        <v>2.7333333333333334</v>
      </c>
      <c r="E44" s="322">
        <f>VLOOKUP(B44,'18'!$A$4:$E$70,5)</f>
        <v>4564</v>
      </c>
      <c r="F44" s="323">
        <f>VLOOKUP(B44,'16'!A$4:H$71,8,)</f>
        <v>0</v>
      </c>
      <c r="G44" s="324">
        <f>VLOOKUP(B44,'15'!A$4:J$70,10)</f>
        <v>3684097</v>
      </c>
      <c r="H44" s="324">
        <f>VLOOKUP(B44,'17'!$A$4:$C$70,3)</f>
        <v>5728854.2199999997</v>
      </c>
      <c r="I44" s="324">
        <f t="shared" si="2"/>
        <v>9412951.2199999988</v>
      </c>
    </row>
    <row r="45" spans="1:9" ht="11.25" customHeight="1" x14ac:dyDescent="0.2">
      <c r="A45" s="534"/>
      <c r="B45" s="92" t="s">
        <v>38</v>
      </c>
      <c r="C45" s="98" t="s">
        <v>108</v>
      </c>
      <c r="D45" s="299">
        <v>2.8</v>
      </c>
      <c r="E45" s="322">
        <f>VLOOKUP(B45,'18'!$A$4:$E$70,5)</f>
        <v>3429</v>
      </c>
      <c r="F45" s="323">
        <f>VLOOKUP(B45,'16'!A$4:H$71,8,)</f>
        <v>0</v>
      </c>
      <c r="G45" s="324">
        <f>VLOOKUP(B45,'15'!A$4:J$70,10)</f>
        <v>1585546.655</v>
      </c>
      <c r="H45" s="324">
        <f>VLOOKUP(B45,'17'!$A$4:$C$70,3)</f>
        <v>744244.37</v>
      </c>
      <c r="I45" s="324">
        <f t="shared" si="2"/>
        <v>2329791.0249999999</v>
      </c>
    </row>
    <row r="46" spans="1:9" ht="11.25" customHeight="1" x14ac:dyDescent="0.2">
      <c r="A46" s="534"/>
      <c r="B46" s="92" t="s">
        <v>41</v>
      </c>
      <c r="C46" s="98" t="s">
        <v>104</v>
      </c>
      <c r="D46" s="299">
        <v>2.8</v>
      </c>
      <c r="E46" s="322">
        <f>VLOOKUP(B46,'18'!$A$4:$E$70,5)</f>
        <v>24535</v>
      </c>
      <c r="F46" s="323">
        <f>VLOOKUP(B46,'16'!A$4:H$71,8,)</f>
        <v>742590</v>
      </c>
      <c r="G46" s="324">
        <f>VLOOKUP(B46,'15'!A$4:J$70,10)</f>
        <v>17256118</v>
      </c>
      <c r="H46" s="324">
        <f>VLOOKUP(B46,'17'!$A$4:$C$70,3)</f>
        <v>2764605.94</v>
      </c>
      <c r="I46" s="324">
        <f t="shared" si="2"/>
        <v>20763313.940000001</v>
      </c>
    </row>
    <row r="47" spans="1:9" ht="11.25" customHeight="1" x14ac:dyDescent="0.2">
      <c r="A47" s="534"/>
      <c r="B47" s="92" t="s">
        <v>52</v>
      </c>
      <c r="C47" s="98" t="s">
        <v>108</v>
      </c>
      <c r="D47" s="299">
        <v>2.8666666666666667</v>
      </c>
      <c r="E47" s="322">
        <f>VLOOKUP(B47,'18'!$A$4:$E$70,5)</f>
        <v>2093</v>
      </c>
      <c r="F47" s="323">
        <f>VLOOKUP(B47,'16'!A$4:H$71,8,)</f>
        <v>0</v>
      </c>
      <c r="G47" s="324">
        <f>VLOOKUP(B47,'15'!A$4:J$70,10)</f>
        <v>697053.5</v>
      </c>
      <c r="H47" s="324">
        <f>VLOOKUP(B47,'17'!$A$4:$C$70,3)</f>
        <v>185598</v>
      </c>
      <c r="I47" s="324">
        <f t="shared" si="2"/>
        <v>882651.5</v>
      </c>
    </row>
    <row r="48" spans="1:9" ht="12" customHeight="1" x14ac:dyDescent="0.2">
      <c r="A48" s="534"/>
      <c r="B48" s="92" t="s">
        <v>64</v>
      </c>
      <c r="C48" s="98" t="s">
        <v>108</v>
      </c>
      <c r="D48" s="299">
        <v>2.8666666666666667</v>
      </c>
      <c r="E48" s="322">
        <f>VLOOKUP(B48,'18'!$A$4:$E$70,5)</f>
        <v>1876</v>
      </c>
      <c r="F48" s="323">
        <f>VLOOKUP(B48,'16'!A$4:H$71,8,)</f>
        <v>0</v>
      </c>
      <c r="G48" s="324">
        <f>VLOOKUP(B48,'15'!A$4:J$70,10)</f>
        <v>898727</v>
      </c>
      <c r="H48" s="324">
        <f>VLOOKUP(B48,'17'!$A$4:$C$70,3)</f>
        <v>401214.92</v>
      </c>
      <c r="I48" s="324">
        <f t="shared" si="2"/>
        <v>1299941.92</v>
      </c>
    </row>
    <row r="49" spans="1:9" ht="12" customHeight="1" x14ac:dyDescent="0.2">
      <c r="A49" s="534"/>
      <c r="B49" s="92" t="s">
        <v>73</v>
      </c>
      <c r="C49" s="98" t="s">
        <v>104</v>
      </c>
      <c r="D49" s="299">
        <v>2.8666666666666667</v>
      </c>
      <c r="E49" s="322">
        <f>VLOOKUP(B49,'18'!$A$4:$E$70,5)</f>
        <v>21336</v>
      </c>
      <c r="F49" s="323">
        <f>VLOOKUP(B49,'16'!A$4:H$71,8,)</f>
        <v>0</v>
      </c>
      <c r="G49" s="324">
        <f>VLOOKUP(B49,'15'!A$4:J$70,10)</f>
        <v>23695961</v>
      </c>
      <c r="H49" s="324">
        <f>VLOOKUP(B49,'17'!$A$4:$C$70,3)</f>
        <v>3166888</v>
      </c>
      <c r="I49" s="324">
        <f t="shared" si="2"/>
        <v>26862849</v>
      </c>
    </row>
    <row r="50" spans="1:9" ht="11.25" customHeight="1" x14ac:dyDescent="0.2">
      <c r="A50" s="534"/>
      <c r="B50" s="92" t="s">
        <v>45</v>
      </c>
      <c r="C50" s="98" t="s">
        <v>108</v>
      </c>
      <c r="D50" s="299">
        <v>2.9333333333333331</v>
      </c>
      <c r="E50" s="322">
        <f>VLOOKUP(B50,'18'!$A$4:$E$70,5)</f>
        <v>6731</v>
      </c>
      <c r="F50" s="323">
        <f>VLOOKUP(B50,'16'!A$4:H$71,8,)</f>
        <v>0</v>
      </c>
      <c r="G50" s="324">
        <f>VLOOKUP(B50,'15'!A$4:J$70,10)</f>
        <v>3509743</v>
      </c>
      <c r="H50" s="324">
        <f>VLOOKUP(B50,'17'!$A$4:$C$70,3)</f>
        <v>1448584.1099999999</v>
      </c>
      <c r="I50" s="324">
        <f t="shared" si="2"/>
        <v>4958327.1099999994</v>
      </c>
    </row>
    <row r="51" spans="1:9" ht="11.25" customHeight="1" x14ac:dyDescent="0.2">
      <c r="A51" s="534"/>
      <c r="B51" s="92" t="s">
        <v>87</v>
      </c>
      <c r="C51" s="98" t="s">
        <v>108</v>
      </c>
      <c r="D51" s="299">
        <v>2.9333333333333331</v>
      </c>
      <c r="E51" s="322">
        <f>VLOOKUP(B51,'18'!$A$4:$E$70,5)</f>
        <v>907</v>
      </c>
      <c r="F51" s="323">
        <f>VLOOKUP(B51,'16'!A$4:H$71,8,)</f>
        <v>0</v>
      </c>
      <c r="G51" s="324">
        <f>VLOOKUP(B51,'15'!A$4:J$70,10)</f>
        <v>240899.75</v>
      </c>
      <c r="H51" s="324">
        <f>VLOOKUP(B51,'17'!$A$4:$C$70,3)</f>
        <v>151961</v>
      </c>
      <c r="I51" s="324">
        <f t="shared" si="2"/>
        <v>392860.75</v>
      </c>
    </row>
    <row r="52" spans="1:9" ht="12.75" customHeight="1" x14ac:dyDescent="0.2">
      <c r="A52" s="534"/>
      <c r="B52" s="92" t="s">
        <v>61</v>
      </c>
      <c r="C52" s="98" t="s">
        <v>108</v>
      </c>
      <c r="D52" s="299">
        <v>3</v>
      </c>
      <c r="E52" s="322">
        <f>VLOOKUP(B52,'18'!$A$4:$E$70,5)</f>
        <v>38</v>
      </c>
      <c r="F52" s="323">
        <f>VLOOKUP(B52,'16'!A$4:H$71,8,)</f>
        <v>0</v>
      </c>
      <c r="G52" s="324">
        <f>VLOOKUP(B52,'15'!A$4:J$70,10)</f>
        <v>122352</v>
      </c>
      <c r="H52" s="324">
        <f>VLOOKUP(B52,'17'!$A$4:$C$70,3)</f>
        <v>170465.15</v>
      </c>
      <c r="I52" s="324">
        <f t="shared" si="2"/>
        <v>292817.15000000002</v>
      </c>
    </row>
    <row r="53" spans="1:9" ht="12" customHeight="1" x14ac:dyDescent="0.2">
      <c r="A53" s="534"/>
      <c r="B53" s="92" t="s">
        <v>76</v>
      </c>
      <c r="C53" s="98" t="s">
        <v>108</v>
      </c>
      <c r="D53" s="299">
        <v>3</v>
      </c>
      <c r="E53" s="322">
        <f>VLOOKUP(B53,'18'!$A$4:$E$70,5)</f>
        <v>2132</v>
      </c>
      <c r="F53" s="323">
        <f>VLOOKUP(B53,'16'!A$4:H$71,8,)</f>
        <v>105870</v>
      </c>
      <c r="G53" s="324">
        <f>VLOOKUP(B53,'15'!A$4:J$70,10)</f>
        <v>433053.75</v>
      </c>
      <c r="H53" s="324">
        <f>VLOOKUP(B53,'17'!$A$4:$C$70,3)</f>
        <v>748665.47</v>
      </c>
      <c r="I53" s="324">
        <f t="shared" si="2"/>
        <v>1287589.22</v>
      </c>
    </row>
    <row r="54" spans="1:9" ht="12" customHeight="1" x14ac:dyDescent="0.2">
      <c r="A54" s="534"/>
      <c r="B54" s="92" t="s">
        <v>42</v>
      </c>
      <c r="C54" s="98" t="s">
        <v>108</v>
      </c>
      <c r="D54" s="299">
        <v>3.0666666666666669</v>
      </c>
      <c r="E54" s="322">
        <f>VLOOKUP(B54,'18'!$A$4:$E$70,5)</f>
        <v>6823</v>
      </c>
      <c r="F54" s="323">
        <f>VLOOKUP(B54,'16'!A$4:H$71,8,)</f>
        <v>0</v>
      </c>
      <c r="G54" s="324">
        <f>VLOOKUP(B54,'15'!A$4:J$70,10)</f>
        <v>3027198.5</v>
      </c>
      <c r="H54" s="324">
        <f>VLOOKUP(B54,'17'!$A$4:$C$70,3)</f>
        <v>185513.45</v>
      </c>
      <c r="I54" s="324">
        <f t="shared" si="2"/>
        <v>3212711.95</v>
      </c>
    </row>
    <row r="55" spans="1:9" ht="11.25" customHeight="1" x14ac:dyDescent="0.2">
      <c r="A55" s="534"/>
      <c r="B55" s="92" t="s">
        <v>51</v>
      </c>
      <c r="C55" s="98" t="s">
        <v>108</v>
      </c>
      <c r="D55" s="299">
        <v>3.0666666666666669</v>
      </c>
      <c r="E55" s="322">
        <f>VLOOKUP(B55,'18'!$A$4:$E$70,5)</f>
        <v>3758</v>
      </c>
      <c r="F55" s="323">
        <f>VLOOKUP(B55,'16'!A$4:H$71,8,)</f>
        <v>3326</v>
      </c>
      <c r="G55" s="324">
        <f>VLOOKUP(B55,'15'!A$4:J$70,10)</f>
        <v>1244333.6666666667</v>
      </c>
      <c r="H55" s="324">
        <f>VLOOKUP(B55,'17'!$A$4:$C$70,3)</f>
        <v>1008667.48</v>
      </c>
      <c r="I55" s="324">
        <f>F55+G55+H55</f>
        <v>2256327.1466666665</v>
      </c>
    </row>
    <row r="56" spans="1:9" ht="11.25" customHeight="1" x14ac:dyDescent="0.2">
      <c r="A56" s="534"/>
      <c r="B56" s="92" t="s">
        <v>69</v>
      </c>
      <c r="C56" s="98" t="s">
        <v>104</v>
      </c>
      <c r="D56" s="299">
        <v>3.0666666666666669</v>
      </c>
      <c r="E56" s="322">
        <f>VLOOKUP(B56,'18'!$A$4:$E$70,5)</f>
        <v>11206</v>
      </c>
      <c r="F56" s="323">
        <f>VLOOKUP(B56,'16'!A$4:H$71,8,)</f>
        <v>0</v>
      </c>
      <c r="G56" s="324">
        <f>VLOOKUP(B56,'15'!A$4:J$70,10)</f>
        <v>11037941</v>
      </c>
      <c r="H56" s="324">
        <f>VLOOKUP(B56,'17'!$A$4:$C$70,3)</f>
        <v>1592289.3</v>
      </c>
      <c r="I56" s="324">
        <f t="shared" ref="I56:I69" si="3">F56+G56+H56</f>
        <v>12630230.300000001</v>
      </c>
    </row>
    <row r="57" spans="1:9" ht="11.25" customHeight="1" x14ac:dyDescent="0.2">
      <c r="A57" s="534"/>
      <c r="B57" s="92" t="s">
        <v>95</v>
      </c>
      <c r="C57" s="98" t="s">
        <v>108</v>
      </c>
      <c r="D57" s="299">
        <v>3.0666666666666669</v>
      </c>
      <c r="E57" s="322">
        <f>VLOOKUP(B57,'18'!$A$4:$E$70,5)</f>
        <v>2004</v>
      </c>
      <c r="F57" s="323">
        <f>VLOOKUP(B57,'16'!A$4:H$71,8,)</f>
        <v>0</v>
      </c>
      <c r="G57" s="324">
        <f>VLOOKUP(B57,'15'!A$4:J$70,10)</f>
        <v>623722</v>
      </c>
      <c r="H57" s="324">
        <f>VLOOKUP(B57,'17'!$A$4:$C$70,3)</f>
        <v>524678</v>
      </c>
      <c r="I57" s="324">
        <f t="shared" si="3"/>
        <v>1148400</v>
      </c>
    </row>
    <row r="58" spans="1:9" ht="12" customHeight="1" x14ac:dyDescent="0.2">
      <c r="A58" s="534" t="s">
        <v>121</v>
      </c>
      <c r="B58" s="93" t="s">
        <v>54</v>
      </c>
      <c r="C58" s="99" t="s">
        <v>108</v>
      </c>
      <c r="D58" s="303">
        <v>3.1333333333333333</v>
      </c>
      <c r="E58" s="325">
        <f>VLOOKUP(B58,'18'!$A$4:$E$70,5)</f>
        <v>4774</v>
      </c>
      <c r="F58" s="326">
        <f>VLOOKUP(B58,'16'!A$4:H$71,8,)</f>
        <v>0</v>
      </c>
      <c r="G58" s="327">
        <f>VLOOKUP(B58,'15'!A$4:J$70,10)</f>
        <v>1851737</v>
      </c>
      <c r="H58" s="327">
        <f>VLOOKUP(B58,'17'!$A$4:$C$70,3)</f>
        <v>1398181</v>
      </c>
      <c r="I58" s="327">
        <f t="shared" si="3"/>
        <v>3249918</v>
      </c>
    </row>
    <row r="59" spans="1:9" ht="12" customHeight="1" x14ac:dyDescent="0.2">
      <c r="A59" s="534"/>
      <c r="B59" s="93" t="s">
        <v>88</v>
      </c>
      <c r="C59" s="99" t="s">
        <v>108</v>
      </c>
      <c r="D59" s="303">
        <v>3.2</v>
      </c>
      <c r="E59" s="325">
        <f>VLOOKUP(B59,'18'!$A$4:$E$70,5)</f>
        <v>7047</v>
      </c>
      <c r="F59" s="326">
        <f>VLOOKUP(B59,'16'!A$4:H$71,8,)</f>
        <v>0</v>
      </c>
      <c r="G59" s="327">
        <f>VLOOKUP(B59,'15'!A$4:J$70,10)</f>
        <v>2610892</v>
      </c>
      <c r="H59" s="327">
        <f>VLOOKUP(B59,'17'!$A$4:$C$70,3)</f>
        <v>1994509.4499999997</v>
      </c>
      <c r="I59" s="327">
        <f t="shared" si="3"/>
        <v>4605401.4499999993</v>
      </c>
    </row>
    <row r="60" spans="1:9" ht="11.25" customHeight="1" x14ac:dyDescent="0.2">
      <c r="A60" s="534"/>
      <c r="B60" s="93" t="s">
        <v>78</v>
      </c>
      <c r="C60" s="99" t="s">
        <v>108</v>
      </c>
      <c r="D60" s="303">
        <v>3.2666666666666666</v>
      </c>
      <c r="E60" s="325">
        <f>VLOOKUP(B60,'18'!$A$4:$E$70,5)</f>
        <v>2830</v>
      </c>
      <c r="F60" s="326">
        <f>VLOOKUP(B60,'16'!A$4:H$71,8,)</f>
        <v>0</v>
      </c>
      <c r="G60" s="327">
        <f>VLOOKUP(B60,'15'!A$4:J$70,10)</f>
        <v>965928</v>
      </c>
      <c r="H60" s="327">
        <f>VLOOKUP(B60,'17'!$A$4:$C$70,3)</f>
        <v>0</v>
      </c>
      <c r="I60" s="327">
        <f t="shared" si="3"/>
        <v>965928</v>
      </c>
    </row>
    <row r="61" spans="1:9" ht="11.25" customHeight="1" x14ac:dyDescent="0.2">
      <c r="A61" s="534"/>
      <c r="B61" s="93" t="s">
        <v>93</v>
      </c>
      <c r="C61" s="99" t="s">
        <v>108</v>
      </c>
      <c r="D61" s="303">
        <v>3.2666666666666666</v>
      </c>
      <c r="E61" s="325">
        <f>VLOOKUP(B61,'18'!$A$4:$E$70,5)</f>
        <v>2267</v>
      </c>
      <c r="F61" s="326">
        <f>VLOOKUP(B61,'16'!A$4:H$71,8,)</f>
        <v>0</v>
      </c>
      <c r="G61" s="327">
        <f>VLOOKUP(B61,'15'!A$4:J$70,10)</f>
        <v>924851.66666666663</v>
      </c>
      <c r="H61" s="327">
        <f>VLOOKUP(B61,'17'!$A$4:$C$70,3)</f>
        <v>150224.54999999999</v>
      </c>
      <c r="I61" s="327">
        <f t="shared" si="3"/>
        <v>1075076.2166666666</v>
      </c>
    </row>
    <row r="62" spans="1:9" ht="11.25" customHeight="1" x14ac:dyDescent="0.2">
      <c r="A62" s="534"/>
      <c r="B62" s="93" t="s">
        <v>110</v>
      </c>
      <c r="C62" s="99" t="s">
        <v>108</v>
      </c>
      <c r="D62" s="303">
        <v>3.2666666666666666</v>
      </c>
      <c r="E62" s="325">
        <f>VLOOKUP(B62,'18'!$A$4:$E$70,5)</f>
        <v>2830</v>
      </c>
      <c r="F62" s="326">
        <f>VLOOKUP(B62,'16'!A$4:H$71,8,)</f>
        <v>0</v>
      </c>
      <c r="G62" s="327">
        <f>VLOOKUP(B62,'15'!A$4:J$70,10)</f>
        <v>2203853</v>
      </c>
      <c r="H62" s="327">
        <f>VLOOKUP(B62,'17'!$A$4:$C$70,3)</f>
        <v>616024</v>
      </c>
      <c r="I62" s="327">
        <f t="shared" si="3"/>
        <v>2819877</v>
      </c>
    </row>
    <row r="63" spans="1:9" ht="11.25" customHeight="1" x14ac:dyDescent="0.2">
      <c r="A63" s="534"/>
      <c r="B63" s="93" t="s">
        <v>74</v>
      </c>
      <c r="C63" s="99" t="s">
        <v>104</v>
      </c>
      <c r="D63" s="303">
        <v>3.3333333333333335</v>
      </c>
      <c r="E63" s="325">
        <f>VLOOKUP(B63,'18'!$A$4:$E$70,5)</f>
        <v>16059</v>
      </c>
      <c r="F63" s="326">
        <f>VLOOKUP(B63,'16'!A$4:H$71,8,)</f>
        <v>0</v>
      </c>
      <c r="G63" s="327">
        <f>VLOOKUP(B63,'15'!A$4:J$70,10)</f>
        <v>8780444.5</v>
      </c>
      <c r="H63" s="327">
        <f>VLOOKUP(B63,'17'!$A$4:$C$70,3)</f>
        <v>4696619.1099999994</v>
      </c>
      <c r="I63" s="327">
        <f t="shared" si="3"/>
        <v>13477063.609999999</v>
      </c>
    </row>
    <row r="64" spans="1:9" ht="11.25" customHeight="1" x14ac:dyDescent="0.2">
      <c r="A64" s="534"/>
      <c r="B64" s="93" t="s">
        <v>77</v>
      </c>
      <c r="C64" s="99" t="s">
        <v>108</v>
      </c>
      <c r="D64" s="303">
        <v>3.3333333333333335</v>
      </c>
      <c r="E64" s="325">
        <f>VLOOKUP(B64,'18'!$A$4:$E$70,5)</f>
        <v>5635</v>
      </c>
      <c r="F64" s="326">
        <f>VLOOKUP(B64,'16'!A$4:H$71,8,)</f>
        <v>0</v>
      </c>
      <c r="G64" s="327">
        <f>VLOOKUP(B64,'15'!A$4:J$70,10)</f>
        <v>2873903</v>
      </c>
      <c r="H64" s="327">
        <f>VLOOKUP(B64,'17'!$A$4:$C$70,3)</f>
        <v>9603217</v>
      </c>
      <c r="I64" s="327">
        <f t="shared" si="3"/>
        <v>12477120</v>
      </c>
    </row>
    <row r="65" spans="1:9" ht="11.25" customHeight="1" x14ac:dyDescent="0.2">
      <c r="A65" s="534"/>
      <c r="B65" s="93" t="s">
        <v>56</v>
      </c>
      <c r="C65" s="99" t="s">
        <v>104</v>
      </c>
      <c r="D65" s="303">
        <v>3.4</v>
      </c>
      <c r="E65" s="325">
        <f>VLOOKUP(B65,'18'!$A$4:$E$70,5)</f>
        <v>17063</v>
      </c>
      <c r="F65" s="326">
        <f>VLOOKUP(B65,'16'!A$4:H$71,8,)</f>
        <v>14730</v>
      </c>
      <c r="G65" s="327">
        <f>VLOOKUP(B65,'15'!A$4:J$70,10)</f>
        <v>19633858.666666668</v>
      </c>
      <c r="H65" s="327">
        <f>VLOOKUP(B65,'17'!$A$4:$C$70,3)</f>
        <v>1402706.68</v>
      </c>
      <c r="I65" s="327">
        <f t="shared" si="3"/>
        <v>21051295.346666668</v>
      </c>
    </row>
    <row r="66" spans="1:9" ht="11.25" customHeight="1" x14ac:dyDescent="0.2">
      <c r="A66" s="534"/>
      <c r="B66" s="93" t="s">
        <v>59</v>
      </c>
      <c r="C66" s="99" t="s">
        <v>104</v>
      </c>
      <c r="D66" s="303">
        <v>3.4</v>
      </c>
      <c r="E66" s="325">
        <f>VLOOKUP(B66,'18'!$A$4:$E$70,5)</f>
        <v>15976</v>
      </c>
      <c r="F66" s="326">
        <f>VLOOKUP(B66,'16'!A$4:H$71,8,)</f>
        <v>93137.35</v>
      </c>
      <c r="G66" s="327">
        <f>VLOOKUP(B66,'15'!A$4:J$70,10)</f>
        <v>19487836</v>
      </c>
      <c r="H66" s="327">
        <f>VLOOKUP(B66,'17'!$A$4:$C$70,3)</f>
        <v>2766153.4</v>
      </c>
      <c r="I66" s="327">
        <f t="shared" si="3"/>
        <v>22347126.75</v>
      </c>
    </row>
    <row r="67" spans="1:9" ht="11.25" customHeight="1" x14ac:dyDescent="0.2">
      <c r="A67" s="534"/>
      <c r="B67" s="93" t="s">
        <v>83</v>
      </c>
      <c r="C67" s="99" t="s">
        <v>108</v>
      </c>
      <c r="D67" s="303">
        <v>3.4666666666666668</v>
      </c>
      <c r="E67" s="325">
        <f>VLOOKUP(B67,'18'!$A$4:$E$70,5)</f>
        <v>4932</v>
      </c>
      <c r="F67" s="326">
        <f>VLOOKUP(B67,'16'!A$4:H$71,8,)</f>
        <v>0</v>
      </c>
      <c r="G67" s="327">
        <f>VLOOKUP(B67,'15'!A$4:J$70,10)</f>
        <v>1435152.6666666667</v>
      </c>
      <c r="H67" s="327">
        <f>VLOOKUP(B67,'17'!$A$4:$C$70,3)</f>
        <v>1704324.5899999999</v>
      </c>
      <c r="I67" s="327">
        <f t="shared" si="3"/>
        <v>3139477.2566666668</v>
      </c>
    </row>
    <row r="68" spans="1:9" ht="11.25" customHeight="1" x14ac:dyDescent="0.2">
      <c r="A68" s="534"/>
      <c r="B68" s="93" t="s">
        <v>60</v>
      </c>
      <c r="C68" s="99" t="s">
        <v>108</v>
      </c>
      <c r="D68" s="303">
        <v>3.5333333333333332</v>
      </c>
      <c r="E68" s="325">
        <f>VLOOKUP(B68,'18'!$A$4:$E$70,5)</f>
        <v>6656</v>
      </c>
      <c r="F68" s="326">
        <f>VLOOKUP(B68,'16'!A$4:H$71,8,)</f>
        <v>113500</v>
      </c>
      <c r="G68" s="327">
        <f>VLOOKUP(B68,'15'!A$4:J$70,10)</f>
        <v>3052551</v>
      </c>
      <c r="H68" s="327">
        <f>VLOOKUP(B68,'17'!$A$4:$C$70,3)</f>
        <v>2463429.5699999998</v>
      </c>
      <c r="I68" s="327">
        <f t="shared" si="3"/>
        <v>5629480.5700000003</v>
      </c>
    </row>
    <row r="69" spans="1:9" ht="11.25" customHeight="1" x14ac:dyDescent="0.2">
      <c r="A69" s="535"/>
      <c r="B69" s="93" t="s">
        <v>85</v>
      </c>
      <c r="C69" s="99" t="s">
        <v>104</v>
      </c>
      <c r="D69" s="303">
        <v>3.5333333333333332</v>
      </c>
      <c r="E69" s="325">
        <f>VLOOKUP(B69,'18'!$A$4:$E$70,5)</f>
        <v>107874</v>
      </c>
      <c r="F69" s="326">
        <f>VLOOKUP(B69,'16'!A$4:H$71,8,)</f>
        <v>1386825</v>
      </c>
      <c r="G69" s="327">
        <f>VLOOKUP(B69,'15'!A$4:J$70,10)</f>
        <v>268780518</v>
      </c>
      <c r="H69" s="327">
        <f>VLOOKUP(B69,'17'!$A$4:$C$70,3)</f>
        <v>3554144.28</v>
      </c>
      <c r="I69" s="327">
        <f t="shared" si="3"/>
        <v>273721487.27999997</v>
      </c>
    </row>
    <row r="70" spans="1:9" ht="12.75" customHeight="1" x14ac:dyDescent="0.2">
      <c r="A70" s="561" t="str">
        <f>'1'!A70</f>
        <v>Statewide Total</v>
      </c>
      <c r="B70" s="562"/>
      <c r="C70" s="73"/>
      <c r="D70" s="328"/>
      <c r="E70" s="329">
        <f t="shared" ref="E70:I70" si="4">SUM(E3:E69)</f>
        <v>714337</v>
      </c>
      <c r="F70" s="179">
        <f t="shared" si="4"/>
        <v>6010765.5499999998</v>
      </c>
      <c r="G70" s="179">
        <f t="shared" si="4"/>
        <v>677519833.50000012</v>
      </c>
      <c r="H70" s="179">
        <f t="shared" si="4"/>
        <v>107158846.43000002</v>
      </c>
      <c r="I70" s="179">
        <f t="shared" si="4"/>
        <v>790689445.47999978</v>
      </c>
    </row>
    <row r="72" spans="1:9" x14ac:dyDescent="0.2">
      <c r="B72" s="554" t="s">
        <v>105</v>
      </c>
      <c r="C72" s="554"/>
      <c r="D72" s="120">
        <f t="shared" ref="D72:H72" si="5">MIN(D3:D69)</f>
        <v>1.2</v>
      </c>
      <c r="E72" s="127">
        <f t="shared" si="5"/>
        <v>38</v>
      </c>
      <c r="F72" s="330">
        <f t="shared" si="5"/>
        <v>0</v>
      </c>
      <c r="G72" s="330">
        <f t="shared" si="5"/>
        <v>112165.75</v>
      </c>
      <c r="H72" s="330">
        <f t="shared" si="5"/>
        <v>0</v>
      </c>
      <c r="I72" s="330">
        <f>MIN(I3:I69)</f>
        <v>140265.75</v>
      </c>
    </row>
    <row r="73" spans="1:9" x14ac:dyDescent="0.2">
      <c r="B73" s="554" t="s">
        <v>112</v>
      </c>
      <c r="C73" s="554"/>
      <c r="D73" s="120">
        <f t="shared" ref="D73:H73" si="6">MAX(D3:D69)</f>
        <v>3.5333333333333332</v>
      </c>
      <c r="E73" s="127">
        <f t="shared" si="6"/>
        <v>107874</v>
      </c>
      <c r="F73" s="330">
        <f t="shared" si="6"/>
        <v>2223687</v>
      </c>
      <c r="G73" s="330">
        <f t="shared" si="6"/>
        <v>268780518</v>
      </c>
      <c r="H73" s="330">
        <f t="shared" si="6"/>
        <v>9603217</v>
      </c>
      <c r="I73" s="330">
        <f>MAX(I3:I69)</f>
        <v>273721487.27999997</v>
      </c>
    </row>
    <row r="74" spans="1:9" x14ac:dyDescent="0.2">
      <c r="B74" s="554" t="s">
        <v>140</v>
      </c>
      <c r="C74" s="554"/>
      <c r="D74" s="120">
        <f t="shared" ref="D74:H74" si="7">AVERAGE(D3:D69)</f>
        <v>2.4942430703624736</v>
      </c>
      <c r="E74" s="127">
        <f t="shared" si="7"/>
        <v>10661.746268656716</v>
      </c>
      <c r="F74" s="330">
        <f t="shared" si="7"/>
        <v>89712.918656716414</v>
      </c>
      <c r="G74" s="330">
        <f t="shared" si="7"/>
        <v>10112236.320895525</v>
      </c>
      <c r="H74" s="330">
        <f t="shared" si="7"/>
        <v>1599385.7676119406</v>
      </c>
      <c r="I74" s="330">
        <f>AVERAGE(I3:I69)</f>
        <v>11801335.007164177</v>
      </c>
    </row>
    <row r="75" spans="1:9" x14ac:dyDescent="0.2">
      <c r="B75" s="554" t="s">
        <v>109</v>
      </c>
      <c r="C75" s="554"/>
      <c r="D75" s="120">
        <f t="shared" ref="D75:I75" si="8">MEDIAN(D3:D69)</f>
        <v>2.5333333333333332</v>
      </c>
      <c r="E75" s="127">
        <f t="shared" si="8"/>
        <v>4564</v>
      </c>
      <c r="F75" s="330">
        <f>MEDIAN(F3:F69)</f>
        <v>0</v>
      </c>
      <c r="G75" s="330">
        <f t="shared" si="8"/>
        <v>1851737</v>
      </c>
      <c r="H75" s="330">
        <f t="shared" si="8"/>
        <v>990440.21</v>
      </c>
      <c r="I75" s="330">
        <f t="shared" si="8"/>
        <v>3139477.2566666668</v>
      </c>
    </row>
    <row r="77" spans="1:9" x14ac:dyDescent="0.2">
      <c r="B77" s="9" t="s">
        <v>113</v>
      </c>
    </row>
    <row r="78" spans="1:9" ht="11.25" customHeight="1" x14ac:dyDescent="0.2">
      <c r="B78" s="115" t="s">
        <v>116</v>
      </c>
      <c r="C78" s="555" t="s">
        <v>321</v>
      </c>
      <c r="D78" s="556"/>
      <c r="E78" s="556"/>
      <c r="F78" s="556"/>
      <c r="G78" s="557"/>
      <c r="I78" s="60"/>
    </row>
    <row r="79" spans="1:9" ht="11.25" customHeight="1" x14ac:dyDescent="0.2">
      <c r="B79" s="116" t="s">
        <v>117</v>
      </c>
      <c r="C79" s="558" t="s">
        <v>322</v>
      </c>
      <c r="D79" s="559"/>
      <c r="E79" s="559"/>
      <c r="F79" s="559"/>
      <c r="G79" s="560"/>
      <c r="I79" s="60"/>
    </row>
    <row r="80" spans="1:9" ht="11.25" customHeight="1" x14ac:dyDescent="0.2">
      <c r="B80" s="117" t="s">
        <v>115</v>
      </c>
      <c r="C80" s="550" t="s">
        <v>324</v>
      </c>
      <c r="D80" s="551"/>
      <c r="E80" s="551"/>
      <c r="F80" s="551"/>
      <c r="G80" s="552"/>
      <c r="I80" s="60"/>
    </row>
    <row r="81" spans="1:9" ht="11.25" customHeight="1" x14ac:dyDescent="0.2">
      <c r="B81" s="118" t="s">
        <v>114</v>
      </c>
      <c r="C81" s="547" t="s">
        <v>323</v>
      </c>
      <c r="D81" s="548"/>
      <c r="E81" s="548"/>
      <c r="F81" s="548"/>
      <c r="G81" s="549"/>
      <c r="I81" s="60"/>
    </row>
    <row r="83" spans="1:9" ht="11.25" customHeight="1" x14ac:dyDescent="0.2">
      <c r="A83" s="71"/>
      <c r="B83" s="546" t="str">
        <f>'18'!A72</f>
        <v>* 2012-2016 American Community Survey</v>
      </c>
      <c r="C83" s="546"/>
      <c r="D83" s="546"/>
      <c r="E83" s="546"/>
      <c r="F83" s="546"/>
      <c r="G83" s="546"/>
      <c r="H83" s="331"/>
      <c r="I83" s="331"/>
    </row>
  </sheetData>
  <mergeCells count="16">
    <mergeCell ref="A1:H1"/>
    <mergeCell ref="A2:B2"/>
    <mergeCell ref="B72:C72"/>
    <mergeCell ref="C78:G78"/>
    <mergeCell ref="C79:G79"/>
    <mergeCell ref="B73:C73"/>
    <mergeCell ref="B74:C74"/>
    <mergeCell ref="B75:C75"/>
    <mergeCell ref="A70:B70"/>
    <mergeCell ref="A3:A12"/>
    <mergeCell ref="A13:A29"/>
    <mergeCell ref="A30:A57"/>
    <mergeCell ref="A58:A69"/>
    <mergeCell ref="B83:G83"/>
    <mergeCell ref="C81:G81"/>
    <mergeCell ref="C80:G80"/>
  </mergeCells>
  <phoneticPr fontId="4" type="noConversion"/>
  <printOptions horizontalCentered="1"/>
  <pageMargins left="0.25" right="0.25" top="0.5" bottom="0.5" header="0.25" footer="0.25"/>
  <pageSetup fitToHeight="2" orientation="portrait" r:id="rId1"/>
  <headerFooter alignWithMargins="0">
    <oddFooter>&amp;L&amp;8Prepared by:  Office of Child Development and Early Learning&amp;C&amp;8&amp;P&amp;R&amp;8Updated: 11/1/2011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22"/>
  </sheetPr>
  <dimension ref="A1:Z80"/>
  <sheetViews>
    <sheetView workbookViewId="0">
      <pane ySplit="3" topLeftCell="A4" activePane="bottomLeft" state="frozen"/>
      <selection pane="bottomLeft" sqref="A1:N1"/>
    </sheetView>
  </sheetViews>
  <sheetFormatPr defaultRowHeight="11.25" x14ac:dyDescent="0.2"/>
  <cols>
    <col min="1" max="1" width="13.7109375" style="1" customWidth="1"/>
    <col min="2" max="2" width="11.7109375" style="206" customWidth="1"/>
    <col min="3" max="3" width="8.85546875" style="60" customWidth="1"/>
    <col min="4" max="4" width="9" style="60" customWidth="1"/>
    <col min="5" max="5" width="8.85546875" style="60" customWidth="1"/>
    <col min="6" max="6" width="11.42578125" style="60" customWidth="1"/>
    <col min="7" max="10" width="12.140625" style="60" customWidth="1"/>
    <col min="11" max="11" width="12.5703125" style="60" customWidth="1"/>
    <col min="12" max="12" width="12.7109375" style="60" customWidth="1"/>
    <col min="13" max="13" width="8.7109375" style="60" customWidth="1"/>
    <col min="14" max="14" width="11.85546875" style="60" customWidth="1"/>
    <col min="15" max="26" width="9.140625" style="77"/>
    <col min="27" max="16384" width="9.140625" style="1"/>
  </cols>
  <sheetData>
    <row r="1" spans="1:26" ht="12" x14ac:dyDescent="0.2">
      <c r="A1" s="570" t="str">
        <f>'Table of Contents'!B7&amp;":  "&amp;'Table of Contents'!C7</f>
        <v>Tab 3:  Early Childhood Education Programs - Infants and Toddlers Served</v>
      </c>
      <c r="B1" s="570"/>
      <c r="C1" s="570"/>
      <c r="D1" s="570"/>
      <c r="E1" s="570"/>
      <c r="F1" s="570"/>
      <c r="G1" s="570"/>
      <c r="H1" s="570"/>
      <c r="I1" s="570"/>
      <c r="J1" s="570"/>
      <c r="K1" s="570"/>
      <c r="L1" s="570"/>
      <c r="M1" s="570"/>
      <c r="N1" s="570"/>
    </row>
    <row r="2" spans="1:26" s="18" customFormat="1" ht="12.75" x14ac:dyDescent="0.2">
      <c r="A2" s="564" t="s">
        <v>615</v>
      </c>
      <c r="B2" s="566"/>
      <c r="C2" s="566"/>
      <c r="D2" s="566"/>
      <c r="E2" s="566"/>
      <c r="F2" s="259"/>
      <c r="G2" s="564"/>
      <c r="H2" s="565"/>
      <c r="I2" s="565"/>
      <c r="J2" s="566"/>
      <c r="K2" s="567"/>
      <c r="L2" s="567"/>
      <c r="M2" s="567"/>
      <c r="N2" s="568"/>
      <c r="O2" s="78"/>
      <c r="P2" s="563"/>
      <c r="Q2" s="563"/>
      <c r="R2" s="563"/>
      <c r="S2" s="563"/>
      <c r="T2" s="563"/>
      <c r="U2" s="563"/>
      <c r="V2" s="563"/>
      <c r="W2" s="563"/>
      <c r="X2" s="563"/>
      <c r="Y2" s="563"/>
      <c r="Z2" s="79"/>
    </row>
    <row r="3" spans="1:26" s="4" customFormat="1" ht="72" x14ac:dyDescent="0.2">
      <c r="A3" s="37" t="str">
        <f>'1'!A2</f>
        <v>County</v>
      </c>
      <c r="B3" s="3" t="str">
        <f>'1'!C2</f>
        <v>County Classification</v>
      </c>
      <c r="C3" s="3" t="str">
        <f>'18'!C2</f>
        <v># of Children Ages 0-2*</v>
      </c>
      <c r="D3" s="3" t="str">
        <f>'18'!D2</f>
        <v># of Children Ages 3-4*</v>
      </c>
      <c r="E3" s="3" t="str">
        <f>'18'!E2</f>
        <v># of Children Under 5*</v>
      </c>
      <c r="F3" s="166" t="s">
        <v>253</v>
      </c>
      <c r="G3" s="267" t="s">
        <v>208</v>
      </c>
      <c r="H3" s="231" t="s">
        <v>305</v>
      </c>
      <c r="I3" s="270" t="s">
        <v>306</v>
      </c>
      <c r="J3" s="126" t="s">
        <v>212</v>
      </c>
      <c r="K3" s="263" t="s">
        <v>209</v>
      </c>
      <c r="L3" s="265" t="s">
        <v>210</v>
      </c>
      <c r="M3" s="21" t="s">
        <v>204</v>
      </c>
      <c r="N3" s="167" t="s">
        <v>211</v>
      </c>
      <c r="O3" s="168"/>
      <c r="P3" s="168"/>
      <c r="Q3" s="168"/>
      <c r="R3" s="168"/>
      <c r="S3" s="168"/>
      <c r="T3" s="168"/>
      <c r="U3" s="168"/>
      <c r="V3" s="168"/>
      <c r="W3" s="168"/>
      <c r="X3" s="168"/>
      <c r="Y3" s="168"/>
      <c r="Z3" s="168"/>
    </row>
    <row r="4" spans="1:26" x14ac:dyDescent="0.2">
      <c r="A4" s="15" t="s">
        <v>36</v>
      </c>
      <c r="B4" s="341" t="s">
        <v>108</v>
      </c>
      <c r="C4" s="152">
        <f>'18'!C4</f>
        <v>2953</v>
      </c>
      <c r="D4" s="152">
        <f>'18'!D4</f>
        <v>2190</v>
      </c>
      <c r="E4" s="152">
        <f>'18'!E4</f>
        <v>5143</v>
      </c>
      <c r="F4" s="188">
        <f>'6'!J4</f>
        <v>22</v>
      </c>
      <c r="G4" s="188">
        <f>'7'!I4</f>
        <v>0</v>
      </c>
      <c r="H4" s="188">
        <f>'8'!J4</f>
        <v>0</v>
      </c>
      <c r="I4" s="188">
        <f>'9'!I4</f>
        <v>0</v>
      </c>
      <c r="J4" s="188">
        <f>'10'!M4</f>
        <v>0</v>
      </c>
      <c r="K4" s="188">
        <f>'13'!H4</f>
        <v>288</v>
      </c>
      <c r="L4" s="188">
        <f>'14'!Q4</f>
        <v>227</v>
      </c>
      <c r="M4" s="188">
        <f>F4+G4+H4+I4+J4+K4+L4</f>
        <v>537</v>
      </c>
      <c r="N4" s="332">
        <f>M4/C4</f>
        <v>0.18184896715204876</v>
      </c>
    </row>
    <row r="5" spans="1:26" x14ac:dyDescent="0.2">
      <c r="A5" s="15" t="s">
        <v>37</v>
      </c>
      <c r="B5" s="341" t="s">
        <v>104</v>
      </c>
      <c r="C5" s="152">
        <f>'18'!C5</f>
        <v>39041</v>
      </c>
      <c r="D5" s="152">
        <f>'18'!D5</f>
        <v>25765</v>
      </c>
      <c r="E5" s="152">
        <f>'18'!E5</f>
        <v>64806</v>
      </c>
      <c r="F5" s="188">
        <f>'6'!J5</f>
        <v>319</v>
      </c>
      <c r="G5" s="188">
        <f>'7'!I5</f>
        <v>0</v>
      </c>
      <c r="H5" s="188">
        <f>'8'!J5</f>
        <v>0</v>
      </c>
      <c r="I5" s="188">
        <f>'9'!I5</f>
        <v>688</v>
      </c>
      <c r="J5" s="188">
        <f>'10'!M5</f>
        <v>774</v>
      </c>
      <c r="K5" s="188">
        <f>'13'!H5</f>
        <v>4736</v>
      </c>
      <c r="L5" s="188">
        <f>'14'!Q5</f>
        <v>4439</v>
      </c>
      <c r="M5" s="188">
        <f t="shared" ref="M5:M68" si="0">F5+G5+H5+I5+J5+K5+L5</f>
        <v>10956</v>
      </c>
      <c r="N5" s="332">
        <f>M5/C5</f>
        <v>0.28062805768294868</v>
      </c>
    </row>
    <row r="6" spans="1:26" x14ac:dyDescent="0.2">
      <c r="A6" s="15" t="s">
        <v>38</v>
      </c>
      <c r="B6" s="341" t="s">
        <v>108</v>
      </c>
      <c r="C6" s="152">
        <f>'18'!C6</f>
        <v>1943</v>
      </c>
      <c r="D6" s="152">
        <f>'18'!D6</f>
        <v>1486</v>
      </c>
      <c r="E6" s="152">
        <f>'18'!E6</f>
        <v>3429</v>
      </c>
      <c r="F6" s="188">
        <f>'6'!J6</f>
        <v>0</v>
      </c>
      <c r="G6" s="188">
        <f>'7'!I6</f>
        <v>24</v>
      </c>
      <c r="H6" s="188">
        <f>'8'!J6</f>
        <v>0</v>
      </c>
      <c r="I6" s="188">
        <f>'9'!I6</f>
        <v>41</v>
      </c>
      <c r="J6" s="188">
        <f>'10'!M6</f>
        <v>0</v>
      </c>
      <c r="K6" s="188">
        <f>'13'!H6</f>
        <v>212</v>
      </c>
      <c r="L6" s="188">
        <f>'14'!Q6</f>
        <v>130</v>
      </c>
      <c r="M6" s="188">
        <f t="shared" si="0"/>
        <v>407</v>
      </c>
      <c r="N6" s="332">
        <f t="shared" ref="N6:N63" si="1">M6/C6</f>
        <v>0.2094698919197118</v>
      </c>
    </row>
    <row r="7" spans="1:26" x14ac:dyDescent="0.2">
      <c r="A7" s="15" t="s">
        <v>39</v>
      </c>
      <c r="B7" s="341" t="s">
        <v>104</v>
      </c>
      <c r="C7" s="152">
        <f>'18'!C7</f>
        <v>5050</v>
      </c>
      <c r="D7" s="152">
        <f>'18'!D7</f>
        <v>3761</v>
      </c>
      <c r="E7" s="152">
        <f>'18'!E7</f>
        <v>8811</v>
      </c>
      <c r="F7" s="188">
        <f>'6'!J7</f>
        <v>0</v>
      </c>
      <c r="G7" s="188">
        <f>'7'!I7</f>
        <v>0</v>
      </c>
      <c r="H7" s="188">
        <f>'8'!J7</f>
        <v>0</v>
      </c>
      <c r="I7" s="188">
        <f>'9'!I7</f>
        <v>102</v>
      </c>
      <c r="J7" s="188">
        <f>'10'!M7</f>
        <v>107</v>
      </c>
      <c r="K7" s="188">
        <f>'13'!H7</f>
        <v>580</v>
      </c>
      <c r="L7" s="188">
        <f>'14'!Q7</f>
        <v>451</v>
      </c>
      <c r="M7" s="188">
        <f t="shared" si="0"/>
        <v>1240</v>
      </c>
      <c r="N7" s="332">
        <f t="shared" si="1"/>
        <v>0.24554455445544554</v>
      </c>
    </row>
    <row r="8" spans="1:26" x14ac:dyDescent="0.2">
      <c r="A8" s="15" t="s">
        <v>40</v>
      </c>
      <c r="B8" s="341" t="s">
        <v>108</v>
      </c>
      <c r="C8" s="152">
        <f>'18'!C8</f>
        <v>1393</v>
      </c>
      <c r="D8" s="152">
        <f>'18'!D8</f>
        <v>1067</v>
      </c>
      <c r="E8" s="152">
        <f>'18'!E8</f>
        <v>2460</v>
      </c>
      <c r="F8" s="188">
        <f>'6'!J8</f>
        <v>0</v>
      </c>
      <c r="G8" s="188">
        <f>'7'!I8</f>
        <v>0</v>
      </c>
      <c r="H8" s="188">
        <f>'8'!J8</f>
        <v>0</v>
      </c>
      <c r="I8" s="188">
        <f>'9'!I8</f>
        <v>17</v>
      </c>
      <c r="J8" s="188">
        <f>'10'!M8</f>
        <v>75</v>
      </c>
      <c r="K8" s="188">
        <f>'13'!H8</f>
        <v>98</v>
      </c>
      <c r="L8" s="188">
        <f>'14'!Q8</f>
        <v>81</v>
      </c>
      <c r="M8" s="188">
        <f t="shared" si="0"/>
        <v>271</v>
      </c>
      <c r="N8" s="332">
        <f t="shared" si="1"/>
        <v>0.19454414931801867</v>
      </c>
    </row>
    <row r="9" spans="1:26" x14ac:dyDescent="0.2">
      <c r="A9" s="15" t="s">
        <v>41</v>
      </c>
      <c r="B9" s="341" t="s">
        <v>104</v>
      </c>
      <c r="C9" s="152">
        <f>'18'!C9</f>
        <v>14341</v>
      </c>
      <c r="D9" s="152">
        <f>'18'!D9</f>
        <v>10194</v>
      </c>
      <c r="E9" s="152">
        <f>'18'!E9</f>
        <v>24535</v>
      </c>
      <c r="F9" s="188">
        <f>'6'!J9</f>
        <v>366</v>
      </c>
      <c r="G9" s="188">
        <f>'7'!I9</f>
        <v>0</v>
      </c>
      <c r="H9" s="188">
        <f>'8'!J9</f>
        <v>0</v>
      </c>
      <c r="I9" s="188">
        <f>'9'!I9</f>
        <v>104</v>
      </c>
      <c r="J9" s="188">
        <f>'10'!M9</f>
        <v>32</v>
      </c>
      <c r="K9" s="188">
        <f>'13'!H9</f>
        <v>1729</v>
      </c>
      <c r="L9" s="188">
        <f>'14'!Q9</f>
        <v>1175</v>
      </c>
      <c r="M9" s="188">
        <f t="shared" si="0"/>
        <v>3406</v>
      </c>
      <c r="N9" s="332">
        <f t="shared" si="1"/>
        <v>0.23750087162680428</v>
      </c>
    </row>
    <row r="10" spans="1:26" x14ac:dyDescent="0.2">
      <c r="A10" s="15" t="s">
        <v>42</v>
      </c>
      <c r="B10" s="341" t="s">
        <v>108</v>
      </c>
      <c r="C10" s="152">
        <f>'18'!C10</f>
        <v>3933</v>
      </c>
      <c r="D10" s="152">
        <f>'18'!D10</f>
        <v>2890</v>
      </c>
      <c r="E10" s="152">
        <f>'18'!E10</f>
        <v>6823</v>
      </c>
      <c r="F10" s="188">
        <f>'6'!J10</f>
        <v>226</v>
      </c>
      <c r="G10" s="188">
        <f>'7'!I10</f>
        <v>0</v>
      </c>
      <c r="H10" s="188">
        <f>'8'!J10</f>
        <v>0</v>
      </c>
      <c r="I10" s="188">
        <f>'9'!I10</f>
        <v>33</v>
      </c>
      <c r="J10" s="188">
        <f>'10'!M10</f>
        <v>0</v>
      </c>
      <c r="K10" s="188">
        <f>'13'!H10</f>
        <v>420</v>
      </c>
      <c r="L10" s="188">
        <f>'14'!Q10</f>
        <v>453</v>
      </c>
      <c r="M10" s="188">
        <f t="shared" si="0"/>
        <v>1132</v>
      </c>
      <c r="N10" s="332">
        <f t="shared" si="1"/>
        <v>0.28782100177981185</v>
      </c>
    </row>
    <row r="11" spans="1:26" x14ac:dyDescent="0.2">
      <c r="A11" s="15" t="s">
        <v>43</v>
      </c>
      <c r="B11" s="341" t="s">
        <v>108</v>
      </c>
      <c r="C11" s="152">
        <f>'18'!C11</f>
        <v>2170</v>
      </c>
      <c r="D11" s="152">
        <f>'18'!D11</f>
        <v>1470</v>
      </c>
      <c r="E11" s="152">
        <f>'18'!E11</f>
        <v>3640</v>
      </c>
      <c r="F11" s="188">
        <f>'6'!J11</f>
        <v>124</v>
      </c>
      <c r="G11" s="188">
        <f>'7'!I11</f>
        <v>0</v>
      </c>
      <c r="H11" s="188">
        <f>'8'!J11</f>
        <v>0</v>
      </c>
      <c r="I11" s="188">
        <f>'9'!I11</f>
        <v>0</v>
      </c>
      <c r="J11" s="188">
        <f>'10'!M11</f>
        <v>39</v>
      </c>
      <c r="K11" s="188">
        <f>'13'!H11</f>
        <v>200</v>
      </c>
      <c r="L11" s="188">
        <f>'14'!Q11</f>
        <v>281</v>
      </c>
      <c r="M11" s="188">
        <f t="shared" si="0"/>
        <v>644</v>
      </c>
      <c r="N11" s="332">
        <f t="shared" si="1"/>
        <v>0.29677419354838708</v>
      </c>
    </row>
    <row r="12" spans="1:26" x14ac:dyDescent="0.2">
      <c r="A12" s="15" t="s">
        <v>220</v>
      </c>
      <c r="B12" s="341" t="s">
        <v>104</v>
      </c>
      <c r="C12" s="152">
        <f>'18'!C12</f>
        <v>17884</v>
      </c>
      <c r="D12" s="152">
        <f>'18'!D12</f>
        <v>13101</v>
      </c>
      <c r="E12" s="152">
        <f>'18'!E12</f>
        <v>30985</v>
      </c>
      <c r="F12" s="188">
        <f>'6'!J12</f>
        <v>0</v>
      </c>
      <c r="G12" s="188">
        <f>'7'!I12</f>
        <v>0</v>
      </c>
      <c r="H12" s="188">
        <f>'8'!J12</f>
        <v>0</v>
      </c>
      <c r="I12" s="188">
        <f>'9'!I12</f>
        <v>47</v>
      </c>
      <c r="J12" s="188">
        <f>'10'!M12</f>
        <v>40</v>
      </c>
      <c r="K12" s="188">
        <f>'13'!H12</f>
        <v>2065</v>
      </c>
      <c r="L12" s="188">
        <f>'14'!Q12</f>
        <v>2107</v>
      </c>
      <c r="M12" s="188">
        <f t="shared" si="0"/>
        <v>4259</v>
      </c>
      <c r="N12" s="332">
        <f t="shared" si="1"/>
        <v>0.23814582867367479</v>
      </c>
    </row>
    <row r="13" spans="1:26" x14ac:dyDescent="0.2">
      <c r="A13" s="15" t="s">
        <v>44</v>
      </c>
      <c r="B13" s="341" t="s">
        <v>108</v>
      </c>
      <c r="C13" s="152">
        <f>'18'!C13</f>
        <v>5608</v>
      </c>
      <c r="D13" s="152">
        <f>'18'!D13</f>
        <v>3886</v>
      </c>
      <c r="E13" s="152">
        <f>'18'!E13</f>
        <v>9494</v>
      </c>
      <c r="F13" s="188">
        <f>'6'!J13</f>
        <v>0</v>
      </c>
      <c r="G13" s="188">
        <f>'7'!I13</f>
        <v>0</v>
      </c>
      <c r="H13" s="188">
        <f>'8'!J13</f>
        <v>0</v>
      </c>
      <c r="I13" s="188">
        <f>'9'!I13</f>
        <v>2</v>
      </c>
      <c r="J13" s="188">
        <f>'10'!M13</f>
        <v>86</v>
      </c>
      <c r="K13" s="188">
        <f>'13'!H13</f>
        <v>690</v>
      </c>
      <c r="L13" s="188">
        <f>'14'!Q13</f>
        <v>455</v>
      </c>
      <c r="M13" s="188">
        <f t="shared" si="0"/>
        <v>1233</v>
      </c>
      <c r="N13" s="332">
        <f t="shared" si="1"/>
        <v>0.2198644793152639</v>
      </c>
    </row>
    <row r="14" spans="1:26" ht="12" customHeight="1" x14ac:dyDescent="0.2">
      <c r="A14" s="15" t="s">
        <v>45</v>
      </c>
      <c r="B14" s="341" t="s">
        <v>108</v>
      </c>
      <c r="C14" s="152">
        <f>'18'!C14</f>
        <v>3934</v>
      </c>
      <c r="D14" s="152">
        <f>'18'!D14</f>
        <v>2797</v>
      </c>
      <c r="E14" s="152">
        <f>'18'!E14</f>
        <v>6731</v>
      </c>
      <c r="F14" s="188">
        <f>'6'!J14</f>
        <v>171</v>
      </c>
      <c r="G14" s="188">
        <f>'7'!I14</f>
        <v>0</v>
      </c>
      <c r="H14" s="188">
        <f>'8'!J14</f>
        <v>0</v>
      </c>
      <c r="I14" s="188">
        <f>'9'!I14</f>
        <v>92</v>
      </c>
      <c r="J14" s="188">
        <f>'10'!M14</f>
        <v>96</v>
      </c>
      <c r="K14" s="188">
        <f>'13'!H14</f>
        <v>324</v>
      </c>
      <c r="L14" s="188">
        <f>'14'!Q14</f>
        <v>558</v>
      </c>
      <c r="M14" s="188">
        <f t="shared" si="0"/>
        <v>1241</v>
      </c>
      <c r="N14" s="332">
        <f t="shared" si="1"/>
        <v>0.31545500762582612</v>
      </c>
    </row>
    <row r="15" spans="1:26" x14ac:dyDescent="0.2">
      <c r="A15" s="15" t="s">
        <v>46</v>
      </c>
      <c r="B15" s="341" t="s">
        <v>108</v>
      </c>
      <c r="C15" s="152">
        <f>'18'!C15</f>
        <v>103</v>
      </c>
      <c r="D15" s="152">
        <f>'18'!D15</f>
        <v>119</v>
      </c>
      <c r="E15" s="152">
        <f>'18'!E15</f>
        <v>222</v>
      </c>
      <c r="F15" s="188">
        <f>'6'!J15</f>
        <v>0</v>
      </c>
      <c r="G15" s="188">
        <f>'7'!I15</f>
        <v>0</v>
      </c>
      <c r="H15" s="188">
        <f>'8'!J15</f>
        <v>0</v>
      </c>
      <c r="I15" s="188">
        <f>'9'!I15</f>
        <v>47</v>
      </c>
      <c r="J15" s="188">
        <f>'10'!M15</f>
        <v>0</v>
      </c>
      <c r="K15" s="188">
        <f>'13'!H15</f>
        <v>19</v>
      </c>
      <c r="L15" s="188">
        <f>'14'!Q15</f>
        <v>20</v>
      </c>
      <c r="M15" s="188">
        <f t="shared" si="0"/>
        <v>86</v>
      </c>
      <c r="N15" s="332">
        <f t="shared" si="1"/>
        <v>0.83495145631067957</v>
      </c>
    </row>
    <row r="16" spans="1:26" x14ac:dyDescent="0.2">
      <c r="A16" s="15" t="s">
        <v>47</v>
      </c>
      <c r="B16" s="341" t="s">
        <v>108</v>
      </c>
      <c r="C16" s="152">
        <f>'18'!C16</f>
        <v>1659</v>
      </c>
      <c r="D16" s="152">
        <f>'18'!D16</f>
        <v>1339</v>
      </c>
      <c r="E16" s="152">
        <f>'18'!E16</f>
        <v>2998</v>
      </c>
      <c r="F16" s="188">
        <f>'6'!J16</f>
        <v>3</v>
      </c>
      <c r="G16" s="188">
        <f>'7'!I16</f>
        <v>0</v>
      </c>
      <c r="H16" s="188">
        <f>'8'!J16</f>
        <v>0</v>
      </c>
      <c r="I16" s="188">
        <f>'9'!I16</f>
        <v>100</v>
      </c>
      <c r="J16" s="188">
        <f>'10'!M16</f>
        <v>72</v>
      </c>
      <c r="K16" s="188">
        <f>'13'!H16</f>
        <v>179</v>
      </c>
      <c r="L16" s="188">
        <f>'14'!Q16</f>
        <v>172</v>
      </c>
      <c r="M16" s="188">
        <f t="shared" si="0"/>
        <v>526</v>
      </c>
      <c r="N16" s="332">
        <f t="shared" si="1"/>
        <v>0.31705846895720313</v>
      </c>
    </row>
    <row r="17" spans="1:16" x14ac:dyDescent="0.2">
      <c r="A17" s="15" t="s">
        <v>48</v>
      </c>
      <c r="B17" s="341" t="s">
        <v>108</v>
      </c>
      <c r="C17" s="152">
        <f>'18'!C17</f>
        <v>4217</v>
      </c>
      <c r="D17" s="152">
        <f>'18'!D17</f>
        <v>2349</v>
      </c>
      <c r="E17" s="152">
        <f>'18'!E17</f>
        <v>6566</v>
      </c>
      <c r="F17" s="188">
        <f>'6'!J17</f>
        <v>94</v>
      </c>
      <c r="G17" s="188">
        <f>'7'!I17</f>
        <v>0</v>
      </c>
      <c r="H17" s="188">
        <f>'8'!J17</f>
        <v>0</v>
      </c>
      <c r="I17" s="188">
        <f>'9'!I17</f>
        <v>25</v>
      </c>
      <c r="J17" s="188">
        <f>'10'!M17</f>
        <v>159</v>
      </c>
      <c r="K17" s="188">
        <f>'13'!H17</f>
        <v>350</v>
      </c>
      <c r="L17" s="188">
        <f>'14'!Q17</f>
        <v>431</v>
      </c>
      <c r="M17" s="188">
        <f t="shared" si="0"/>
        <v>1059</v>
      </c>
      <c r="N17" s="332">
        <f t="shared" si="1"/>
        <v>0.25112639317050034</v>
      </c>
    </row>
    <row r="18" spans="1:16" x14ac:dyDescent="0.2">
      <c r="A18" s="15" t="s">
        <v>49</v>
      </c>
      <c r="B18" s="341" t="s">
        <v>104</v>
      </c>
      <c r="C18" s="152">
        <f>'18'!C18</f>
        <v>16760</v>
      </c>
      <c r="D18" s="152">
        <f>'18'!D18</f>
        <v>12483</v>
      </c>
      <c r="E18" s="152">
        <f>'18'!E18</f>
        <v>29243</v>
      </c>
      <c r="F18" s="188">
        <f>'6'!J18</f>
        <v>217</v>
      </c>
      <c r="G18" s="188">
        <f>'7'!I18</f>
        <v>0</v>
      </c>
      <c r="H18" s="188">
        <f>'8'!J18</f>
        <v>0</v>
      </c>
      <c r="I18" s="188">
        <f>'9'!I18</f>
        <v>72</v>
      </c>
      <c r="J18" s="188">
        <f>'10'!M18</f>
        <v>124</v>
      </c>
      <c r="K18" s="188">
        <f>'13'!H18</f>
        <v>1064</v>
      </c>
      <c r="L18" s="188">
        <f>'14'!Q18</f>
        <v>1794</v>
      </c>
      <c r="M18" s="188">
        <f t="shared" si="0"/>
        <v>3271</v>
      </c>
      <c r="N18" s="332">
        <f t="shared" si="1"/>
        <v>0.19516706443914081</v>
      </c>
      <c r="P18" s="104"/>
    </row>
    <row r="19" spans="1:16" x14ac:dyDescent="0.2">
      <c r="A19" s="15" t="s">
        <v>50</v>
      </c>
      <c r="B19" s="341" t="s">
        <v>108</v>
      </c>
      <c r="C19" s="152">
        <f>'18'!C19</f>
        <v>1179</v>
      </c>
      <c r="D19" s="152">
        <f>'18'!D19</f>
        <v>760</v>
      </c>
      <c r="E19" s="152">
        <f>'18'!E19</f>
        <v>1939</v>
      </c>
      <c r="F19" s="188">
        <f>'6'!J19</f>
        <v>0</v>
      </c>
      <c r="G19" s="188">
        <f>'7'!I19</f>
        <v>0</v>
      </c>
      <c r="H19" s="188">
        <f>'8'!J19</f>
        <v>0</v>
      </c>
      <c r="I19" s="188">
        <f>'9'!I19</f>
        <v>17</v>
      </c>
      <c r="J19" s="188">
        <f>'10'!M19</f>
        <v>24</v>
      </c>
      <c r="K19" s="188">
        <f>'13'!H19</f>
        <v>120</v>
      </c>
      <c r="L19" s="188">
        <f>'14'!Q19</f>
        <v>124</v>
      </c>
      <c r="M19" s="188">
        <f t="shared" si="0"/>
        <v>285</v>
      </c>
      <c r="N19" s="332">
        <f t="shared" si="1"/>
        <v>0.24173027989821882</v>
      </c>
      <c r="P19" s="104"/>
    </row>
    <row r="20" spans="1:16" x14ac:dyDescent="0.2">
      <c r="A20" s="15" t="s">
        <v>51</v>
      </c>
      <c r="B20" s="341" t="s">
        <v>108</v>
      </c>
      <c r="C20" s="152">
        <f>'18'!C20</f>
        <v>2116</v>
      </c>
      <c r="D20" s="152">
        <f>'18'!D20</f>
        <v>1642</v>
      </c>
      <c r="E20" s="152">
        <f>'18'!E20</f>
        <v>3758</v>
      </c>
      <c r="F20" s="188">
        <f>'6'!J20</f>
        <v>42</v>
      </c>
      <c r="G20" s="188">
        <f>'7'!I20</f>
        <v>0</v>
      </c>
      <c r="H20" s="188">
        <f>'8'!J20</f>
        <v>0</v>
      </c>
      <c r="I20" s="188">
        <f>'9'!I20</f>
        <v>136</v>
      </c>
      <c r="J20" s="188">
        <f>'10'!M20</f>
        <v>65</v>
      </c>
      <c r="K20" s="188">
        <f>'13'!H20</f>
        <v>183</v>
      </c>
      <c r="L20" s="188">
        <f>'14'!Q20</f>
        <v>226</v>
      </c>
      <c r="M20" s="188">
        <f t="shared" si="0"/>
        <v>652</v>
      </c>
      <c r="N20" s="332">
        <f t="shared" si="1"/>
        <v>0.30812854442344045</v>
      </c>
    </row>
    <row r="21" spans="1:16" x14ac:dyDescent="0.2">
      <c r="A21" s="15" t="s">
        <v>52</v>
      </c>
      <c r="B21" s="341" t="s">
        <v>108</v>
      </c>
      <c r="C21" s="152">
        <f>'18'!C21</f>
        <v>1298</v>
      </c>
      <c r="D21" s="152">
        <f>'18'!D21</f>
        <v>795</v>
      </c>
      <c r="E21" s="152">
        <f>'18'!E21</f>
        <v>2093</v>
      </c>
      <c r="F21" s="188">
        <f>'6'!J21</f>
        <v>48</v>
      </c>
      <c r="G21" s="188">
        <f>'7'!I21</f>
        <v>16</v>
      </c>
      <c r="H21" s="188">
        <f>'8'!J21</f>
        <v>0</v>
      </c>
      <c r="I21" s="188">
        <f>'9'!I21</f>
        <v>42</v>
      </c>
      <c r="J21" s="188">
        <f>'10'!M21</f>
        <v>28</v>
      </c>
      <c r="K21" s="188">
        <f>'13'!H21</f>
        <v>103</v>
      </c>
      <c r="L21" s="188">
        <f>'14'!Q21</f>
        <v>71</v>
      </c>
      <c r="M21" s="188">
        <f t="shared" si="0"/>
        <v>308</v>
      </c>
      <c r="N21" s="332">
        <f t="shared" si="1"/>
        <v>0.23728813559322035</v>
      </c>
    </row>
    <row r="22" spans="1:16" x14ac:dyDescent="0.2">
      <c r="A22" s="15" t="s">
        <v>53</v>
      </c>
      <c r="B22" s="341" t="s">
        <v>108</v>
      </c>
      <c r="C22" s="152">
        <f>'18'!C22</f>
        <v>1722</v>
      </c>
      <c r="D22" s="152">
        <f>'18'!D22</f>
        <v>1353</v>
      </c>
      <c r="E22" s="152">
        <f>'18'!E22</f>
        <v>3075</v>
      </c>
      <c r="F22" s="188">
        <f>'6'!J22</f>
        <v>64</v>
      </c>
      <c r="G22" s="188">
        <f>'7'!I22</f>
        <v>0</v>
      </c>
      <c r="H22" s="188">
        <f>'8'!J22</f>
        <v>0</v>
      </c>
      <c r="I22" s="188">
        <f>'9'!I22</f>
        <v>182</v>
      </c>
      <c r="J22" s="188">
        <f>'10'!M22</f>
        <v>0</v>
      </c>
      <c r="K22" s="188">
        <f>'13'!H22</f>
        <v>117</v>
      </c>
      <c r="L22" s="188">
        <f>'14'!Q22</f>
        <v>193</v>
      </c>
      <c r="M22" s="188">
        <f t="shared" si="0"/>
        <v>556</v>
      </c>
      <c r="N22" s="332">
        <f t="shared" si="1"/>
        <v>0.32288037166085948</v>
      </c>
    </row>
    <row r="23" spans="1:16" x14ac:dyDescent="0.2">
      <c r="A23" s="15" t="s">
        <v>54</v>
      </c>
      <c r="B23" s="341" t="s">
        <v>108</v>
      </c>
      <c r="C23" s="152">
        <f>'18'!C23</f>
        <v>2783</v>
      </c>
      <c r="D23" s="152">
        <f>'18'!D23</f>
        <v>1991</v>
      </c>
      <c r="E23" s="152">
        <f>'18'!E23</f>
        <v>4774</v>
      </c>
      <c r="F23" s="188">
        <f>'6'!J23</f>
        <v>0</v>
      </c>
      <c r="G23" s="188">
        <f>'7'!I23</f>
        <v>0</v>
      </c>
      <c r="H23" s="188">
        <f>'8'!J23</f>
        <v>0</v>
      </c>
      <c r="I23" s="188">
        <f>'9'!I23</f>
        <v>29</v>
      </c>
      <c r="J23" s="188">
        <f>'10'!M23</f>
        <v>72</v>
      </c>
      <c r="K23" s="188">
        <f>'13'!H23</f>
        <v>210</v>
      </c>
      <c r="L23" s="188">
        <f>'14'!Q23</f>
        <v>529</v>
      </c>
      <c r="M23" s="188">
        <f t="shared" si="0"/>
        <v>840</v>
      </c>
      <c r="N23" s="332">
        <f t="shared" si="1"/>
        <v>0.30183255479698168</v>
      </c>
    </row>
    <row r="24" spans="1:16" x14ac:dyDescent="0.2">
      <c r="A24" s="15" t="s">
        <v>55</v>
      </c>
      <c r="B24" s="341" t="s">
        <v>104</v>
      </c>
      <c r="C24" s="152">
        <f>'18'!C24</f>
        <v>7599</v>
      </c>
      <c r="D24" s="152">
        <f>'18'!D24</f>
        <v>5523</v>
      </c>
      <c r="E24" s="152">
        <f>'18'!E24</f>
        <v>13122</v>
      </c>
      <c r="F24" s="188">
        <f>'6'!J24</f>
        <v>105</v>
      </c>
      <c r="G24" s="188">
        <f>'7'!I24</f>
        <v>0</v>
      </c>
      <c r="H24" s="188">
        <f>'8'!J24</f>
        <v>0</v>
      </c>
      <c r="I24" s="188">
        <f>'9'!I24</f>
        <v>0</v>
      </c>
      <c r="J24" s="188">
        <f>'10'!M24</f>
        <v>68</v>
      </c>
      <c r="K24" s="188">
        <f>'13'!H24</f>
        <v>535</v>
      </c>
      <c r="L24" s="188">
        <f>'14'!Q24</f>
        <v>708</v>
      </c>
      <c r="M24" s="188">
        <f t="shared" si="0"/>
        <v>1416</v>
      </c>
      <c r="N24" s="332">
        <f t="shared" si="1"/>
        <v>0.18634030793525463</v>
      </c>
    </row>
    <row r="25" spans="1:16" x14ac:dyDescent="0.2">
      <c r="A25" s="15" t="s">
        <v>56</v>
      </c>
      <c r="B25" s="341" t="s">
        <v>104</v>
      </c>
      <c r="C25" s="152">
        <f>'18'!C25</f>
        <v>10029</v>
      </c>
      <c r="D25" s="152">
        <f>'18'!D25</f>
        <v>7034</v>
      </c>
      <c r="E25" s="152">
        <f>'18'!E25</f>
        <v>17063</v>
      </c>
      <c r="F25" s="188">
        <f>'6'!J25</f>
        <v>226</v>
      </c>
      <c r="G25" s="188">
        <f>'7'!I25</f>
        <v>0</v>
      </c>
      <c r="H25" s="188">
        <f>'8'!J25</f>
        <v>0</v>
      </c>
      <c r="I25" s="188">
        <f>'9'!I25</f>
        <v>83</v>
      </c>
      <c r="J25" s="188">
        <f>'10'!M25</f>
        <v>110</v>
      </c>
      <c r="K25" s="188">
        <f>'13'!H25</f>
        <v>889</v>
      </c>
      <c r="L25" s="188">
        <f>'14'!Q25</f>
        <v>1247</v>
      </c>
      <c r="M25" s="188">
        <f t="shared" si="0"/>
        <v>2555</v>
      </c>
      <c r="N25" s="332">
        <f t="shared" si="1"/>
        <v>0.25476119254162927</v>
      </c>
      <c r="O25" s="104"/>
    </row>
    <row r="26" spans="1:16" x14ac:dyDescent="0.2">
      <c r="A26" s="15" t="s">
        <v>57</v>
      </c>
      <c r="B26" s="341" t="s">
        <v>104</v>
      </c>
      <c r="C26" s="152">
        <f>'18'!C26</f>
        <v>20237</v>
      </c>
      <c r="D26" s="152">
        <f>'18'!D26</f>
        <v>13552</v>
      </c>
      <c r="E26" s="152">
        <f>'18'!E26</f>
        <v>33789</v>
      </c>
      <c r="F26" s="188">
        <f>'6'!J26</f>
        <v>195</v>
      </c>
      <c r="G26" s="188">
        <f>'7'!I26</f>
        <v>0</v>
      </c>
      <c r="H26" s="188">
        <f>'8'!J26</f>
        <v>82</v>
      </c>
      <c r="I26" s="188">
        <f>'9'!I26</f>
        <v>82</v>
      </c>
      <c r="J26" s="188">
        <f>'10'!M26</f>
        <v>72</v>
      </c>
      <c r="K26" s="188">
        <f>'13'!H26</f>
        <v>1596</v>
      </c>
      <c r="L26" s="188">
        <f>'14'!Q26</f>
        <v>1441</v>
      </c>
      <c r="M26" s="188">
        <f t="shared" si="0"/>
        <v>3468</v>
      </c>
      <c r="N26" s="332">
        <f t="shared" si="1"/>
        <v>0.17136927410189257</v>
      </c>
    </row>
    <row r="27" spans="1:16" x14ac:dyDescent="0.2">
      <c r="A27" s="15" t="s">
        <v>58</v>
      </c>
      <c r="B27" s="341" t="s">
        <v>108</v>
      </c>
      <c r="C27" s="152">
        <f>'18'!C27</f>
        <v>771</v>
      </c>
      <c r="D27" s="152">
        <f>'18'!D27</f>
        <v>755</v>
      </c>
      <c r="E27" s="152">
        <f>'18'!E27</f>
        <v>1526</v>
      </c>
      <c r="F27" s="188">
        <f>'6'!J27</f>
        <v>0</v>
      </c>
      <c r="G27" s="188">
        <f>'7'!I27</f>
        <v>0</v>
      </c>
      <c r="H27" s="188">
        <f>'8'!J27</f>
        <v>0</v>
      </c>
      <c r="I27" s="188">
        <f>'9'!I27</f>
        <v>56</v>
      </c>
      <c r="J27" s="188">
        <f>'10'!M27</f>
        <v>0</v>
      </c>
      <c r="K27" s="188">
        <f>'13'!H27</f>
        <v>80</v>
      </c>
      <c r="L27" s="188">
        <f>'14'!Q27</f>
        <v>58</v>
      </c>
      <c r="M27" s="188">
        <f t="shared" si="0"/>
        <v>194</v>
      </c>
      <c r="N27" s="332">
        <f t="shared" si="1"/>
        <v>0.25162127107652399</v>
      </c>
    </row>
    <row r="28" spans="1:16" x14ac:dyDescent="0.2">
      <c r="A28" s="15" t="s">
        <v>59</v>
      </c>
      <c r="B28" s="341" t="s">
        <v>104</v>
      </c>
      <c r="C28" s="152">
        <f>'18'!C28</f>
        <v>9506</v>
      </c>
      <c r="D28" s="152">
        <f>'18'!D28</f>
        <v>6470</v>
      </c>
      <c r="E28" s="152">
        <f>'18'!E28</f>
        <v>15976</v>
      </c>
      <c r="F28" s="188">
        <f>'6'!J28</f>
        <v>142</v>
      </c>
      <c r="G28" s="188">
        <f>'7'!I28</f>
        <v>0</v>
      </c>
      <c r="H28" s="188">
        <f>'8'!J28</f>
        <v>0</v>
      </c>
      <c r="I28" s="188">
        <f>'9'!I28</f>
        <v>243</v>
      </c>
      <c r="J28" s="188">
        <f>'10'!M28</f>
        <v>95</v>
      </c>
      <c r="K28" s="188">
        <f>'13'!H28</f>
        <v>1337</v>
      </c>
      <c r="L28" s="188">
        <f>'14'!Q28</f>
        <v>1185</v>
      </c>
      <c r="M28" s="188">
        <f t="shared" si="0"/>
        <v>3002</v>
      </c>
      <c r="N28" s="332">
        <f t="shared" si="1"/>
        <v>0.31580054702293286</v>
      </c>
    </row>
    <row r="29" spans="1:16" x14ac:dyDescent="0.2">
      <c r="A29" s="15" t="s">
        <v>60</v>
      </c>
      <c r="B29" s="341" t="s">
        <v>108</v>
      </c>
      <c r="C29" s="152">
        <f>'18'!C29</f>
        <v>4078</v>
      </c>
      <c r="D29" s="152">
        <f>'18'!D29</f>
        <v>2578</v>
      </c>
      <c r="E29" s="152">
        <f>'18'!E29</f>
        <v>6656</v>
      </c>
      <c r="F29" s="188">
        <f>'6'!J29</f>
        <v>154</v>
      </c>
      <c r="G29" s="188">
        <f>'7'!I29</f>
        <v>0</v>
      </c>
      <c r="H29" s="188">
        <f>'8'!J29</f>
        <v>0</v>
      </c>
      <c r="I29" s="188">
        <f>'9'!I29</f>
        <v>0</v>
      </c>
      <c r="J29" s="188">
        <f>'10'!M29</f>
        <v>348</v>
      </c>
      <c r="K29" s="188">
        <f>'13'!H29</f>
        <v>460</v>
      </c>
      <c r="L29" s="188">
        <f>'14'!Q29</f>
        <v>310</v>
      </c>
      <c r="M29" s="188">
        <f t="shared" si="0"/>
        <v>1272</v>
      </c>
      <c r="N29" s="332">
        <f t="shared" si="1"/>
        <v>0.31191760666993623</v>
      </c>
    </row>
    <row r="30" spans="1:16" x14ac:dyDescent="0.2">
      <c r="A30" s="15" t="s">
        <v>61</v>
      </c>
      <c r="B30" s="341" t="s">
        <v>108</v>
      </c>
      <c r="C30" s="152">
        <f>'18'!C30</f>
        <v>22</v>
      </c>
      <c r="D30" s="152">
        <f>'18'!D30</f>
        <v>16</v>
      </c>
      <c r="E30" s="152">
        <f>'18'!E30</f>
        <v>38</v>
      </c>
      <c r="F30" s="188">
        <f>'6'!J30</f>
        <v>0</v>
      </c>
      <c r="G30" s="188">
        <f>'7'!I30</f>
        <v>0</v>
      </c>
      <c r="H30" s="188">
        <f>'8'!J30</f>
        <v>0</v>
      </c>
      <c r="I30" s="188">
        <f>'9'!I30</f>
        <v>2</v>
      </c>
      <c r="J30" s="188">
        <f>'10'!M30</f>
        <v>0</v>
      </c>
      <c r="K30" s="188">
        <f>'13'!H30</f>
        <v>14</v>
      </c>
      <c r="L30" s="188">
        <f>'14'!Q30</f>
        <v>0</v>
      </c>
      <c r="M30" s="188">
        <f t="shared" si="0"/>
        <v>16</v>
      </c>
      <c r="N30" s="332">
        <f t="shared" si="1"/>
        <v>0.72727272727272729</v>
      </c>
    </row>
    <row r="31" spans="1:16" x14ac:dyDescent="0.2">
      <c r="A31" s="15" t="s">
        <v>62</v>
      </c>
      <c r="B31" s="341" t="s">
        <v>108</v>
      </c>
      <c r="C31" s="152">
        <f>'18'!C31</f>
        <v>5294</v>
      </c>
      <c r="D31" s="152">
        <f>'18'!D31</f>
        <v>3859</v>
      </c>
      <c r="E31" s="152">
        <f>'18'!E31</f>
        <v>9153</v>
      </c>
      <c r="F31" s="188">
        <f>'6'!J31</f>
        <v>44</v>
      </c>
      <c r="G31" s="188">
        <f>'7'!I31</f>
        <v>0</v>
      </c>
      <c r="H31" s="188">
        <f>'8'!J31</f>
        <v>0</v>
      </c>
      <c r="I31" s="188">
        <f>'9'!I31</f>
        <v>0</v>
      </c>
      <c r="J31" s="188">
        <f>'10'!M31</f>
        <v>77</v>
      </c>
      <c r="K31" s="188">
        <f>'13'!H31</f>
        <v>441</v>
      </c>
      <c r="L31" s="188">
        <f>'14'!Q31</f>
        <v>372</v>
      </c>
      <c r="M31" s="188">
        <f t="shared" si="0"/>
        <v>934</v>
      </c>
      <c r="N31" s="332">
        <f t="shared" si="1"/>
        <v>0.1764261428031734</v>
      </c>
    </row>
    <row r="32" spans="1:16" x14ac:dyDescent="0.2">
      <c r="A32" s="15" t="s">
        <v>63</v>
      </c>
      <c r="B32" s="341" t="s">
        <v>108</v>
      </c>
      <c r="C32" s="152">
        <f>'18'!C32</f>
        <v>392</v>
      </c>
      <c r="D32" s="152">
        <f>'18'!D32</f>
        <v>392</v>
      </c>
      <c r="E32" s="152">
        <f>'18'!E32</f>
        <v>784</v>
      </c>
      <c r="F32" s="188">
        <f>'6'!J32</f>
        <v>0</v>
      </c>
      <c r="G32" s="188">
        <f>'7'!I32</f>
        <v>0</v>
      </c>
      <c r="H32" s="188">
        <f>'8'!J32</f>
        <v>0</v>
      </c>
      <c r="I32" s="188">
        <f>'9'!I32</f>
        <v>67</v>
      </c>
      <c r="J32" s="188">
        <f>'10'!M32</f>
        <v>32</v>
      </c>
      <c r="K32" s="188">
        <f>'13'!H32</f>
        <v>37</v>
      </c>
      <c r="L32" s="188">
        <f>'14'!Q32</f>
        <v>11</v>
      </c>
      <c r="M32" s="188">
        <f t="shared" si="0"/>
        <v>147</v>
      </c>
      <c r="N32" s="332">
        <f t="shared" si="1"/>
        <v>0.375</v>
      </c>
    </row>
    <row r="33" spans="1:17" x14ac:dyDescent="0.2">
      <c r="A33" s="15" t="s">
        <v>64</v>
      </c>
      <c r="B33" s="341" t="s">
        <v>108</v>
      </c>
      <c r="C33" s="152">
        <f>'18'!C33</f>
        <v>941</v>
      </c>
      <c r="D33" s="152">
        <f>'18'!D33</f>
        <v>935</v>
      </c>
      <c r="E33" s="152">
        <f>'18'!E33</f>
        <v>1876</v>
      </c>
      <c r="F33" s="188">
        <f>'6'!J33</f>
        <v>15</v>
      </c>
      <c r="G33" s="188">
        <f>'7'!I33</f>
        <v>0</v>
      </c>
      <c r="H33" s="188">
        <f>'8'!J33</f>
        <v>0</v>
      </c>
      <c r="I33" s="188">
        <f>'9'!I33</f>
        <v>88</v>
      </c>
      <c r="J33" s="188">
        <f>'10'!M33</f>
        <v>32</v>
      </c>
      <c r="K33" s="188">
        <f>'13'!H33</f>
        <v>206</v>
      </c>
      <c r="L33" s="188">
        <f>'14'!Q33</f>
        <v>35</v>
      </c>
      <c r="M33" s="188">
        <f t="shared" si="0"/>
        <v>376</v>
      </c>
      <c r="N33" s="332">
        <f t="shared" si="1"/>
        <v>0.39957492029755581</v>
      </c>
    </row>
    <row r="34" spans="1:17" x14ac:dyDescent="0.2">
      <c r="A34" s="15" t="s">
        <v>65</v>
      </c>
      <c r="B34" s="341" t="s">
        <v>108</v>
      </c>
      <c r="C34" s="152">
        <f>'18'!C34</f>
        <v>1309</v>
      </c>
      <c r="D34" s="152">
        <f>'18'!D34</f>
        <v>917</v>
      </c>
      <c r="E34" s="152">
        <f>'18'!E34</f>
        <v>2226</v>
      </c>
      <c r="F34" s="188">
        <f>'6'!J34</f>
        <v>99</v>
      </c>
      <c r="G34" s="188">
        <f>'7'!I34</f>
        <v>0</v>
      </c>
      <c r="H34" s="188">
        <f>'8'!J34</f>
        <v>0</v>
      </c>
      <c r="I34" s="188">
        <f>'9'!I34</f>
        <v>71</v>
      </c>
      <c r="J34" s="188">
        <f>'10'!M34</f>
        <v>88</v>
      </c>
      <c r="K34" s="188">
        <f>'13'!H34</f>
        <v>77</v>
      </c>
      <c r="L34" s="188">
        <f>'14'!Q34</f>
        <v>81</v>
      </c>
      <c r="M34" s="188">
        <f t="shared" si="0"/>
        <v>416</v>
      </c>
      <c r="N34" s="332">
        <f t="shared" si="1"/>
        <v>0.31779984721161192</v>
      </c>
    </row>
    <row r="35" spans="1:17" x14ac:dyDescent="0.2">
      <c r="A35" s="15" t="s">
        <v>66</v>
      </c>
      <c r="B35" s="341" t="s">
        <v>108</v>
      </c>
      <c r="C35" s="152">
        <f>'18'!C35</f>
        <v>2337</v>
      </c>
      <c r="D35" s="152">
        <f>'18'!D35</f>
        <v>1862</v>
      </c>
      <c r="E35" s="152">
        <f>'18'!E35</f>
        <v>4199</v>
      </c>
      <c r="F35" s="188">
        <f>'6'!J35</f>
        <v>0</v>
      </c>
      <c r="G35" s="188">
        <f>'7'!I35</f>
        <v>25</v>
      </c>
      <c r="H35" s="188">
        <f>'8'!J35</f>
        <v>0</v>
      </c>
      <c r="I35" s="188">
        <f>'9'!I35</f>
        <v>21</v>
      </c>
      <c r="J35" s="188">
        <f>'10'!M35</f>
        <v>50</v>
      </c>
      <c r="K35" s="188">
        <f>'13'!H35</f>
        <v>169</v>
      </c>
      <c r="L35" s="188">
        <f>'14'!Q35</f>
        <v>165</v>
      </c>
      <c r="M35" s="188">
        <f t="shared" si="0"/>
        <v>430</v>
      </c>
      <c r="N35" s="332">
        <f t="shared" si="1"/>
        <v>0.18399657680787335</v>
      </c>
    </row>
    <row r="36" spans="1:17" x14ac:dyDescent="0.2">
      <c r="A36" s="15" t="s">
        <v>67</v>
      </c>
      <c r="B36" s="341" t="s">
        <v>108</v>
      </c>
      <c r="C36" s="152">
        <f>'18'!C36</f>
        <v>1429</v>
      </c>
      <c r="D36" s="152">
        <f>'18'!D36</f>
        <v>1070</v>
      </c>
      <c r="E36" s="152">
        <f>'18'!E36</f>
        <v>2499</v>
      </c>
      <c r="F36" s="188">
        <f>'6'!J36</f>
        <v>26</v>
      </c>
      <c r="G36" s="188">
        <f>'7'!I36</f>
        <v>0</v>
      </c>
      <c r="H36" s="188">
        <f>'8'!J36</f>
        <v>0</v>
      </c>
      <c r="I36" s="188">
        <f>'9'!I36</f>
        <v>66</v>
      </c>
      <c r="J36" s="188">
        <f>'10'!M36</f>
        <v>60</v>
      </c>
      <c r="K36" s="188">
        <f>'13'!H36</f>
        <v>120</v>
      </c>
      <c r="L36" s="188">
        <f>'14'!Q36</f>
        <v>104</v>
      </c>
      <c r="M36" s="188">
        <f t="shared" si="0"/>
        <v>376</v>
      </c>
      <c r="N36" s="332">
        <f t="shared" si="1"/>
        <v>0.26312106368089572</v>
      </c>
    </row>
    <row r="37" spans="1:17" x14ac:dyDescent="0.2">
      <c r="A37" s="15" t="s">
        <v>68</v>
      </c>
      <c r="B37" s="341" t="s">
        <v>108</v>
      </c>
      <c r="C37" s="152">
        <f>'18'!C37</f>
        <v>822</v>
      </c>
      <c r="D37" s="152">
        <f>'18'!D37</f>
        <v>556</v>
      </c>
      <c r="E37" s="152">
        <f>'18'!E37</f>
        <v>1378</v>
      </c>
      <c r="F37" s="188">
        <f>'6'!J37</f>
        <v>0</v>
      </c>
      <c r="G37" s="188">
        <f>'7'!I37</f>
        <v>12</v>
      </c>
      <c r="H37" s="188">
        <f>'8'!J37</f>
        <v>0</v>
      </c>
      <c r="I37" s="188">
        <f>'9'!I37</f>
        <v>0</v>
      </c>
      <c r="J37" s="188">
        <f>'10'!M37</f>
        <v>60</v>
      </c>
      <c r="K37" s="188">
        <f>'13'!H37</f>
        <v>34</v>
      </c>
      <c r="L37" s="188">
        <f>'14'!Q37</f>
        <v>57</v>
      </c>
      <c r="M37" s="188">
        <f t="shared" si="0"/>
        <v>163</v>
      </c>
      <c r="N37" s="332">
        <f t="shared" si="1"/>
        <v>0.19829683698296838</v>
      </c>
    </row>
    <row r="38" spans="1:17" x14ac:dyDescent="0.2">
      <c r="A38" s="15" t="s">
        <v>69</v>
      </c>
      <c r="B38" s="341" t="s">
        <v>104</v>
      </c>
      <c r="C38" s="152">
        <f>'18'!C38</f>
        <v>6526</v>
      </c>
      <c r="D38" s="152">
        <f>'18'!D38</f>
        <v>4680</v>
      </c>
      <c r="E38" s="152">
        <f>'18'!E38</f>
        <v>11206</v>
      </c>
      <c r="F38" s="188">
        <f>'6'!J38</f>
        <v>91</v>
      </c>
      <c r="G38" s="188">
        <f>'7'!I38</f>
        <v>0</v>
      </c>
      <c r="H38" s="188">
        <f>'8'!J38</f>
        <v>0</v>
      </c>
      <c r="I38" s="188">
        <f>'9'!I38</f>
        <v>155</v>
      </c>
      <c r="J38" s="188">
        <f>'10'!M38</f>
        <v>245</v>
      </c>
      <c r="K38" s="188">
        <f>'13'!H38</f>
        <v>626</v>
      </c>
      <c r="L38" s="188">
        <f>'14'!Q38</f>
        <v>601</v>
      </c>
      <c r="M38" s="188">
        <f t="shared" si="0"/>
        <v>1718</v>
      </c>
      <c r="N38" s="332">
        <f t="shared" si="1"/>
        <v>0.26325467361323934</v>
      </c>
    </row>
    <row r="39" spans="1:17" x14ac:dyDescent="0.2">
      <c r="A39" s="15" t="s">
        <v>70</v>
      </c>
      <c r="B39" s="341" t="s">
        <v>104</v>
      </c>
      <c r="C39" s="152">
        <f>'18'!C39</f>
        <v>21597</v>
      </c>
      <c r="D39" s="152">
        <f>'18'!D39</f>
        <v>13921</v>
      </c>
      <c r="E39" s="152">
        <f>'18'!E39</f>
        <v>35518</v>
      </c>
      <c r="F39" s="188">
        <f>'6'!J39</f>
        <v>328</v>
      </c>
      <c r="G39" s="188">
        <f>'7'!I39</f>
        <v>0</v>
      </c>
      <c r="H39" s="188">
        <f>'8'!J39</f>
        <v>0</v>
      </c>
      <c r="I39" s="188">
        <f>'9'!I39</f>
        <v>66</v>
      </c>
      <c r="J39" s="188">
        <f>'10'!M39</f>
        <v>80</v>
      </c>
      <c r="K39" s="188">
        <f>'13'!H39</f>
        <v>1257</v>
      </c>
      <c r="L39" s="188">
        <f>'14'!Q39</f>
        <v>1445</v>
      </c>
      <c r="M39" s="188">
        <f t="shared" si="0"/>
        <v>3176</v>
      </c>
      <c r="N39" s="332">
        <f t="shared" si="1"/>
        <v>0.14705746168449321</v>
      </c>
      <c r="Q39" s="104"/>
    </row>
    <row r="40" spans="1:17" x14ac:dyDescent="0.2">
      <c r="A40" s="15" t="s">
        <v>71</v>
      </c>
      <c r="B40" s="341" t="s">
        <v>108</v>
      </c>
      <c r="C40" s="152">
        <f>'18'!C40</f>
        <v>2787</v>
      </c>
      <c r="D40" s="152">
        <f>'18'!D40</f>
        <v>1777</v>
      </c>
      <c r="E40" s="152">
        <f>'18'!E40</f>
        <v>4564</v>
      </c>
      <c r="F40" s="188">
        <f>'6'!J40</f>
        <v>81</v>
      </c>
      <c r="G40" s="188">
        <f>'7'!I40</f>
        <v>0</v>
      </c>
      <c r="H40" s="188">
        <f>'8'!J40</f>
        <v>0</v>
      </c>
      <c r="I40" s="188">
        <f>'9'!I40</f>
        <v>52</v>
      </c>
      <c r="J40" s="188">
        <f>'10'!M40</f>
        <v>176</v>
      </c>
      <c r="K40" s="188">
        <f>'13'!H40</f>
        <v>180</v>
      </c>
      <c r="L40" s="188">
        <f>'14'!Q40</f>
        <v>191</v>
      </c>
      <c r="M40" s="188">
        <f t="shared" si="0"/>
        <v>680</v>
      </c>
      <c r="N40" s="332">
        <f t="shared" si="1"/>
        <v>0.24398995335486187</v>
      </c>
      <c r="Q40" s="104"/>
    </row>
    <row r="41" spans="1:17" x14ac:dyDescent="0.2">
      <c r="A41" s="15" t="s">
        <v>72</v>
      </c>
      <c r="B41" s="341" t="s">
        <v>104</v>
      </c>
      <c r="C41" s="152">
        <f>'18'!C41</f>
        <v>4944</v>
      </c>
      <c r="D41" s="152">
        <f>'18'!D41</f>
        <v>3566</v>
      </c>
      <c r="E41" s="152">
        <f>'18'!E41</f>
        <v>8510</v>
      </c>
      <c r="F41" s="188">
        <f>'6'!J41</f>
        <v>24</v>
      </c>
      <c r="G41" s="188">
        <f>'7'!I41</f>
        <v>0</v>
      </c>
      <c r="H41" s="188">
        <f>'8'!J41</f>
        <v>0</v>
      </c>
      <c r="I41" s="188">
        <f>'9'!I41</f>
        <v>0</v>
      </c>
      <c r="J41" s="188">
        <f>'10'!M41</f>
        <v>72</v>
      </c>
      <c r="K41" s="188">
        <f>'13'!H41</f>
        <v>339</v>
      </c>
      <c r="L41" s="188">
        <f>'14'!Q41</f>
        <v>366</v>
      </c>
      <c r="M41" s="188">
        <f t="shared" si="0"/>
        <v>801</v>
      </c>
      <c r="N41" s="332">
        <f t="shared" si="1"/>
        <v>0.16201456310679613</v>
      </c>
    </row>
    <row r="42" spans="1:17" x14ac:dyDescent="0.2">
      <c r="A42" s="15" t="s">
        <v>73</v>
      </c>
      <c r="B42" s="341" t="s">
        <v>104</v>
      </c>
      <c r="C42" s="152">
        <f>'18'!C42</f>
        <v>12125</v>
      </c>
      <c r="D42" s="152">
        <f>'18'!D42</f>
        <v>9211</v>
      </c>
      <c r="E42" s="152">
        <f>'18'!E42</f>
        <v>21336</v>
      </c>
      <c r="F42" s="188">
        <f>'6'!J42</f>
        <v>216</v>
      </c>
      <c r="G42" s="188">
        <f>'7'!I42</f>
        <v>0</v>
      </c>
      <c r="H42" s="188">
        <f>'8'!J42</f>
        <v>0</v>
      </c>
      <c r="I42" s="188">
        <f>'9'!I42</f>
        <v>22</v>
      </c>
      <c r="J42" s="188">
        <f>'10'!M42</f>
        <v>181</v>
      </c>
      <c r="K42" s="188">
        <f>'13'!H42</f>
        <v>1880</v>
      </c>
      <c r="L42" s="188">
        <f>'14'!Q42</f>
        <v>1457</v>
      </c>
      <c r="M42" s="188">
        <f t="shared" si="0"/>
        <v>3756</v>
      </c>
      <c r="N42" s="332">
        <f t="shared" si="1"/>
        <v>0.30977319587628865</v>
      </c>
    </row>
    <row r="43" spans="1:17" x14ac:dyDescent="0.2">
      <c r="A43" s="15" t="s">
        <v>74</v>
      </c>
      <c r="B43" s="341" t="s">
        <v>104</v>
      </c>
      <c r="C43" s="152">
        <f>'18'!C43</f>
        <v>8918</v>
      </c>
      <c r="D43" s="152">
        <f>'18'!D43</f>
        <v>7141</v>
      </c>
      <c r="E43" s="152">
        <f>'18'!E43</f>
        <v>16059</v>
      </c>
      <c r="F43" s="188">
        <f>'6'!J43</f>
        <v>281</v>
      </c>
      <c r="G43" s="188">
        <f>'7'!I43</f>
        <v>0</v>
      </c>
      <c r="H43" s="188">
        <f>'8'!J43</f>
        <v>0</v>
      </c>
      <c r="I43" s="188">
        <f>'9'!I43</f>
        <v>26</v>
      </c>
      <c r="J43" s="188">
        <f>'10'!M43</f>
        <v>194</v>
      </c>
      <c r="K43" s="188">
        <f>'13'!H43</f>
        <v>581</v>
      </c>
      <c r="L43" s="188">
        <f>'14'!Q43</f>
        <v>977</v>
      </c>
      <c r="M43" s="188">
        <f t="shared" si="0"/>
        <v>2059</v>
      </c>
      <c r="N43" s="332">
        <f t="shared" si="1"/>
        <v>0.23088136353442476</v>
      </c>
    </row>
    <row r="44" spans="1:17" x14ac:dyDescent="0.2">
      <c r="A44" s="15" t="s">
        <v>75</v>
      </c>
      <c r="B44" s="341" t="s">
        <v>108</v>
      </c>
      <c r="C44" s="152">
        <f>'18'!C44</f>
        <v>3910</v>
      </c>
      <c r="D44" s="152">
        <f>'18'!D44</f>
        <v>2611</v>
      </c>
      <c r="E44" s="152">
        <f>'18'!E44</f>
        <v>6521</v>
      </c>
      <c r="F44" s="188">
        <f>'6'!J44</f>
        <v>172</v>
      </c>
      <c r="G44" s="188">
        <f>'7'!I44</f>
        <v>13</v>
      </c>
      <c r="H44" s="188">
        <f>'8'!J44</f>
        <v>0</v>
      </c>
      <c r="I44" s="188">
        <f>'9'!I44</f>
        <v>0</v>
      </c>
      <c r="J44" s="188">
        <f>'10'!M44</f>
        <v>82</v>
      </c>
      <c r="K44" s="188">
        <f>'13'!H44</f>
        <v>259</v>
      </c>
      <c r="L44" s="188">
        <f>'14'!Q44</f>
        <v>513</v>
      </c>
      <c r="M44" s="188">
        <f t="shared" si="0"/>
        <v>1039</v>
      </c>
      <c r="N44" s="332">
        <f t="shared" si="1"/>
        <v>0.26572890025575446</v>
      </c>
    </row>
    <row r="45" spans="1:17" x14ac:dyDescent="0.2">
      <c r="A45" s="15" t="s">
        <v>76</v>
      </c>
      <c r="B45" s="341" t="s">
        <v>108</v>
      </c>
      <c r="C45" s="152">
        <f>'18'!C45</f>
        <v>1266</v>
      </c>
      <c r="D45" s="152">
        <f>'18'!D45</f>
        <v>866</v>
      </c>
      <c r="E45" s="152">
        <f>'18'!E45</f>
        <v>2132</v>
      </c>
      <c r="F45" s="188">
        <f>'6'!J45</f>
        <v>0</v>
      </c>
      <c r="G45" s="188">
        <f>'7'!I45</f>
        <v>0</v>
      </c>
      <c r="H45" s="188">
        <f>'8'!J45</f>
        <v>0</v>
      </c>
      <c r="I45" s="188">
        <f>'9'!I45</f>
        <v>148</v>
      </c>
      <c r="J45" s="188">
        <f>'10'!M45</f>
        <v>0</v>
      </c>
      <c r="K45" s="188">
        <f>'13'!H45</f>
        <v>200</v>
      </c>
      <c r="L45" s="188">
        <f>'14'!Q45</f>
        <v>145</v>
      </c>
      <c r="M45" s="188">
        <f t="shared" si="0"/>
        <v>493</v>
      </c>
      <c r="N45" s="332">
        <f t="shared" si="1"/>
        <v>0.38941548183254343</v>
      </c>
    </row>
    <row r="46" spans="1:17" x14ac:dyDescent="0.2">
      <c r="A46" s="15" t="s">
        <v>77</v>
      </c>
      <c r="B46" s="341" t="s">
        <v>108</v>
      </c>
      <c r="C46" s="152">
        <f>'18'!C46</f>
        <v>3247</v>
      </c>
      <c r="D46" s="152">
        <f>'18'!D46</f>
        <v>2388</v>
      </c>
      <c r="E46" s="152">
        <f>'18'!E46</f>
        <v>5635</v>
      </c>
      <c r="F46" s="188">
        <f>'6'!J46</f>
        <v>0</v>
      </c>
      <c r="G46" s="188">
        <f>'7'!I46</f>
        <v>0</v>
      </c>
      <c r="H46" s="188">
        <f>'8'!J46</f>
        <v>0</v>
      </c>
      <c r="I46" s="188">
        <f>'9'!I46</f>
        <v>145</v>
      </c>
      <c r="J46" s="188">
        <f>'10'!M46</f>
        <v>66</v>
      </c>
      <c r="K46" s="188">
        <f>'13'!H46</f>
        <v>253</v>
      </c>
      <c r="L46" s="188">
        <f>'14'!Q46</f>
        <v>294</v>
      </c>
      <c r="M46" s="188">
        <f t="shared" si="0"/>
        <v>758</v>
      </c>
      <c r="N46" s="332">
        <f t="shared" si="1"/>
        <v>0.2334462580843856</v>
      </c>
    </row>
    <row r="47" spans="1:17" x14ac:dyDescent="0.2">
      <c r="A47" s="15" t="s">
        <v>78</v>
      </c>
      <c r="B47" s="341" t="s">
        <v>108</v>
      </c>
      <c r="C47" s="152">
        <f>'18'!C47</f>
        <v>1547</v>
      </c>
      <c r="D47" s="152">
        <f>'18'!D47</f>
        <v>1283</v>
      </c>
      <c r="E47" s="152">
        <f>'18'!E47</f>
        <v>2830</v>
      </c>
      <c r="F47" s="188">
        <f>'6'!J47</f>
        <v>0</v>
      </c>
      <c r="G47" s="188">
        <f>'7'!I47</f>
        <v>16</v>
      </c>
      <c r="H47" s="188">
        <f>'8'!J47</f>
        <v>60</v>
      </c>
      <c r="I47" s="188">
        <f>'9'!I47</f>
        <v>0</v>
      </c>
      <c r="J47" s="188">
        <f>'10'!M47</f>
        <v>78</v>
      </c>
      <c r="K47" s="188">
        <f>'13'!H47</f>
        <v>72</v>
      </c>
      <c r="L47" s="188">
        <f>'14'!Q47</f>
        <v>106</v>
      </c>
      <c r="M47" s="188">
        <f t="shared" si="0"/>
        <v>332</v>
      </c>
      <c r="N47" s="332">
        <f t="shared" si="1"/>
        <v>0.21460892049127342</v>
      </c>
    </row>
    <row r="48" spans="1:17" x14ac:dyDescent="0.2">
      <c r="A48" s="15" t="s">
        <v>79</v>
      </c>
      <c r="B48" s="341" t="s">
        <v>108</v>
      </c>
      <c r="C48" s="152">
        <f>'18'!C48</f>
        <v>3858</v>
      </c>
      <c r="D48" s="152">
        <f>'18'!D48</f>
        <v>3729</v>
      </c>
      <c r="E48" s="152">
        <f>'18'!E48</f>
        <v>7587</v>
      </c>
      <c r="F48" s="188">
        <f>'6'!J48</f>
        <v>190</v>
      </c>
      <c r="G48" s="188">
        <f>'7'!I48</f>
        <v>0</v>
      </c>
      <c r="H48" s="188">
        <f>'8'!J48</f>
        <v>0</v>
      </c>
      <c r="I48" s="188">
        <f>'9'!I48</f>
        <v>0</v>
      </c>
      <c r="J48" s="188">
        <f>'10'!M48</f>
        <v>0</v>
      </c>
      <c r="K48" s="188">
        <f>'13'!H48</f>
        <v>340</v>
      </c>
      <c r="L48" s="188">
        <f>'14'!Q48</f>
        <v>514</v>
      </c>
      <c r="M48" s="188">
        <f t="shared" si="0"/>
        <v>1044</v>
      </c>
      <c r="N48" s="332">
        <f t="shared" si="1"/>
        <v>0.27060653188180406</v>
      </c>
    </row>
    <row r="49" spans="1:16" x14ac:dyDescent="0.2">
      <c r="A49" s="15" t="s">
        <v>80</v>
      </c>
      <c r="B49" s="341" t="s">
        <v>104</v>
      </c>
      <c r="C49" s="152">
        <f>'18'!C49</f>
        <v>26885</v>
      </c>
      <c r="D49" s="152">
        <f>'18'!D49</f>
        <v>19115</v>
      </c>
      <c r="E49" s="152">
        <f>'18'!E49</f>
        <v>46000</v>
      </c>
      <c r="F49" s="188">
        <f>'6'!J49</f>
        <v>143</v>
      </c>
      <c r="G49" s="188">
        <f>'7'!I49</f>
        <v>0</v>
      </c>
      <c r="H49" s="188">
        <f>'8'!J49</f>
        <v>7</v>
      </c>
      <c r="I49" s="188">
        <f>'9'!I49</f>
        <v>193</v>
      </c>
      <c r="J49" s="188">
        <f>'10'!M49</f>
        <v>228</v>
      </c>
      <c r="K49" s="188">
        <f>'13'!H49</f>
        <v>2587</v>
      </c>
      <c r="L49" s="188">
        <f>'14'!Q49</f>
        <v>3463</v>
      </c>
      <c r="M49" s="188">
        <f t="shared" si="0"/>
        <v>6621</v>
      </c>
      <c r="N49" s="332">
        <f t="shared" si="1"/>
        <v>0.24627115491909987</v>
      </c>
    </row>
    <row r="50" spans="1:16" x14ac:dyDescent="0.2">
      <c r="A50" s="15" t="s">
        <v>81</v>
      </c>
      <c r="B50" s="341" t="s">
        <v>108</v>
      </c>
      <c r="C50" s="152">
        <f>'18'!C50</f>
        <v>658</v>
      </c>
      <c r="D50" s="152">
        <f>'18'!D50</f>
        <v>386</v>
      </c>
      <c r="E50" s="152">
        <f>'18'!E50</f>
        <v>1044</v>
      </c>
      <c r="F50" s="188">
        <f>'6'!J50</f>
        <v>18</v>
      </c>
      <c r="G50" s="188">
        <f>'7'!I50</f>
        <v>0</v>
      </c>
      <c r="H50" s="188">
        <f>'8'!J50</f>
        <v>0</v>
      </c>
      <c r="I50" s="188">
        <f>'9'!I50</f>
        <v>8</v>
      </c>
      <c r="J50" s="188">
        <f>'10'!M50</f>
        <v>0</v>
      </c>
      <c r="K50" s="188">
        <f>'13'!H50</f>
        <v>70</v>
      </c>
      <c r="L50" s="188">
        <f>'14'!Q50</f>
        <v>74</v>
      </c>
      <c r="M50" s="188">
        <f t="shared" si="0"/>
        <v>170</v>
      </c>
      <c r="N50" s="332">
        <f t="shared" si="1"/>
        <v>0.25835866261398177</v>
      </c>
      <c r="P50" s="104"/>
    </row>
    <row r="51" spans="1:16" x14ac:dyDescent="0.2">
      <c r="A51" s="15" t="s">
        <v>82</v>
      </c>
      <c r="B51" s="341" t="s">
        <v>104</v>
      </c>
      <c r="C51" s="152">
        <f>'18'!C51</f>
        <v>9061</v>
      </c>
      <c r="D51" s="152">
        <f>'18'!D51</f>
        <v>6087</v>
      </c>
      <c r="E51" s="152">
        <f>'18'!E51</f>
        <v>15148</v>
      </c>
      <c r="F51" s="188">
        <f>'6'!J51</f>
        <v>168</v>
      </c>
      <c r="G51" s="188">
        <f>'7'!I51</f>
        <v>0</v>
      </c>
      <c r="H51" s="188">
        <f>'8'!J51</f>
        <v>0</v>
      </c>
      <c r="I51" s="188">
        <f>'9'!I51</f>
        <v>38</v>
      </c>
      <c r="J51" s="188">
        <f>'10'!M51</f>
        <v>52</v>
      </c>
      <c r="K51" s="188">
        <f>'13'!H51</f>
        <v>1056</v>
      </c>
      <c r="L51" s="188">
        <f>'14'!Q51</f>
        <v>877</v>
      </c>
      <c r="M51" s="188">
        <f t="shared" si="0"/>
        <v>2191</v>
      </c>
      <c r="N51" s="332">
        <f t="shared" si="1"/>
        <v>0.24180554022734799</v>
      </c>
      <c r="P51" s="104"/>
    </row>
    <row r="52" spans="1:16" x14ac:dyDescent="0.2">
      <c r="A52" s="15" t="s">
        <v>83</v>
      </c>
      <c r="B52" s="341" t="s">
        <v>108</v>
      </c>
      <c r="C52" s="152">
        <f>'18'!C52</f>
        <v>2684</v>
      </c>
      <c r="D52" s="152">
        <f>'18'!D52</f>
        <v>2248</v>
      </c>
      <c r="E52" s="152">
        <f>'18'!E52</f>
        <v>4932</v>
      </c>
      <c r="F52" s="188">
        <f>'6'!J52</f>
        <v>88</v>
      </c>
      <c r="G52" s="188">
        <f>'7'!I52</f>
        <v>0</v>
      </c>
      <c r="H52" s="188">
        <f>'8'!J52</f>
        <v>0</v>
      </c>
      <c r="I52" s="188">
        <f>'9'!I52</f>
        <v>0</v>
      </c>
      <c r="J52" s="188">
        <f>'10'!M52</f>
        <v>83</v>
      </c>
      <c r="K52" s="188">
        <f>'13'!H52</f>
        <v>322</v>
      </c>
      <c r="L52" s="188">
        <f>'14'!Q52</f>
        <v>220</v>
      </c>
      <c r="M52" s="188">
        <f t="shared" si="0"/>
        <v>713</v>
      </c>
      <c r="N52" s="332">
        <f t="shared" si="1"/>
        <v>0.2656482861400894</v>
      </c>
    </row>
    <row r="53" spans="1:16" x14ac:dyDescent="0.2">
      <c r="A53" s="15" t="s">
        <v>84</v>
      </c>
      <c r="B53" s="341" t="s">
        <v>108</v>
      </c>
      <c r="C53" s="152">
        <f>'18'!C53</f>
        <v>1460</v>
      </c>
      <c r="D53" s="152">
        <f>'18'!D53</f>
        <v>1183</v>
      </c>
      <c r="E53" s="152">
        <f>'18'!E53</f>
        <v>2643</v>
      </c>
      <c r="F53" s="188">
        <f>'6'!J53</f>
        <v>26</v>
      </c>
      <c r="G53" s="188">
        <f>'7'!I53</f>
        <v>0</v>
      </c>
      <c r="H53" s="188">
        <f>'8'!J53</f>
        <v>0</v>
      </c>
      <c r="I53" s="188">
        <f>'9'!I53</f>
        <v>88</v>
      </c>
      <c r="J53" s="188">
        <f>'10'!M53</f>
        <v>0</v>
      </c>
      <c r="K53" s="188">
        <f>'13'!H53</f>
        <v>89</v>
      </c>
      <c r="L53" s="188">
        <f>'14'!Q53</f>
        <v>127</v>
      </c>
      <c r="M53" s="188">
        <f t="shared" si="0"/>
        <v>330</v>
      </c>
      <c r="N53" s="332">
        <f t="shared" si="1"/>
        <v>0.22602739726027396</v>
      </c>
    </row>
    <row r="54" spans="1:16" x14ac:dyDescent="0.2">
      <c r="A54" s="15" t="s">
        <v>85</v>
      </c>
      <c r="B54" s="341" t="s">
        <v>104</v>
      </c>
      <c r="C54" s="152">
        <f>'18'!C54</f>
        <v>64267</v>
      </c>
      <c r="D54" s="152">
        <f>'18'!D54</f>
        <v>43607</v>
      </c>
      <c r="E54" s="152">
        <f>'18'!E54</f>
        <v>107874</v>
      </c>
      <c r="F54" s="188">
        <f>'6'!J54</f>
        <v>850</v>
      </c>
      <c r="G54" s="188">
        <f>'7'!I54</f>
        <v>0</v>
      </c>
      <c r="H54" s="188">
        <f>'8'!J54</f>
        <v>81</v>
      </c>
      <c r="I54" s="188">
        <f>'9'!I54</f>
        <v>43</v>
      </c>
      <c r="J54" s="188">
        <f>'10'!M54</f>
        <v>623</v>
      </c>
      <c r="K54" s="188">
        <f>'13'!H54</f>
        <v>6034</v>
      </c>
      <c r="L54" s="188">
        <f>'14'!Q54</f>
        <v>7875</v>
      </c>
      <c r="M54" s="188">
        <f t="shared" si="0"/>
        <v>15506</v>
      </c>
      <c r="N54" s="332">
        <f t="shared" si="1"/>
        <v>0.24127468218525838</v>
      </c>
    </row>
    <row r="55" spans="1:16" x14ac:dyDescent="0.2">
      <c r="A55" s="15" t="s">
        <v>86</v>
      </c>
      <c r="B55" s="341" t="s">
        <v>108</v>
      </c>
      <c r="C55" s="152">
        <f>'18'!C55</f>
        <v>1298</v>
      </c>
      <c r="D55" s="152">
        <f>'18'!D55</f>
        <v>774</v>
      </c>
      <c r="E55" s="152">
        <f>'18'!E55</f>
        <v>2072</v>
      </c>
      <c r="F55" s="188">
        <f>'6'!J55</f>
        <v>18</v>
      </c>
      <c r="G55" s="188">
        <f>'7'!I55</f>
        <v>0</v>
      </c>
      <c r="H55" s="188">
        <f>'8'!J55</f>
        <v>0</v>
      </c>
      <c r="I55" s="188">
        <f>'9'!I55</f>
        <v>0</v>
      </c>
      <c r="J55" s="188">
        <f>'10'!M55</f>
        <v>46</v>
      </c>
      <c r="K55" s="188">
        <f>'13'!H55</f>
        <v>137</v>
      </c>
      <c r="L55" s="188">
        <f>'14'!Q55</f>
        <v>67</v>
      </c>
      <c r="M55" s="188">
        <f t="shared" si="0"/>
        <v>268</v>
      </c>
      <c r="N55" s="332">
        <f t="shared" si="1"/>
        <v>0.20647149460708783</v>
      </c>
    </row>
    <row r="56" spans="1:16" x14ac:dyDescent="0.2">
      <c r="A56" s="15" t="s">
        <v>87</v>
      </c>
      <c r="B56" s="341" t="s">
        <v>108</v>
      </c>
      <c r="C56" s="152">
        <f>'18'!C56</f>
        <v>555</v>
      </c>
      <c r="D56" s="152">
        <f>'18'!D56</f>
        <v>352</v>
      </c>
      <c r="E56" s="152">
        <f>'18'!E56</f>
        <v>907</v>
      </c>
      <c r="F56" s="188">
        <f>'6'!J56</f>
        <v>0</v>
      </c>
      <c r="G56" s="188">
        <f>'7'!I56</f>
        <v>0</v>
      </c>
      <c r="H56" s="188">
        <f>'8'!J56</f>
        <v>0</v>
      </c>
      <c r="I56" s="188">
        <f>'9'!I56</f>
        <v>43</v>
      </c>
      <c r="J56" s="188">
        <f>'10'!M56</f>
        <v>0</v>
      </c>
      <c r="K56" s="188">
        <f>'13'!H56</f>
        <v>68</v>
      </c>
      <c r="L56" s="188">
        <f>'14'!Q56</f>
        <v>33</v>
      </c>
      <c r="M56" s="188">
        <f t="shared" si="0"/>
        <v>144</v>
      </c>
      <c r="N56" s="332">
        <f t="shared" si="1"/>
        <v>0.25945945945945947</v>
      </c>
    </row>
    <row r="57" spans="1:16" x14ac:dyDescent="0.2">
      <c r="A57" s="15" t="s">
        <v>88</v>
      </c>
      <c r="B57" s="341" t="s">
        <v>108</v>
      </c>
      <c r="C57" s="152">
        <f>'18'!C57</f>
        <v>4100</v>
      </c>
      <c r="D57" s="152">
        <f>'18'!D57</f>
        <v>2947</v>
      </c>
      <c r="E57" s="152">
        <f>'18'!E57</f>
        <v>7047</v>
      </c>
      <c r="F57" s="188">
        <f>'6'!J57</f>
        <v>120</v>
      </c>
      <c r="G57" s="188">
        <f>'7'!I57</f>
        <v>0</v>
      </c>
      <c r="H57" s="188">
        <f>'8'!J57</f>
        <v>0</v>
      </c>
      <c r="I57" s="188">
        <f>'9'!I57</f>
        <v>0</v>
      </c>
      <c r="J57" s="188">
        <f>'10'!M57</f>
        <v>0</v>
      </c>
      <c r="K57" s="188">
        <f>'13'!H57</f>
        <v>381</v>
      </c>
      <c r="L57" s="188">
        <f>'14'!Q57</f>
        <v>288</v>
      </c>
      <c r="M57" s="188">
        <f t="shared" si="0"/>
        <v>789</v>
      </c>
      <c r="N57" s="332">
        <f t="shared" si="1"/>
        <v>0.19243902439024391</v>
      </c>
    </row>
    <row r="58" spans="1:16" x14ac:dyDescent="0.2">
      <c r="A58" s="15" t="s">
        <v>89</v>
      </c>
      <c r="B58" s="341" t="s">
        <v>108</v>
      </c>
      <c r="C58" s="152">
        <f>'18'!C58</f>
        <v>1424</v>
      </c>
      <c r="D58" s="152">
        <f>'18'!D58</f>
        <v>820</v>
      </c>
      <c r="E58" s="152">
        <f>'18'!E58</f>
        <v>2244</v>
      </c>
      <c r="F58" s="188">
        <f>'6'!J58</f>
        <v>38</v>
      </c>
      <c r="G58" s="188">
        <f>'7'!I58</f>
        <v>0</v>
      </c>
      <c r="H58" s="188">
        <f>'8'!J58</f>
        <v>0</v>
      </c>
      <c r="I58" s="188">
        <f>'9'!I58</f>
        <v>0</v>
      </c>
      <c r="J58" s="188">
        <f>'10'!M58</f>
        <v>35</v>
      </c>
      <c r="K58" s="188">
        <f>'13'!H58</f>
        <v>79</v>
      </c>
      <c r="L58" s="188">
        <f>'14'!Q58</f>
        <v>106</v>
      </c>
      <c r="M58" s="188">
        <f t="shared" si="0"/>
        <v>258</v>
      </c>
      <c r="N58" s="332">
        <f t="shared" si="1"/>
        <v>0.18117977528089887</v>
      </c>
    </row>
    <row r="59" spans="1:16" x14ac:dyDescent="0.2">
      <c r="A59" s="15" t="s">
        <v>90</v>
      </c>
      <c r="B59" s="341" t="s">
        <v>108</v>
      </c>
      <c r="C59" s="152">
        <f>'18'!C59</f>
        <v>2196</v>
      </c>
      <c r="D59" s="152">
        <f>'18'!D59</f>
        <v>1289</v>
      </c>
      <c r="E59" s="152">
        <f>'18'!E59</f>
        <v>3485</v>
      </c>
      <c r="F59" s="188">
        <f>'6'!J59</f>
        <v>0</v>
      </c>
      <c r="G59" s="188">
        <f>'7'!I59</f>
        <v>0</v>
      </c>
      <c r="H59" s="188">
        <f>'8'!J59</f>
        <v>0</v>
      </c>
      <c r="I59" s="188">
        <f>'9'!I59</f>
        <v>71</v>
      </c>
      <c r="J59" s="188">
        <f>'10'!M59</f>
        <v>48</v>
      </c>
      <c r="K59" s="188">
        <f>'13'!H59</f>
        <v>172</v>
      </c>
      <c r="L59" s="188">
        <f>'14'!Q59</f>
        <v>140</v>
      </c>
      <c r="M59" s="188">
        <f t="shared" si="0"/>
        <v>431</v>
      </c>
      <c r="N59" s="332">
        <f t="shared" si="1"/>
        <v>0.19626593806921674</v>
      </c>
    </row>
    <row r="60" spans="1:16" x14ac:dyDescent="0.2">
      <c r="A60" s="15" t="s">
        <v>91</v>
      </c>
      <c r="B60" s="341" t="s">
        <v>108</v>
      </c>
      <c r="C60" s="152">
        <f>'18'!C60</f>
        <v>97</v>
      </c>
      <c r="D60" s="152">
        <f>'18'!D60</f>
        <v>107</v>
      </c>
      <c r="E60" s="152">
        <f>'18'!E60</f>
        <v>204</v>
      </c>
      <c r="F60" s="188">
        <f>'6'!J60</f>
        <v>6.2641509433962259</v>
      </c>
      <c r="G60" s="188">
        <f>'7'!I60</f>
        <v>0</v>
      </c>
      <c r="H60" s="188">
        <f>'8'!J60</f>
        <v>0</v>
      </c>
      <c r="I60" s="188">
        <f>'9'!I60</f>
        <v>0</v>
      </c>
      <c r="J60" s="188">
        <f>'10'!M60</f>
        <v>0</v>
      </c>
      <c r="K60" s="188">
        <f>'13'!H60</f>
        <v>10</v>
      </c>
      <c r="L60" s="188">
        <f>'14'!Q60</f>
        <v>11</v>
      </c>
      <c r="M60" s="188">
        <f t="shared" si="0"/>
        <v>27.264150943396224</v>
      </c>
      <c r="N60" s="332">
        <f t="shared" si="1"/>
        <v>0.28107372106594047</v>
      </c>
    </row>
    <row r="61" spans="1:16" x14ac:dyDescent="0.2">
      <c r="A61" s="15" t="s">
        <v>92</v>
      </c>
      <c r="B61" s="341" t="s">
        <v>108</v>
      </c>
      <c r="C61" s="152">
        <f>'18'!C61</f>
        <v>1164</v>
      </c>
      <c r="D61" s="152">
        <f>'18'!D61</f>
        <v>766</v>
      </c>
      <c r="E61" s="152">
        <f>'18'!E61</f>
        <v>1930</v>
      </c>
      <c r="F61" s="188">
        <f>'6'!J61</f>
        <v>27</v>
      </c>
      <c r="G61" s="188">
        <f>'7'!I61</f>
        <v>0</v>
      </c>
      <c r="H61" s="188">
        <f>'8'!J61</f>
        <v>0</v>
      </c>
      <c r="I61" s="188">
        <f>'9'!I61</f>
        <v>0</v>
      </c>
      <c r="J61" s="188">
        <f>'10'!M61</f>
        <v>15</v>
      </c>
      <c r="K61" s="188">
        <f>'13'!H61</f>
        <v>92</v>
      </c>
      <c r="L61" s="188">
        <f>'14'!Q61</f>
        <v>127</v>
      </c>
      <c r="M61" s="188">
        <f t="shared" si="0"/>
        <v>261</v>
      </c>
      <c r="N61" s="332">
        <f t="shared" si="1"/>
        <v>0.22422680412371135</v>
      </c>
    </row>
    <row r="62" spans="1:16" x14ac:dyDescent="0.2">
      <c r="A62" s="15" t="s">
        <v>93</v>
      </c>
      <c r="B62" s="341" t="s">
        <v>108</v>
      </c>
      <c r="C62" s="152">
        <f>'18'!C62</f>
        <v>1340</v>
      </c>
      <c r="D62" s="152">
        <f>'18'!D62</f>
        <v>927</v>
      </c>
      <c r="E62" s="152">
        <f>'18'!E62</f>
        <v>2267</v>
      </c>
      <c r="F62" s="188">
        <f>'6'!J62</f>
        <v>15</v>
      </c>
      <c r="G62" s="188">
        <f>'7'!I62</f>
        <v>0</v>
      </c>
      <c r="H62" s="188">
        <f>'8'!J62</f>
        <v>0</v>
      </c>
      <c r="I62" s="188">
        <f>'9'!I62</f>
        <v>0</v>
      </c>
      <c r="J62" s="188">
        <f>'10'!M62</f>
        <v>27</v>
      </c>
      <c r="K62" s="188">
        <f>'13'!H62</f>
        <v>109</v>
      </c>
      <c r="L62" s="188">
        <f>'14'!Q62</f>
        <v>228</v>
      </c>
      <c r="M62" s="188">
        <f t="shared" si="0"/>
        <v>379</v>
      </c>
      <c r="N62" s="332">
        <f t="shared" si="1"/>
        <v>0.28283582089552239</v>
      </c>
    </row>
    <row r="63" spans="1:16" x14ac:dyDescent="0.2">
      <c r="A63" s="15" t="s">
        <v>94</v>
      </c>
      <c r="B63" s="341" t="s">
        <v>108</v>
      </c>
      <c r="C63" s="152">
        <f>'18'!C63</f>
        <v>1162</v>
      </c>
      <c r="D63" s="152">
        <f>'18'!D63</f>
        <v>886</v>
      </c>
      <c r="E63" s="152">
        <f>'18'!E63</f>
        <v>2048</v>
      </c>
      <c r="F63" s="188">
        <f>'6'!J63</f>
        <v>18</v>
      </c>
      <c r="G63" s="188">
        <f>'7'!I63</f>
        <v>4</v>
      </c>
      <c r="H63" s="188">
        <f>'8'!J63</f>
        <v>0</v>
      </c>
      <c r="I63" s="188">
        <f>'9'!I63</f>
        <v>0</v>
      </c>
      <c r="J63" s="188">
        <f>'10'!M63</f>
        <v>33</v>
      </c>
      <c r="K63" s="188">
        <f>'13'!H63</f>
        <v>80</v>
      </c>
      <c r="L63" s="188">
        <f>'14'!Q63</f>
        <v>60</v>
      </c>
      <c r="M63" s="188">
        <f t="shared" si="0"/>
        <v>195</v>
      </c>
      <c r="N63" s="332">
        <f t="shared" si="1"/>
        <v>0.16781411359724613</v>
      </c>
    </row>
    <row r="64" spans="1:16" x14ac:dyDescent="0.2">
      <c r="A64" s="15" t="s">
        <v>110</v>
      </c>
      <c r="B64" s="341" t="s">
        <v>108</v>
      </c>
      <c r="C64" s="152">
        <f>'18'!C64</f>
        <v>1601</v>
      </c>
      <c r="D64" s="152">
        <f>'18'!D64</f>
        <v>1229</v>
      </c>
      <c r="E64" s="152">
        <f>'18'!E64</f>
        <v>2830</v>
      </c>
      <c r="F64" s="188">
        <f>'6'!J64</f>
        <v>0</v>
      </c>
      <c r="G64" s="188">
        <f>'7'!I64</f>
        <v>0</v>
      </c>
      <c r="H64" s="188">
        <f>'8'!J64</f>
        <v>0</v>
      </c>
      <c r="I64" s="188">
        <f>'9'!I64</f>
        <v>31</v>
      </c>
      <c r="J64" s="188">
        <f>'10'!M64</f>
        <v>156</v>
      </c>
      <c r="K64" s="188">
        <f>'13'!H64</f>
        <v>153</v>
      </c>
      <c r="L64" s="188">
        <f>'14'!Q64</f>
        <v>129</v>
      </c>
      <c r="M64" s="188">
        <f t="shared" si="0"/>
        <v>469</v>
      </c>
      <c r="N64" s="332">
        <f t="shared" ref="N64:N71" si="2">M64/C64</f>
        <v>0.29294191130543412</v>
      </c>
    </row>
    <row r="65" spans="1:26" x14ac:dyDescent="0.2">
      <c r="A65" s="15" t="s">
        <v>95</v>
      </c>
      <c r="B65" s="341" t="s">
        <v>108</v>
      </c>
      <c r="C65" s="152">
        <f>'18'!C65</f>
        <v>1085</v>
      </c>
      <c r="D65" s="152">
        <f>'18'!D65</f>
        <v>919</v>
      </c>
      <c r="E65" s="152">
        <f>'18'!E65</f>
        <v>2004</v>
      </c>
      <c r="F65" s="188">
        <f>'6'!J65</f>
        <v>0</v>
      </c>
      <c r="G65" s="188">
        <f>'7'!I65</f>
        <v>0</v>
      </c>
      <c r="H65" s="188">
        <f>'8'!J65</f>
        <v>0</v>
      </c>
      <c r="I65" s="188">
        <f>'9'!I65</f>
        <v>0</v>
      </c>
      <c r="J65" s="188">
        <f>'10'!M65</f>
        <v>0</v>
      </c>
      <c r="K65" s="188">
        <f>'13'!H65</f>
        <v>159</v>
      </c>
      <c r="L65" s="188">
        <f>'14'!Q65</f>
        <v>50</v>
      </c>
      <c r="M65" s="188">
        <f t="shared" si="0"/>
        <v>209</v>
      </c>
      <c r="N65" s="332">
        <f t="shared" si="2"/>
        <v>0.19262672811059908</v>
      </c>
    </row>
    <row r="66" spans="1:26" x14ac:dyDescent="0.2">
      <c r="A66" s="15" t="s">
        <v>96</v>
      </c>
      <c r="B66" s="341" t="s">
        <v>108</v>
      </c>
      <c r="C66" s="152">
        <f>'18'!C66</f>
        <v>5813</v>
      </c>
      <c r="D66" s="152">
        <f>'18'!D66</f>
        <v>4686</v>
      </c>
      <c r="E66" s="152">
        <f>'18'!E66</f>
        <v>10499</v>
      </c>
      <c r="F66" s="188">
        <f>'6'!J66</f>
        <v>0</v>
      </c>
      <c r="G66" s="188">
        <f>'7'!I66</f>
        <v>0</v>
      </c>
      <c r="H66" s="188">
        <f>'8'!J66</f>
        <v>0</v>
      </c>
      <c r="I66" s="188">
        <f>'9'!I66</f>
        <v>77</v>
      </c>
      <c r="J66" s="188">
        <f>'10'!M66</f>
        <v>114</v>
      </c>
      <c r="K66" s="188">
        <f>'13'!H66</f>
        <v>763</v>
      </c>
      <c r="L66" s="188">
        <f>'14'!Q66</f>
        <v>414</v>
      </c>
      <c r="M66" s="188">
        <f t="shared" si="0"/>
        <v>1368</v>
      </c>
      <c r="N66" s="332">
        <f t="shared" si="2"/>
        <v>0.23533459487355926</v>
      </c>
    </row>
    <row r="67" spans="1:26" x14ac:dyDescent="0.2">
      <c r="A67" s="15" t="s">
        <v>97</v>
      </c>
      <c r="B67" s="341" t="s">
        <v>108</v>
      </c>
      <c r="C67" s="152">
        <f>'18'!C67</f>
        <v>1084</v>
      </c>
      <c r="D67" s="152">
        <f>'18'!D67</f>
        <v>1025</v>
      </c>
      <c r="E67" s="152">
        <f>'18'!E67</f>
        <v>2109</v>
      </c>
      <c r="F67" s="188">
        <f>'6'!J67</f>
        <v>28</v>
      </c>
      <c r="G67" s="188">
        <f>'7'!I67</f>
        <v>0</v>
      </c>
      <c r="H67" s="188">
        <f>'8'!J67</f>
        <v>0</v>
      </c>
      <c r="I67" s="188">
        <f>'9'!I67</f>
        <v>28</v>
      </c>
      <c r="J67" s="188">
        <f>'10'!M67</f>
        <v>38</v>
      </c>
      <c r="K67" s="188">
        <f>'13'!H67</f>
        <v>112</v>
      </c>
      <c r="L67" s="188">
        <f>'14'!Q67</f>
        <v>171</v>
      </c>
      <c r="M67" s="188">
        <f t="shared" si="0"/>
        <v>377</v>
      </c>
      <c r="N67" s="332">
        <f t="shared" si="2"/>
        <v>0.34778597785977861</v>
      </c>
    </row>
    <row r="68" spans="1:26" x14ac:dyDescent="0.2">
      <c r="A68" s="15" t="s">
        <v>98</v>
      </c>
      <c r="B68" s="341" t="s">
        <v>104</v>
      </c>
      <c r="C68" s="152">
        <f>'18'!C68</f>
        <v>9793</v>
      </c>
      <c r="D68" s="152">
        <f>'18'!D68</f>
        <v>6817</v>
      </c>
      <c r="E68" s="152">
        <f>'18'!E68</f>
        <v>16610</v>
      </c>
      <c r="F68" s="188">
        <f>'6'!J68</f>
        <v>0</v>
      </c>
      <c r="G68" s="188">
        <f>'7'!I68</f>
        <v>0</v>
      </c>
      <c r="H68" s="188">
        <f>'8'!J68</f>
        <v>0</v>
      </c>
      <c r="I68" s="188">
        <f>'9'!I68</f>
        <v>83</v>
      </c>
      <c r="J68" s="188">
        <f>'10'!M68</f>
        <v>207</v>
      </c>
      <c r="K68" s="188">
        <f>'13'!H68</f>
        <v>919</v>
      </c>
      <c r="L68" s="188">
        <f>'14'!Q68</f>
        <v>956</v>
      </c>
      <c r="M68" s="188">
        <f t="shared" si="0"/>
        <v>2165</v>
      </c>
      <c r="N68" s="332">
        <f t="shared" si="2"/>
        <v>0.22107627897477791</v>
      </c>
    </row>
    <row r="69" spans="1:26" x14ac:dyDescent="0.2">
      <c r="A69" s="15" t="s">
        <v>99</v>
      </c>
      <c r="B69" s="341" t="s">
        <v>108</v>
      </c>
      <c r="C69" s="152">
        <f>'18'!C69</f>
        <v>858</v>
      </c>
      <c r="D69" s="152">
        <f>'18'!D69</f>
        <v>551</v>
      </c>
      <c r="E69" s="152">
        <f>'18'!E69</f>
        <v>1409</v>
      </c>
      <c r="F69" s="188">
        <f>'6'!J69</f>
        <v>58</v>
      </c>
      <c r="G69" s="188">
        <f>'7'!I69</f>
        <v>0</v>
      </c>
      <c r="H69" s="188">
        <f>'8'!J69</f>
        <v>0</v>
      </c>
      <c r="I69" s="188">
        <f>'9'!I69</f>
        <v>46</v>
      </c>
      <c r="J69" s="188">
        <f>'10'!M69</f>
        <v>8</v>
      </c>
      <c r="K69" s="188">
        <f>'13'!H69</f>
        <v>32</v>
      </c>
      <c r="L69" s="188">
        <f>'14'!Q69</f>
        <v>23</v>
      </c>
      <c r="M69" s="188">
        <f t="shared" ref="M69:M70" si="3">F69+G69+H69+I69+J69+K69+L69</f>
        <v>167</v>
      </c>
      <c r="N69" s="332">
        <f t="shared" si="2"/>
        <v>0.19463869463869463</v>
      </c>
    </row>
    <row r="70" spans="1:26" x14ac:dyDescent="0.2">
      <c r="A70" s="15" t="s">
        <v>100</v>
      </c>
      <c r="B70" s="341" t="s">
        <v>104</v>
      </c>
      <c r="C70" s="152">
        <f>'18'!C70</f>
        <v>15100</v>
      </c>
      <c r="D70" s="152">
        <f>'18'!D70</f>
        <v>10223</v>
      </c>
      <c r="E70" s="152">
        <f>'18'!E70</f>
        <v>25323</v>
      </c>
      <c r="F70" s="188">
        <f>'6'!J70</f>
        <v>222</v>
      </c>
      <c r="G70" s="188">
        <f>'7'!I70</f>
        <v>0</v>
      </c>
      <c r="H70" s="188">
        <f>'8'!J70</f>
        <v>0</v>
      </c>
      <c r="I70" s="188">
        <f>'9'!I70</f>
        <v>68</v>
      </c>
      <c r="J70" s="188">
        <f>'10'!M70</f>
        <v>100</v>
      </c>
      <c r="K70" s="188">
        <f>'13'!H70</f>
        <v>1491</v>
      </c>
      <c r="L70" s="188">
        <f>'14'!Q70</f>
        <v>1154</v>
      </c>
      <c r="M70" s="188">
        <f t="shared" si="3"/>
        <v>3035</v>
      </c>
      <c r="N70" s="332">
        <f t="shared" si="2"/>
        <v>0.2009933774834437</v>
      </c>
    </row>
    <row r="71" spans="1:26" x14ac:dyDescent="0.2">
      <c r="A71" s="542" t="str">
        <f>'1'!A70</f>
        <v>Statewide Total</v>
      </c>
      <c r="B71" s="569"/>
      <c r="C71" s="12">
        <f>'18'!C71</f>
        <v>419263</v>
      </c>
      <c r="D71" s="12">
        <f>'18'!D71</f>
        <v>295074</v>
      </c>
      <c r="E71" s="12">
        <f>'18'!E71</f>
        <v>714337</v>
      </c>
      <c r="F71" s="12">
        <f>'6'!J71</f>
        <v>5928.2641509433961</v>
      </c>
      <c r="G71" s="12">
        <f>'7'!I71</f>
        <v>110</v>
      </c>
      <c r="H71" s="12">
        <f>'8'!J71</f>
        <v>230</v>
      </c>
      <c r="I71" s="12">
        <f>'9'!I71</f>
        <v>3986</v>
      </c>
      <c r="J71" s="12">
        <f>'10'!M71</f>
        <v>5872</v>
      </c>
      <c r="K71" s="12">
        <f>'13'!H71</f>
        <v>39931</v>
      </c>
      <c r="L71" s="12">
        <f>'14'!Q71</f>
        <v>42893</v>
      </c>
      <c r="M71" s="12">
        <f>F71+G71+H71+I71+J71+K71+L71</f>
        <v>98950.264150943403</v>
      </c>
      <c r="N71" s="83">
        <f t="shared" si="2"/>
        <v>0.23601000839793496</v>
      </c>
    </row>
    <row r="72" spans="1:26" s="418" customFormat="1" x14ac:dyDescent="0.2">
      <c r="A72" s="86" t="str">
        <f>'18'!A72:AE72</f>
        <v>* 2012-2016 American Community Survey</v>
      </c>
      <c r="B72" s="433"/>
      <c r="C72" s="425"/>
      <c r="D72" s="425"/>
      <c r="E72" s="425"/>
      <c r="F72" s="425"/>
      <c r="G72" s="425"/>
      <c r="H72" s="425"/>
      <c r="I72" s="425"/>
      <c r="J72" s="425"/>
      <c r="K72" s="425"/>
      <c r="L72" s="425"/>
      <c r="M72" s="425"/>
      <c r="N72" s="425"/>
      <c r="O72" s="437"/>
      <c r="P72" s="437"/>
      <c r="Q72" s="437"/>
      <c r="R72" s="437"/>
      <c r="S72" s="437"/>
      <c r="T72" s="437"/>
      <c r="U72" s="437"/>
      <c r="V72" s="437"/>
      <c r="W72" s="437"/>
      <c r="X72" s="437"/>
      <c r="Y72" s="437"/>
      <c r="Z72" s="437"/>
    </row>
    <row r="73" spans="1:26" x14ac:dyDescent="0.2">
      <c r="A73" s="86" t="s">
        <v>255</v>
      </c>
      <c r="G73" s="333"/>
      <c r="H73" s="333"/>
      <c r="I73" s="333"/>
      <c r="J73" s="333"/>
      <c r="K73" s="333"/>
      <c r="L73" s="334"/>
      <c r="M73" s="196"/>
    </row>
    <row r="76" spans="1:26" x14ac:dyDescent="0.2">
      <c r="N76" s="197"/>
    </row>
    <row r="77" spans="1:26" x14ac:dyDescent="0.2">
      <c r="N77" s="197"/>
    </row>
    <row r="78" spans="1:26" x14ac:dyDescent="0.2">
      <c r="N78" s="197"/>
    </row>
    <row r="80" spans="1:26" x14ac:dyDescent="0.2">
      <c r="F80" s="66"/>
      <c r="G80" s="66"/>
      <c r="H80" s="66"/>
      <c r="I80" s="66"/>
      <c r="J80" s="66"/>
      <c r="K80" s="335"/>
      <c r="L80" s="66"/>
    </row>
  </sheetData>
  <mergeCells count="7">
    <mergeCell ref="U2:Y2"/>
    <mergeCell ref="G2:N2"/>
    <mergeCell ref="A71:B71"/>
    <mergeCell ref="A1:N1"/>
    <mergeCell ref="A2:E2"/>
    <mergeCell ref="P2:Q2"/>
    <mergeCell ref="R2:T2"/>
  </mergeCells>
  <phoneticPr fontId="4" type="noConversion"/>
  <pageMargins left="0.3" right="0.3" top="0.5" bottom="0.5" header="0.25" footer="0.25"/>
  <pageSetup fitToHeight="3" orientation="landscape" r:id="rId1"/>
  <headerFooter alignWithMargins="0">
    <oddFooter>&amp;LOffice of Child Development and Early Learning&amp;C&amp;P&amp;RUpdated: 11/1/2011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tabColor indexed="22"/>
  </sheetPr>
  <dimension ref="A1:Q82"/>
  <sheetViews>
    <sheetView zoomScaleNormal="100" workbookViewId="0">
      <pane ySplit="3" topLeftCell="A4" activePane="bottomLeft" state="frozen"/>
      <selection pane="bottomLeft" activeCell="A4" sqref="A4"/>
    </sheetView>
  </sheetViews>
  <sheetFormatPr defaultRowHeight="11.25" x14ac:dyDescent="0.2"/>
  <cols>
    <col min="1" max="1" width="14.7109375" style="1" customWidth="1"/>
    <col min="2" max="2" width="12.7109375" style="206" customWidth="1"/>
    <col min="3" max="5" width="9.28515625" style="60" customWidth="1"/>
    <col min="6" max="6" width="12.7109375" style="60" bestFit="1" customWidth="1"/>
    <col min="7" max="7" width="10.28515625" style="60" bestFit="1" customWidth="1"/>
    <col min="8" max="8" width="14.42578125" style="60" bestFit="1" customWidth="1"/>
    <col min="9" max="9" width="14" style="60" bestFit="1" customWidth="1"/>
    <col min="10" max="10" width="14.140625" style="60" customWidth="1"/>
    <col min="11" max="11" width="10.5703125" style="60" bestFit="1" customWidth="1"/>
    <col min="12" max="12" width="13.85546875" style="60" bestFit="1" customWidth="1"/>
    <col min="13" max="13" width="7.7109375" style="60" bestFit="1" customWidth="1"/>
    <col min="14" max="14" width="13.28515625" style="197" bestFit="1" customWidth="1"/>
    <col min="15" max="17" width="9.140625" style="77"/>
    <col min="18" max="16384" width="9.140625" style="1"/>
  </cols>
  <sheetData>
    <row r="1" spans="1:17" ht="12" x14ac:dyDescent="0.2">
      <c r="A1" s="159" t="str">
        <f>'Table of Contents'!B8&amp;":  "&amp;'Table of Contents'!C8</f>
        <v>Tab 4:  Early Childhood Education Programs - Children Ages 3 and 4 Served</v>
      </c>
      <c r="B1" s="352"/>
      <c r="C1" s="336"/>
      <c r="D1" s="336"/>
      <c r="E1" s="336"/>
      <c r="F1" s="336"/>
      <c r="G1" s="336"/>
      <c r="H1" s="336"/>
      <c r="I1" s="336"/>
      <c r="J1" s="336"/>
      <c r="K1" s="336"/>
      <c r="L1" s="336"/>
      <c r="M1" s="336"/>
      <c r="N1" s="336"/>
    </row>
    <row r="2" spans="1:17" s="18" customFormat="1" ht="12.75" x14ac:dyDescent="0.2">
      <c r="A2" s="571" t="str">
        <f>'3'!A2</f>
        <v>2016-17</v>
      </c>
      <c r="B2" s="572"/>
      <c r="C2" s="572"/>
      <c r="D2" s="572"/>
      <c r="E2" s="573"/>
      <c r="F2" s="257"/>
      <c r="G2" s="258"/>
      <c r="H2" s="259"/>
      <c r="I2" s="260"/>
      <c r="J2" s="260"/>
      <c r="K2" s="260"/>
      <c r="L2" s="260"/>
      <c r="M2" s="260"/>
      <c r="N2" s="261"/>
      <c r="O2" s="78"/>
      <c r="P2" s="78"/>
      <c r="Q2" s="79"/>
    </row>
    <row r="3" spans="1:17" ht="60" x14ac:dyDescent="0.2">
      <c r="A3" s="37" t="str">
        <f>'1'!A2</f>
        <v>County</v>
      </c>
      <c r="B3" s="3" t="str">
        <f>'1'!C2</f>
        <v>County Classification</v>
      </c>
      <c r="C3" s="3" t="str">
        <f>'18'!C2</f>
        <v># of Children Ages 0-2*</v>
      </c>
      <c r="D3" s="3" t="str">
        <f>'18'!D2</f>
        <v># of Children Ages 3-4*</v>
      </c>
      <c r="E3" s="3" t="str">
        <f>'18'!E2</f>
        <v># of Children Under 5*</v>
      </c>
      <c r="F3" s="267" t="s">
        <v>329</v>
      </c>
      <c r="G3" s="270" t="s">
        <v>328</v>
      </c>
      <c r="H3" s="126" t="s">
        <v>282</v>
      </c>
      <c r="I3" s="264" t="s">
        <v>180</v>
      </c>
      <c r="J3" s="46" t="s">
        <v>343</v>
      </c>
      <c r="K3" s="263" t="s">
        <v>213</v>
      </c>
      <c r="L3" s="265" t="s">
        <v>214</v>
      </c>
      <c r="M3" s="21" t="s">
        <v>166</v>
      </c>
      <c r="N3" s="106" t="s">
        <v>196</v>
      </c>
    </row>
    <row r="4" spans="1:17" x14ac:dyDescent="0.2">
      <c r="A4" s="15" t="s">
        <v>36</v>
      </c>
      <c r="B4" s="341" t="s">
        <v>108</v>
      </c>
      <c r="C4" s="152">
        <f>'18'!C4</f>
        <v>2953</v>
      </c>
      <c r="D4" s="152">
        <f>'18'!D4</f>
        <v>2190</v>
      </c>
      <c r="E4" s="152">
        <f>'18'!E4</f>
        <v>5143</v>
      </c>
      <c r="F4" s="188">
        <f>'7'!J4</f>
        <v>0</v>
      </c>
      <c r="G4" s="188">
        <f>'9'!J4</f>
        <v>0</v>
      </c>
      <c r="H4" s="188">
        <f>'10'!P4</f>
        <v>216</v>
      </c>
      <c r="I4" s="188">
        <f>'11'!I4</f>
        <v>71</v>
      </c>
      <c r="J4" s="188">
        <f>'12'!I4</f>
        <v>0</v>
      </c>
      <c r="K4" s="188">
        <f>'13'!I4</f>
        <v>137</v>
      </c>
      <c r="L4" s="188">
        <f>'14'!R4</f>
        <v>369</v>
      </c>
      <c r="M4" s="188">
        <f>F4+G4+H4+I4+J4+K4+L4</f>
        <v>793</v>
      </c>
      <c r="N4" s="332">
        <f t="shared" ref="N4:N35" si="0">M4/D4</f>
        <v>0.36210045662100454</v>
      </c>
    </row>
    <row r="5" spans="1:17" x14ac:dyDescent="0.2">
      <c r="A5" s="15" t="s">
        <v>37</v>
      </c>
      <c r="B5" s="341" t="s">
        <v>104</v>
      </c>
      <c r="C5" s="152">
        <f>'18'!C5</f>
        <v>39041</v>
      </c>
      <c r="D5" s="152">
        <f>'18'!D5</f>
        <v>25765</v>
      </c>
      <c r="E5" s="152">
        <f>'18'!E5</f>
        <v>64806</v>
      </c>
      <c r="F5" s="188">
        <f>'7'!J5</f>
        <v>0</v>
      </c>
      <c r="G5" s="188">
        <f>'9'!J5</f>
        <v>370</v>
      </c>
      <c r="H5" s="188">
        <f>'10'!P5</f>
        <v>3138</v>
      </c>
      <c r="I5" s="188">
        <f>'11'!I5</f>
        <v>1530</v>
      </c>
      <c r="J5" s="188">
        <f>'12'!I5</f>
        <v>668</v>
      </c>
      <c r="K5" s="188">
        <f>'13'!I5</f>
        <v>2411</v>
      </c>
      <c r="L5" s="188">
        <f>'14'!R5</f>
        <v>5327</v>
      </c>
      <c r="M5" s="188">
        <f t="shared" ref="M5:M68" si="1">F5+G5+H5+I5+J5+K5+L5</f>
        <v>13444</v>
      </c>
      <c r="N5" s="332">
        <f t="shared" si="0"/>
        <v>0.52179313021540852</v>
      </c>
    </row>
    <row r="6" spans="1:17" x14ac:dyDescent="0.2">
      <c r="A6" s="15" t="s">
        <v>38</v>
      </c>
      <c r="B6" s="341" t="s">
        <v>108</v>
      </c>
      <c r="C6" s="152">
        <f>'18'!C6</f>
        <v>1943</v>
      </c>
      <c r="D6" s="152">
        <f>'18'!D6</f>
        <v>1486</v>
      </c>
      <c r="E6" s="152">
        <f>'18'!E6</f>
        <v>3429</v>
      </c>
      <c r="F6" s="188">
        <f>'7'!J6</f>
        <v>21</v>
      </c>
      <c r="G6" s="188">
        <f>'9'!J6</f>
        <v>22</v>
      </c>
      <c r="H6" s="188">
        <f>'10'!P6</f>
        <v>232</v>
      </c>
      <c r="I6" s="188">
        <f>'11'!I6</f>
        <v>39</v>
      </c>
      <c r="J6" s="188">
        <f>'12'!I6</f>
        <v>0</v>
      </c>
      <c r="K6" s="188">
        <f>'13'!I6</f>
        <v>138</v>
      </c>
      <c r="L6" s="188">
        <f>'14'!R6</f>
        <v>189</v>
      </c>
      <c r="M6" s="188">
        <f t="shared" si="1"/>
        <v>641</v>
      </c>
      <c r="N6" s="332">
        <f t="shared" si="0"/>
        <v>0.43135935397039032</v>
      </c>
    </row>
    <row r="7" spans="1:17" x14ac:dyDescent="0.2">
      <c r="A7" s="15" t="s">
        <v>39</v>
      </c>
      <c r="B7" s="341" t="s">
        <v>104</v>
      </c>
      <c r="C7" s="152">
        <f>'18'!C7</f>
        <v>5050</v>
      </c>
      <c r="D7" s="152">
        <f>'18'!D7</f>
        <v>3761</v>
      </c>
      <c r="E7" s="152">
        <f>'18'!E7</f>
        <v>8811</v>
      </c>
      <c r="F7" s="188">
        <f>'7'!J7</f>
        <v>0</v>
      </c>
      <c r="G7" s="188">
        <f>'9'!J7</f>
        <v>65</v>
      </c>
      <c r="H7" s="188">
        <f>'10'!P7</f>
        <v>533</v>
      </c>
      <c r="I7" s="188">
        <f>'11'!I7</f>
        <v>226</v>
      </c>
      <c r="J7" s="188">
        <f>'12'!I7</f>
        <v>107</v>
      </c>
      <c r="K7" s="188">
        <f>'13'!I7</f>
        <v>328</v>
      </c>
      <c r="L7" s="188">
        <f>'14'!R7</f>
        <v>577</v>
      </c>
      <c r="M7" s="188">
        <f t="shared" si="1"/>
        <v>1836</v>
      </c>
      <c r="N7" s="332">
        <f t="shared" si="0"/>
        <v>0.48816804041478329</v>
      </c>
    </row>
    <row r="8" spans="1:17" x14ac:dyDescent="0.2">
      <c r="A8" s="15" t="s">
        <v>40</v>
      </c>
      <c r="B8" s="341" t="s">
        <v>108</v>
      </c>
      <c r="C8" s="152">
        <f>'18'!C8</f>
        <v>1393</v>
      </c>
      <c r="D8" s="152">
        <f>'18'!D8</f>
        <v>1067</v>
      </c>
      <c r="E8" s="152">
        <f>'18'!E8</f>
        <v>2460</v>
      </c>
      <c r="F8" s="188">
        <f>'7'!J8</f>
        <v>0</v>
      </c>
      <c r="G8" s="188">
        <f>'9'!J8</f>
        <v>17</v>
      </c>
      <c r="H8" s="188">
        <f>'10'!P8</f>
        <v>129</v>
      </c>
      <c r="I8" s="188">
        <f>'11'!I8</f>
        <v>59</v>
      </c>
      <c r="J8" s="188">
        <f>'12'!I8</f>
        <v>120</v>
      </c>
      <c r="K8" s="188">
        <f>'13'!I8</f>
        <v>61</v>
      </c>
      <c r="L8" s="188">
        <f>'14'!R8</f>
        <v>101</v>
      </c>
      <c r="M8" s="188">
        <f t="shared" si="1"/>
        <v>487</v>
      </c>
      <c r="N8" s="332">
        <f t="shared" si="0"/>
        <v>0.45641986879100283</v>
      </c>
    </row>
    <row r="9" spans="1:17" x14ac:dyDescent="0.2">
      <c r="A9" s="15" t="s">
        <v>41</v>
      </c>
      <c r="B9" s="341" t="s">
        <v>104</v>
      </c>
      <c r="C9" s="152">
        <f>'18'!C9</f>
        <v>14341</v>
      </c>
      <c r="D9" s="152">
        <f>'18'!D9</f>
        <v>10194</v>
      </c>
      <c r="E9" s="152">
        <f>'18'!E9</f>
        <v>24535</v>
      </c>
      <c r="F9" s="188">
        <f>'7'!J9</f>
        <v>0</v>
      </c>
      <c r="G9" s="188">
        <f>'9'!J9</f>
        <v>69</v>
      </c>
      <c r="H9" s="188">
        <f>'10'!P9</f>
        <v>658</v>
      </c>
      <c r="I9" s="188">
        <f>'11'!I9</f>
        <v>414</v>
      </c>
      <c r="J9" s="188">
        <f>'12'!I9</f>
        <v>446</v>
      </c>
      <c r="K9" s="188">
        <f>'13'!I9</f>
        <v>1089</v>
      </c>
      <c r="L9" s="188">
        <f>'14'!R9</f>
        <v>1769</v>
      </c>
      <c r="M9" s="188">
        <f t="shared" si="1"/>
        <v>4445</v>
      </c>
      <c r="N9" s="332">
        <f t="shared" si="0"/>
        <v>0.4360408083186188</v>
      </c>
    </row>
    <row r="10" spans="1:17" x14ac:dyDescent="0.2">
      <c r="A10" s="15" t="s">
        <v>42</v>
      </c>
      <c r="B10" s="341" t="s">
        <v>108</v>
      </c>
      <c r="C10" s="152">
        <f>'18'!C10</f>
        <v>3933</v>
      </c>
      <c r="D10" s="152">
        <f>'18'!D10</f>
        <v>2890</v>
      </c>
      <c r="E10" s="152">
        <f>'18'!E10</f>
        <v>6823</v>
      </c>
      <c r="F10" s="188">
        <f>'7'!J10</f>
        <v>0</v>
      </c>
      <c r="G10" s="188">
        <f>'9'!J10</f>
        <v>30</v>
      </c>
      <c r="H10" s="188">
        <f>'10'!P10</f>
        <v>514</v>
      </c>
      <c r="I10" s="188">
        <f>'11'!I10</f>
        <v>278</v>
      </c>
      <c r="J10" s="188">
        <f>'12'!I10</f>
        <v>228</v>
      </c>
      <c r="K10" s="188">
        <f>'13'!I10</f>
        <v>325</v>
      </c>
      <c r="L10" s="188">
        <f>'14'!R10</f>
        <v>567</v>
      </c>
      <c r="M10" s="188">
        <f t="shared" si="1"/>
        <v>1942</v>
      </c>
      <c r="N10" s="332">
        <f t="shared" si="0"/>
        <v>0.67197231833910032</v>
      </c>
    </row>
    <row r="11" spans="1:17" x14ac:dyDescent="0.2">
      <c r="A11" s="15" t="s">
        <v>43</v>
      </c>
      <c r="B11" s="341" t="s">
        <v>108</v>
      </c>
      <c r="C11" s="152">
        <f>'18'!C11</f>
        <v>2170</v>
      </c>
      <c r="D11" s="152">
        <f>'18'!D11</f>
        <v>1470</v>
      </c>
      <c r="E11" s="152">
        <f>'18'!E11</f>
        <v>3640</v>
      </c>
      <c r="F11" s="188">
        <f>'7'!J11</f>
        <v>0</v>
      </c>
      <c r="G11" s="188">
        <f>'9'!J11</f>
        <v>0</v>
      </c>
      <c r="H11" s="188">
        <f>'10'!P11</f>
        <v>205</v>
      </c>
      <c r="I11" s="188">
        <f>'11'!I11</f>
        <v>226</v>
      </c>
      <c r="J11" s="188">
        <f>'12'!I11</f>
        <v>89</v>
      </c>
      <c r="K11" s="188">
        <f>'13'!I11</f>
        <v>134</v>
      </c>
      <c r="L11" s="188">
        <f>'14'!R11</f>
        <v>453</v>
      </c>
      <c r="M11" s="188">
        <f t="shared" si="1"/>
        <v>1107</v>
      </c>
      <c r="N11" s="332">
        <f t="shared" si="0"/>
        <v>0.75306122448979596</v>
      </c>
    </row>
    <row r="12" spans="1:17" x14ac:dyDescent="0.2">
      <c r="A12" s="15" t="s">
        <v>220</v>
      </c>
      <c r="B12" s="341" t="s">
        <v>104</v>
      </c>
      <c r="C12" s="152">
        <f>'18'!C12</f>
        <v>17884</v>
      </c>
      <c r="D12" s="152">
        <f>'18'!D12</f>
        <v>13101</v>
      </c>
      <c r="E12" s="152">
        <f>'18'!E12</f>
        <v>30985</v>
      </c>
      <c r="F12" s="188">
        <f>'7'!J12</f>
        <v>0</v>
      </c>
      <c r="G12" s="188">
        <f>'9'!J12</f>
        <v>33</v>
      </c>
      <c r="H12" s="188">
        <f>'10'!P12</f>
        <v>387</v>
      </c>
      <c r="I12" s="188">
        <f>'11'!I12</f>
        <v>420</v>
      </c>
      <c r="J12" s="188">
        <f>'12'!I12</f>
        <v>0</v>
      </c>
      <c r="K12" s="188">
        <f>'13'!I12</f>
        <v>1227</v>
      </c>
      <c r="L12" s="188">
        <f>'14'!R12</f>
        <v>3388</v>
      </c>
      <c r="M12" s="188">
        <f t="shared" si="1"/>
        <v>5455</v>
      </c>
      <c r="N12" s="332">
        <f t="shared" si="0"/>
        <v>0.41638042897488742</v>
      </c>
      <c r="P12" s="104"/>
    </row>
    <row r="13" spans="1:17" x14ac:dyDescent="0.2">
      <c r="A13" s="15" t="s">
        <v>44</v>
      </c>
      <c r="B13" s="341" t="s">
        <v>108</v>
      </c>
      <c r="C13" s="152">
        <f>'18'!C13</f>
        <v>5608</v>
      </c>
      <c r="D13" s="152">
        <f>'18'!D13</f>
        <v>3886</v>
      </c>
      <c r="E13" s="152">
        <f>'18'!E13</f>
        <v>9494</v>
      </c>
      <c r="F13" s="188">
        <f>'7'!J13</f>
        <v>0</v>
      </c>
      <c r="G13" s="188">
        <f>'9'!J13</f>
        <v>1</v>
      </c>
      <c r="H13" s="188">
        <f>'10'!P13</f>
        <v>328</v>
      </c>
      <c r="I13" s="188">
        <f>'11'!I13</f>
        <v>149</v>
      </c>
      <c r="J13" s="188">
        <f>'12'!I13</f>
        <v>0</v>
      </c>
      <c r="K13" s="188">
        <f>'13'!I13</f>
        <v>302</v>
      </c>
      <c r="L13" s="188">
        <f>'14'!R13</f>
        <v>624</v>
      </c>
      <c r="M13" s="188">
        <f t="shared" si="1"/>
        <v>1404</v>
      </c>
      <c r="N13" s="332">
        <f t="shared" si="0"/>
        <v>0.36129696345856921</v>
      </c>
      <c r="P13" s="104"/>
    </row>
    <row r="14" spans="1:17" x14ac:dyDescent="0.2">
      <c r="A14" s="15" t="s">
        <v>45</v>
      </c>
      <c r="B14" s="341" t="s">
        <v>108</v>
      </c>
      <c r="C14" s="152">
        <f>'18'!C14</f>
        <v>3934</v>
      </c>
      <c r="D14" s="152">
        <f>'18'!D14</f>
        <v>2797</v>
      </c>
      <c r="E14" s="152">
        <f>'18'!E14</f>
        <v>6731</v>
      </c>
      <c r="F14" s="188">
        <f>'7'!J14</f>
        <v>0</v>
      </c>
      <c r="G14" s="188">
        <f>'9'!J14</f>
        <v>64</v>
      </c>
      <c r="H14" s="188">
        <f>'10'!P14</f>
        <v>377</v>
      </c>
      <c r="I14" s="188">
        <f>'11'!I14</f>
        <v>229</v>
      </c>
      <c r="J14" s="188">
        <f>'12'!I14</f>
        <v>339</v>
      </c>
      <c r="K14" s="188">
        <f>'13'!I14</f>
        <v>304</v>
      </c>
      <c r="L14" s="188">
        <f>'14'!R14</f>
        <v>646</v>
      </c>
      <c r="M14" s="188">
        <f t="shared" si="1"/>
        <v>1959</v>
      </c>
      <c r="N14" s="332">
        <f t="shared" si="0"/>
        <v>0.70039327851269217</v>
      </c>
      <c r="P14" s="104"/>
    </row>
    <row r="15" spans="1:17" x14ac:dyDescent="0.2">
      <c r="A15" s="15" t="s">
        <v>46</v>
      </c>
      <c r="B15" s="341" t="s">
        <v>108</v>
      </c>
      <c r="C15" s="152">
        <f>'18'!C15</f>
        <v>103</v>
      </c>
      <c r="D15" s="152">
        <f>'18'!D15</f>
        <v>119</v>
      </c>
      <c r="E15" s="152">
        <f>'18'!E15</f>
        <v>222</v>
      </c>
      <c r="F15" s="188">
        <f>'7'!J15</f>
        <v>0</v>
      </c>
      <c r="G15" s="188">
        <f>'9'!J15</f>
        <v>36</v>
      </c>
      <c r="H15" s="188">
        <f>'10'!P15</f>
        <v>17</v>
      </c>
      <c r="I15" s="188">
        <f>'11'!I15</f>
        <v>15</v>
      </c>
      <c r="J15" s="188">
        <f>'12'!I15</f>
        <v>0</v>
      </c>
      <c r="K15" s="188">
        <f>'13'!I15</f>
        <v>18</v>
      </c>
      <c r="L15" s="188">
        <f>'14'!R15</f>
        <v>13</v>
      </c>
      <c r="M15" s="188">
        <f t="shared" si="1"/>
        <v>99</v>
      </c>
      <c r="N15" s="332">
        <f t="shared" si="0"/>
        <v>0.83193277310924374</v>
      </c>
      <c r="P15" s="104"/>
    </row>
    <row r="16" spans="1:17" x14ac:dyDescent="0.2">
      <c r="A16" s="15" t="s">
        <v>47</v>
      </c>
      <c r="B16" s="341" t="s">
        <v>108</v>
      </c>
      <c r="C16" s="152">
        <f>'18'!C16</f>
        <v>1659</v>
      </c>
      <c r="D16" s="152">
        <f>'18'!D16</f>
        <v>1339</v>
      </c>
      <c r="E16" s="152">
        <f>'18'!E16</f>
        <v>2998</v>
      </c>
      <c r="F16" s="188">
        <f>'7'!J16</f>
        <v>0</v>
      </c>
      <c r="G16" s="188">
        <f>'9'!J16</f>
        <v>18</v>
      </c>
      <c r="H16" s="188">
        <f>'10'!P16</f>
        <v>178</v>
      </c>
      <c r="I16" s="188">
        <f>'11'!I16</f>
        <v>57</v>
      </c>
      <c r="J16" s="188">
        <f>'12'!I16</f>
        <v>0</v>
      </c>
      <c r="K16" s="188">
        <f>'13'!I16</f>
        <v>119</v>
      </c>
      <c r="L16" s="188">
        <f>'14'!R16</f>
        <v>204</v>
      </c>
      <c r="M16" s="188">
        <f t="shared" si="1"/>
        <v>576</v>
      </c>
      <c r="N16" s="332">
        <f t="shared" si="0"/>
        <v>0.43017176997759521</v>
      </c>
    </row>
    <row r="17" spans="1:14" x14ac:dyDescent="0.2">
      <c r="A17" s="15" t="s">
        <v>48</v>
      </c>
      <c r="B17" s="341" t="s">
        <v>108</v>
      </c>
      <c r="C17" s="152">
        <f>'18'!C17</f>
        <v>4217</v>
      </c>
      <c r="D17" s="152">
        <f>'18'!D17</f>
        <v>2349</v>
      </c>
      <c r="E17" s="152">
        <f>'18'!E17</f>
        <v>6566</v>
      </c>
      <c r="F17" s="188">
        <f>'7'!J17</f>
        <v>0</v>
      </c>
      <c r="G17" s="188">
        <f>'9'!J17</f>
        <v>13</v>
      </c>
      <c r="H17" s="188">
        <f>'10'!P17</f>
        <v>199</v>
      </c>
      <c r="I17" s="188">
        <f>'11'!I17</f>
        <v>160</v>
      </c>
      <c r="J17" s="188">
        <f>'12'!I17</f>
        <v>33</v>
      </c>
      <c r="K17" s="188">
        <f>'13'!I17</f>
        <v>167</v>
      </c>
      <c r="L17" s="188">
        <f>'14'!R17</f>
        <v>738</v>
      </c>
      <c r="M17" s="188">
        <f t="shared" si="1"/>
        <v>1310</v>
      </c>
      <c r="N17" s="332">
        <f t="shared" si="0"/>
        <v>0.55768412090251174</v>
      </c>
    </row>
    <row r="18" spans="1:14" x14ac:dyDescent="0.2">
      <c r="A18" s="15" t="s">
        <v>49</v>
      </c>
      <c r="B18" s="341" t="s">
        <v>104</v>
      </c>
      <c r="C18" s="152">
        <f>'18'!C18</f>
        <v>16760</v>
      </c>
      <c r="D18" s="152">
        <f>'18'!D18</f>
        <v>12483</v>
      </c>
      <c r="E18" s="152">
        <f>'18'!E18</f>
        <v>29243</v>
      </c>
      <c r="F18" s="188">
        <f>'7'!J18</f>
        <v>0</v>
      </c>
      <c r="G18" s="188">
        <f>'9'!J18</f>
        <v>83</v>
      </c>
      <c r="H18" s="188">
        <f>'10'!P18</f>
        <v>343</v>
      </c>
      <c r="I18" s="188">
        <f>'11'!I18</f>
        <v>303</v>
      </c>
      <c r="J18" s="188">
        <f>'12'!I18</f>
        <v>0</v>
      </c>
      <c r="K18" s="188">
        <f>'13'!I18</f>
        <v>1323</v>
      </c>
      <c r="L18" s="188">
        <f>'14'!R18</f>
        <v>2641</v>
      </c>
      <c r="M18" s="188">
        <f t="shared" si="1"/>
        <v>4693</v>
      </c>
      <c r="N18" s="332">
        <f t="shared" si="0"/>
        <v>0.37595129375951292</v>
      </c>
    </row>
    <row r="19" spans="1:14" x14ac:dyDescent="0.2">
      <c r="A19" s="15" t="s">
        <v>50</v>
      </c>
      <c r="B19" s="341" t="s">
        <v>108</v>
      </c>
      <c r="C19" s="152">
        <f>'18'!C19</f>
        <v>1179</v>
      </c>
      <c r="D19" s="152">
        <f>'18'!D19</f>
        <v>760</v>
      </c>
      <c r="E19" s="152">
        <f>'18'!E19</f>
        <v>1939</v>
      </c>
      <c r="F19" s="188">
        <f>'7'!J19</f>
        <v>0</v>
      </c>
      <c r="G19" s="188">
        <f>'9'!J19</f>
        <v>15</v>
      </c>
      <c r="H19" s="188">
        <f>'10'!P19</f>
        <v>106</v>
      </c>
      <c r="I19" s="188">
        <f>'11'!I19</f>
        <v>131</v>
      </c>
      <c r="J19" s="188">
        <f>'12'!I19</f>
        <v>57</v>
      </c>
      <c r="K19" s="188">
        <f>'13'!I19</f>
        <v>101</v>
      </c>
      <c r="L19" s="188">
        <f>'14'!R19</f>
        <v>223</v>
      </c>
      <c r="M19" s="188">
        <f t="shared" si="1"/>
        <v>633</v>
      </c>
      <c r="N19" s="332">
        <f t="shared" si="0"/>
        <v>0.83289473684210524</v>
      </c>
    </row>
    <row r="20" spans="1:14" x14ac:dyDescent="0.2">
      <c r="A20" s="15" t="s">
        <v>51</v>
      </c>
      <c r="B20" s="341" t="s">
        <v>108</v>
      </c>
      <c r="C20" s="152">
        <f>'18'!C20</f>
        <v>2116</v>
      </c>
      <c r="D20" s="152">
        <f>'18'!D20</f>
        <v>1642</v>
      </c>
      <c r="E20" s="152">
        <f>'18'!E20</f>
        <v>3758</v>
      </c>
      <c r="F20" s="188">
        <f>'7'!J20</f>
        <v>0</v>
      </c>
      <c r="G20" s="188">
        <f>'9'!J20</f>
        <v>76</v>
      </c>
      <c r="H20" s="188">
        <f>'10'!P20</f>
        <v>454</v>
      </c>
      <c r="I20" s="188">
        <f>'11'!I20</f>
        <v>161</v>
      </c>
      <c r="J20" s="188">
        <f>'12'!I20</f>
        <v>0</v>
      </c>
      <c r="K20" s="188">
        <f>'13'!I20</f>
        <v>223</v>
      </c>
      <c r="L20" s="188">
        <f>'14'!R20</f>
        <v>279</v>
      </c>
      <c r="M20" s="188">
        <f t="shared" si="1"/>
        <v>1193</v>
      </c>
      <c r="N20" s="332">
        <f t="shared" si="0"/>
        <v>0.72655298416565162</v>
      </c>
    </row>
    <row r="21" spans="1:14" x14ac:dyDescent="0.2">
      <c r="A21" s="15" t="s">
        <v>52</v>
      </c>
      <c r="B21" s="341" t="s">
        <v>108</v>
      </c>
      <c r="C21" s="152">
        <f>'18'!C21</f>
        <v>1298</v>
      </c>
      <c r="D21" s="152">
        <f>'18'!D21</f>
        <v>795</v>
      </c>
      <c r="E21" s="152">
        <f>'18'!E21</f>
        <v>2093</v>
      </c>
      <c r="F21" s="188">
        <f>'7'!J21</f>
        <v>15</v>
      </c>
      <c r="G21" s="188">
        <f>'9'!J21</f>
        <v>40</v>
      </c>
      <c r="H21" s="188">
        <f>'10'!P21</f>
        <v>72</v>
      </c>
      <c r="I21" s="188">
        <f>'11'!I21</f>
        <v>94</v>
      </c>
      <c r="J21" s="188">
        <f>'12'!I21</f>
        <v>89</v>
      </c>
      <c r="K21" s="188">
        <f>'13'!I21</f>
        <v>79</v>
      </c>
      <c r="L21" s="188">
        <f>'14'!R21</f>
        <v>104</v>
      </c>
      <c r="M21" s="188">
        <f t="shared" si="1"/>
        <v>493</v>
      </c>
      <c r="N21" s="332">
        <f t="shared" si="0"/>
        <v>0.62012578616352199</v>
      </c>
    </row>
    <row r="22" spans="1:14" x14ac:dyDescent="0.2">
      <c r="A22" s="15" t="s">
        <v>53</v>
      </c>
      <c r="B22" s="341" t="s">
        <v>108</v>
      </c>
      <c r="C22" s="152">
        <f>'18'!C22</f>
        <v>1722</v>
      </c>
      <c r="D22" s="152">
        <f>'18'!D22</f>
        <v>1353</v>
      </c>
      <c r="E22" s="152">
        <f>'18'!E22</f>
        <v>3075</v>
      </c>
      <c r="F22" s="188">
        <f>'7'!J22</f>
        <v>0</v>
      </c>
      <c r="G22" s="188">
        <f>'9'!J22</f>
        <v>104</v>
      </c>
      <c r="H22" s="188">
        <f>'10'!P22</f>
        <v>237</v>
      </c>
      <c r="I22" s="188">
        <f>'11'!I22</f>
        <v>18</v>
      </c>
      <c r="J22" s="188">
        <f>'12'!I22</f>
        <v>28</v>
      </c>
      <c r="K22" s="188">
        <f>'13'!I22</f>
        <v>106</v>
      </c>
      <c r="L22" s="188">
        <f>'14'!R22</f>
        <v>239</v>
      </c>
      <c r="M22" s="188">
        <f t="shared" si="1"/>
        <v>732</v>
      </c>
      <c r="N22" s="332">
        <f t="shared" si="0"/>
        <v>0.54101995565410199</v>
      </c>
    </row>
    <row r="23" spans="1:14" x14ac:dyDescent="0.2">
      <c r="A23" s="15" t="s">
        <v>54</v>
      </c>
      <c r="B23" s="341" t="s">
        <v>108</v>
      </c>
      <c r="C23" s="152">
        <f>'18'!C23</f>
        <v>2783</v>
      </c>
      <c r="D23" s="152">
        <f>'18'!D23</f>
        <v>1991</v>
      </c>
      <c r="E23" s="152">
        <f>'18'!E23</f>
        <v>4774</v>
      </c>
      <c r="F23" s="188">
        <f>'7'!J23</f>
        <v>0</v>
      </c>
      <c r="G23" s="188">
        <f>'9'!J23</f>
        <v>30</v>
      </c>
      <c r="H23" s="188">
        <f>'10'!P23</f>
        <v>240</v>
      </c>
      <c r="I23" s="188">
        <f>'11'!I23</f>
        <v>252</v>
      </c>
      <c r="J23" s="188">
        <f>'12'!I23</f>
        <v>0</v>
      </c>
      <c r="K23" s="188">
        <f>'13'!I23</f>
        <v>135</v>
      </c>
      <c r="L23" s="188">
        <f>'14'!R23</f>
        <v>572</v>
      </c>
      <c r="M23" s="188">
        <f t="shared" si="1"/>
        <v>1229</v>
      </c>
      <c r="N23" s="332">
        <f t="shared" si="0"/>
        <v>0.61727774987443496</v>
      </c>
    </row>
    <row r="24" spans="1:14" x14ac:dyDescent="0.2">
      <c r="A24" s="15" t="s">
        <v>55</v>
      </c>
      <c r="B24" s="341" t="s">
        <v>104</v>
      </c>
      <c r="C24" s="152">
        <f>'18'!C24</f>
        <v>7599</v>
      </c>
      <c r="D24" s="152">
        <f>'18'!D24</f>
        <v>5523</v>
      </c>
      <c r="E24" s="152">
        <f>'18'!E24</f>
        <v>13122</v>
      </c>
      <c r="F24" s="188">
        <f>'7'!J24</f>
        <v>0</v>
      </c>
      <c r="G24" s="188">
        <f>'9'!J24</f>
        <v>0</v>
      </c>
      <c r="H24" s="188">
        <f>'10'!P24</f>
        <v>117</v>
      </c>
      <c r="I24" s="188">
        <f>'11'!I24</f>
        <v>150</v>
      </c>
      <c r="J24" s="188">
        <f>'12'!I24</f>
        <v>0</v>
      </c>
      <c r="K24" s="188">
        <f>'13'!I24</f>
        <v>384</v>
      </c>
      <c r="L24" s="188">
        <f>'14'!R24</f>
        <v>908</v>
      </c>
      <c r="M24" s="188">
        <f t="shared" si="1"/>
        <v>1559</v>
      </c>
      <c r="N24" s="332">
        <f t="shared" si="0"/>
        <v>0.28227412638059024</v>
      </c>
    </row>
    <row r="25" spans="1:14" x14ac:dyDescent="0.2">
      <c r="A25" s="15" t="s">
        <v>56</v>
      </c>
      <c r="B25" s="341" t="s">
        <v>104</v>
      </c>
      <c r="C25" s="152">
        <f>'18'!C25</f>
        <v>10029</v>
      </c>
      <c r="D25" s="152">
        <f>'18'!D25</f>
        <v>7034</v>
      </c>
      <c r="E25" s="152">
        <f>'18'!E25</f>
        <v>17063</v>
      </c>
      <c r="F25" s="188">
        <f>'7'!J25</f>
        <v>0</v>
      </c>
      <c r="G25" s="188">
        <f>'9'!J25</f>
        <v>57</v>
      </c>
      <c r="H25" s="188">
        <f>'10'!P25</f>
        <v>702</v>
      </c>
      <c r="I25" s="188">
        <f>'11'!I25</f>
        <v>593</v>
      </c>
      <c r="J25" s="188">
        <f>'12'!I25</f>
        <v>15</v>
      </c>
      <c r="K25" s="188">
        <f>'13'!I25</f>
        <v>510</v>
      </c>
      <c r="L25" s="188">
        <f>'14'!R25</f>
        <v>1688</v>
      </c>
      <c r="M25" s="188">
        <f t="shared" si="1"/>
        <v>3565</v>
      </c>
      <c r="N25" s="332">
        <f t="shared" si="0"/>
        <v>0.50682399772533404</v>
      </c>
    </row>
    <row r="26" spans="1:14" x14ac:dyDescent="0.2">
      <c r="A26" s="15" t="s">
        <v>57</v>
      </c>
      <c r="B26" s="341" t="s">
        <v>104</v>
      </c>
      <c r="C26" s="152">
        <f>'18'!C26</f>
        <v>20237</v>
      </c>
      <c r="D26" s="152">
        <f>'18'!D26</f>
        <v>13552</v>
      </c>
      <c r="E26" s="152">
        <f>'18'!E26</f>
        <v>33789</v>
      </c>
      <c r="F26" s="188">
        <f>'7'!J26</f>
        <v>0</v>
      </c>
      <c r="G26" s="188">
        <f>'9'!J26</f>
        <v>27</v>
      </c>
      <c r="H26" s="188">
        <f>'10'!P26</f>
        <v>803</v>
      </c>
      <c r="I26" s="188">
        <f>'11'!I26</f>
        <v>489</v>
      </c>
      <c r="J26" s="188">
        <f>'12'!I26</f>
        <v>102</v>
      </c>
      <c r="K26" s="188">
        <f>'13'!I26</f>
        <v>975</v>
      </c>
      <c r="L26" s="188">
        <f>'14'!R26</f>
        <v>2248</v>
      </c>
      <c r="M26" s="188">
        <f t="shared" si="1"/>
        <v>4644</v>
      </c>
      <c r="N26" s="332">
        <f t="shared" si="0"/>
        <v>0.34268004722550177</v>
      </c>
    </row>
    <row r="27" spans="1:14" x14ac:dyDescent="0.2">
      <c r="A27" s="15" t="s">
        <v>58</v>
      </c>
      <c r="B27" s="341" t="s">
        <v>108</v>
      </c>
      <c r="C27" s="152">
        <f>'18'!C27</f>
        <v>771</v>
      </c>
      <c r="D27" s="152">
        <f>'18'!D27</f>
        <v>755</v>
      </c>
      <c r="E27" s="152">
        <f>'18'!E27</f>
        <v>1526</v>
      </c>
      <c r="F27" s="188">
        <f>'7'!J27</f>
        <v>0</v>
      </c>
      <c r="G27" s="188">
        <f>'9'!J27</f>
        <v>54</v>
      </c>
      <c r="H27" s="188">
        <f>'10'!P27</f>
        <v>69</v>
      </c>
      <c r="I27" s="188">
        <f>'11'!I27</f>
        <v>44</v>
      </c>
      <c r="J27" s="188">
        <f>'12'!I27</f>
        <v>15</v>
      </c>
      <c r="K27" s="188">
        <f>'13'!I27</f>
        <v>72</v>
      </c>
      <c r="L27" s="188">
        <f>'14'!R27</f>
        <v>90</v>
      </c>
      <c r="M27" s="188">
        <f t="shared" si="1"/>
        <v>344</v>
      </c>
      <c r="N27" s="332">
        <f t="shared" si="0"/>
        <v>0.45562913907284769</v>
      </c>
    </row>
    <row r="28" spans="1:14" x14ac:dyDescent="0.2">
      <c r="A28" s="15" t="s">
        <v>59</v>
      </c>
      <c r="B28" s="341" t="s">
        <v>104</v>
      </c>
      <c r="C28" s="152">
        <f>'18'!C28</f>
        <v>9506</v>
      </c>
      <c r="D28" s="152">
        <f>'18'!D28</f>
        <v>6470</v>
      </c>
      <c r="E28" s="152">
        <f>'18'!E28</f>
        <v>15976</v>
      </c>
      <c r="F28" s="188">
        <f>'7'!J28</f>
        <v>0</v>
      </c>
      <c r="G28" s="188">
        <f>'9'!J28</f>
        <v>134</v>
      </c>
      <c r="H28" s="188">
        <f>'10'!P28</f>
        <v>837</v>
      </c>
      <c r="I28" s="188">
        <f>'11'!I28</f>
        <v>880</v>
      </c>
      <c r="J28" s="188">
        <f>'12'!I28</f>
        <v>535</v>
      </c>
      <c r="K28" s="188">
        <f>'13'!I28</f>
        <v>626</v>
      </c>
      <c r="L28" s="188">
        <f>'14'!R28</f>
        <v>1399</v>
      </c>
      <c r="M28" s="188">
        <f t="shared" si="1"/>
        <v>4411</v>
      </c>
      <c r="N28" s="332">
        <f t="shared" si="0"/>
        <v>0.6817619783616693</v>
      </c>
    </row>
    <row r="29" spans="1:14" x14ac:dyDescent="0.2">
      <c r="A29" s="15" t="s">
        <v>60</v>
      </c>
      <c r="B29" s="341" t="s">
        <v>108</v>
      </c>
      <c r="C29" s="152">
        <f>'18'!C29</f>
        <v>4078</v>
      </c>
      <c r="D29" s="152">
        <f>'18'!D29</f>
        <v>2578</v>
      </c>
      <c r="E29" s="152">
        <f>'18'!E29</f>
        <v>6656</v>
      </c>
      <c r="F29" s="188">
        <f>'7'!J29</f>
        <v>0</v>
      </c>
      <c r="G29" s="188">
        <f>'9'!J29</f>
        <v>0</v>
      </c>
      <c r="H29" s="188">
        <f>'10'!P29</f>
        <v>516</v>
      </c>
      <c r="I29" s="188">
        <f>'11'!I29</f>
        <v>199</v>
      </c>
      <c r="J29" s="188">
        <f>'12'!I29</f>
        <v>59</v>
      </c>
      <c r="K29" s="188">
        <f>'13'!I29</f>
        <v>275</v>
      </c>
      <c r="L29" s="188">
        <f>'14'!R29</f>
        <v>336</v>
      </c>
      <c r="M29" s="188">
        <f t="shared" si="1"/>
        <v>1385</v>
      </c>
      <c r="N29" s="332">
        <f t="shared" si="0"/>
        <v>0.53723816912335143</v>
      </c>
    </row>
    <row r="30" spans="1:14" x14ac:dyDescent="0.2">
      <c r="A30" s="15" t="s">
        <v>61</v>
      </c>
      <c r="B30" s="341" t="s">
        <v>108</v>
      </c>
      <c r="C30" s="152">
        <f>'18'!C30</f>
        <v>22</v>
      </c>
      <c r="D30" s="152">
        <f>'18'!D30</f>
        <v>16</v>
      </c>
      <c r="E30" s="152">
        <f>'18'!E30</f>
        <v>38</v>
      </c>
      <c r="F30" s="188">
        <f>'7'!J30</f>
        <v>0</v>
      </c>
      <c r="G30" s="188">
        <f>'9'!J30</f>
        <v>3</v>
      </c>
      <c r="H30" s="188">
        <f>'10'!P30</f>
        <v>0</v>
      </c>
      <c r="I30" s="188">
        <f>'11'!I30</f>
        <v>0</v>
      </c>
      <c r="J30" s="188">
        <f>'12'!I30</f>
        <v>26</v>
      </c>
      <c r="K30" s="188">
        <f>'13'!I30</f>
        <v>7</v>
      </c>
      <c r="L30" s="188">
        <f>'14'!R30</f>
        <v>0</v>
      </c>
      <c r="M30" s="188">
        <f t="shared" si="1"/>
        <v>36</v>
      </c>
      <c r="N30" s="332">
        <f t="shared" si="0"/>
        <v>2.25</v>
      </c>
    </row>
    <row r="31" spans="1:14" x14ac:dyDescent="0.2">
      <c r="A31" s="15" t="s">
        <v>62</v>
      </c>
      <c r="B31" s="341" t="s">
        <v>108</v>
      </c>
      <c r="C31" s="152">
        <f>'18'!C31</f>
        <v>5294</v>
      </c>
      <c r="D31" s="152">
        <f>'18'!D31</f>
        <v>3859</v>
      </c>
      <c r="E31" s="152">
        <f>'18'!E31</f>
        <v>9153</v>
      </c>
      <c r="F31" s="188">
        <f>'7'!J31</f>
        <v>0</v>
      </c>
      <c r="G31" s="188">
        <f>'9'!J31</f>
        <v>0</v>
      </c>
      <c r="H31" s="188">
        <f>'10'!P31</f>
        <v>323</v>
      </c>
      <c r="I31" s="188">
        <f>'11'!I31</f>
        <v>155</v>
      </c>
      <c r="J31" s="188">
        <f>'12'!I31</f>
        <v>0</v>
      </c>
      <c r="K31" s="188">
        <f>'13'!I31</f>
        <v>249</v>
      </c>
      <c r="L31" s="188">
        <f>'14'!R31</f>
        <v>417</v>
      </c>
      <c r="M31" s="188">
        <f t="shared" si="1"/>
        <v>1144</v>
      </c>
      <c r="N31" s="332">
        <f t="shared" si="0"/>
        <v>0.29644985747603003</v>
      </c>
    </row>
    <row r="32" spans="1:14" x14ac:dyDescent="0.2">
      <c r="A32" s="15" t="s">
        <v>63</v>
      </c>
      <c r="B32" s="341" t="s">
        <v>108</v>
      </c>
      <c r="C32" s="152">
        <f>'18'!C32</f>
        <v>392</v>
      </c>
      <c r="D32" s="152">
        <f>'18'!D32</f>
        <v>392</v>
      </c>
      <c r="E32" s="152">
        <f>'18'!E32</f>
        <v>784</v>
      </c>
      <c r="F32" s="188">
        <f>'7'!J32</f>
        <v>0</v>
      </c>
      <c r="G32" s="188">
        <f>'9'!J32</f>
        <v>35</v>
      </c>
      <c r="H32" s="188">
        <f>'10'!P32</f>
        <v>44</v>
      </c>
      <c r="I32" s="188">
        <f>'11'!I32</f>
        <v>17</v>
      </c>
      <c r="J32" s="188">
        <f>'12'!I32</f>
        <v>80</v>
      </c>
      <c r="K32" s="188">
        <f>'13'!I32</f>
        <v>24</v>
      </c>
      <c r="L32" s="188">
        <f>'14'!R32</f>
        <v>37</v>
      </c>
      <c r="M32" s="188">
        <f t="shared" si="1"/>
        <v>237</v>
      </c>
      <c r="N32" s="332">
        <f t="shared" si="0"/>
        <v>0.60459183673469385</v>
      </c>
    </row>
    <row r="33" spans="1:16" x14ac:dyDescent="0.2">
      <c r="A33" s="15" t="s">
        <v>64</v>
      </c>
      <c r="B33" s="341" t="s">
        <v>108</v>
      </c>
      <c r="C33" s="152">
        <f>'18'!C33</f>
        <v>941</v>
      </c>
      <c r="D33" s="152">
        <f>'18'!D33</f>
        <v>935</v>
      </c>
      <c r="E33" s="152">
        <f>'18'!E33</f>
        <v>1876</v>
      </c>
      <c r="F33" s="188">
        <f>'7'!J33</f>
        <v>0</v>
      </c>
      <c r="G33" s="188">
        <f>'9'!J33</f>
        <v>61</v>
      </c>
      <c r="H33" s="188">
        <f>'10'!P33</f>
        <v>118</v>
      </c>
      <c r="I33" s="188">
        <f>'11'!I33</f>
        <v>91</v>
      </c>
      <c r="J33" s="188">
        <f>'12'!I33</f>
        <v>55</v>
      </c>
      <c r="K33" s="188">
        <f>'13'!I33</f>
        <v>86</v>
      </c>
      <c r="L33" s="188">
        <f>'14'!R33</f>
        <v>54</v>
      </c>
      <c r="M33" s="188">
        <f t="shared" si="1"/>
        <v>465</v>
      </c>
      <c r="N33" s="332">
        <f t="shared" si="0"/>
        <v>0.49732620320855614</v>
      </c>
    </row>
    <row r="34" spans="1:16" x14ac:dyDescent="0.2">
      <c r="A34" s="15" t="s">
        <v>65</v>
      </c>
      <c r="B34" s="341" t="s">
        <v>108</v>
      </c>
      <c r="C34" s="152">
        <f>'18'!C34</f>
        <v>1309</v>
      </c>
      <c r="D34" s="152">
        <f>'18'!D34</f>
        <v>917</v>
      </c>
      <c r="E34" s="152">
        <f>'18'!E34</f>
        <v>2226</v>
      </c>
      <c r="F34" s="188">
        <f>'7'!J34</f>
        <v>0</v>
      </c>
      <c r="G34" s="188">
        <f>'9'!J34</f>
        <v>28</v>
      </c>
      <c r="H34" s="188">
        <f>'10'!P34</f>
        <v>215</v>
      </c>
      <c r="I34" s="188">
        <f>'11'!I34</f>
        <v>84</v>
      </c>
      <c r="J34" s="188">
        <f>'12'!I34</f>
        <v>0</v>
      </c>
      <c r="K34" s="188">
        <f>'13'!I34</f>
        <v>58</v>
      </c>
      <c r="L34" s="188">
        <f>'14'!R34</f>
        <v>129</v>
      </c>
      <c r="M34" s="188">
        <f t="shared" si="1"/>
        <v>514</v>
      </c>
      <c r="N34" s="332">
        <f t="shared" si="0"/>
        <v>0.56052344601962922</v>
      </c>
    </row>
    <row r="35" spans="1:16" x14ac:dyDescent="0.2">
      <c r="A35" s="15" t="s">
        <v>66</v>
      </c>
      <c r="B35" s="341" t="s">
        <v>108</v>
      </c>
      <c r="C35" s="152">
        <f>'18'!C35</f>
        <v>2337</v>
      </c>
      <c r="D35" s="152">
        <f>'18'!D35</f>
        <v>1862</v>
      </c>
      <c r="E35" s="152">
        <f>'18'!E35</f>
        <v>4199</v>
      </c>
      <c r="F35" s="188">
        <f>'7'!J35</f>
        <v>21</v>
      </c>
      <c r="G35" s="188">
        <f>'9'!J35</f>
        <v>11</v>
      </c>
      <c r="H35" s="188">
        <f>'10'!P35</f>
        <v>279</v>
      </c>
      <c r="I35" s="188">
        <f>'11'!I35</f>
        <v>254</v>
      </c>
      <c r="J35" s="188">
        <f>'12'!I35</f>
        <v>208</v>
      </c>
      <c r="K35" s="188">
        <f>'13'!I35</f>
        <v>177</v>
      </c>
      <c r="L35" s="188">
        <f>'14'!R35</f>
        <v>252</v>
      </c>
      <c r="M35" s="188">
        <f t="shared" si="1"/>
        <v>1202</v>
      </c>
      <c r="N35" s="332">
        <f t="shared" si="0"/>
        <v>0.64554242749731472</v>
      </c>
    </row>
    <row r="36" spans="1:16" x14ac:dyDescent="0.2">
      <c r="A36" s="15" t="s">
        <v>67</v>
      </c>
      <c r="B36" s="341" t="s">
        <v>108</v>
      </c>
      <c r="C36" s="152">
        <f>'18'!C36</f>
        <v>1429</v>
      </c>
      <c r="D36" s="152">
        <f>'18'!D36</f>
        <v>1070</v>
      </c>
      <c r="E36" s="152">
        <f>'18'!E36</f>
        <v>2499</v>
      </c>
      <c r="F36" s="188">
        <f>'7'!J36</f>
        <v>0</v>
      </c>
      <c r="G36" s="188">
        <f>'9'!J36</f>
        <v>44</v>
      </c>
      <c r="H36" s="188">
        <f>'10'!P36</f>
        <v>156</v>
      </c>
      <c r="I36" s="188">
        <f>'11'!I36</f>
        <v>118</v>
      </c>
      <c r="J36" s="188">
        <f>'12'!I36</f>
        <v>0</v>
      </c>
      <c r="K36" s="188">
        <f>'13'!I36</f>
        <v>123</v>
      </c>
      <c r="L36" s="188">
        <f>'14'!R36</f>
        <v>201</v>
      </c>
      <c r="M36" s="188">
        <f t="shared" si="1"/>
        <v>642</v>
      </c>
      <c r="N36" s="332">
        <f t="shared" ref="N36:N67" si="2">M36/D36</f>
        <v>0.6</v>
      </c>
    </row>
    <row r="37" spans="1:16" x14ac:dyDescent="0.2">
      <c r="A37" s="15" t="s">
        <v>68</v>
      </c>
      <c r="B37" s="341" t="s">
        <v>108</v>
      </c>
      <c r="C37" s="152">
        <f>'18'!C37</f>
        <v>822</v>
      </c>
      <c r="D37" s="152">
        <f>'18'!D37</f>
        <v>556</v>
      </c>
      <c r="E37" s="152">
        <f>'18'!E37</f>
        <v>1378</v>
      </c>
      <c r="F37" s="188">
        <f>'7'!J37</f>
        <v>10</v>
      </c>
      <c r="G37" s="188">
        <f>'9'!J37</f>
        <v>0</v>
      </c>
      <c r="H37" s="188">
        <f>'10'!P37</f>
        <v>110</v>
      </c>
      <c r="I37" s="188">
        <f>'11'!I37</f>
        <v>36</v>
      </c>
      <c r="J37" s="188">
        <f>'12'!I37</f>
        <v>0</v>
      </c>
      <c r="K37" s="188">
        <f>'13'!I37</f>
        <v>50</v>
      </c>
      <c r="L37" s="188">
        <f>'14'!R37</f>
        <v>71</v>
      </c>
      <c r="M37" s="188">
        <f t="shared" si="1"/>
        <v>277</v>
      </c>
      <c r="N37" s="332">
        <f t="shared" si="2"/>
        <v>0.49820143884892087</v>
      </c>
    </row>
    <row r="38" spans="1:16" x14ac:dyDescent="0.2">
      <c r="A38" s="15" t="s">
        <v>69</v>
      </c>
      <c r="B38" s="341" t="s">
        <v>104</v>
      </c>
      <c r="C38" s="152">
        <f>'18'!C38</f>
        <v>6526</v>
      </c>
      <c r="D38" s="152">
        <f>'18'!D38</f>
        <v>4680</v>
      </c>
      <c r="E38" s="152">
        <f>'18'!E38</f>
        <v>11206</v>
      </c>
      <c r="F38" s="188">
        <f>'7'!J38</f>
        <v>0</v>
      </c>
      <c r="G38" s="188">
        <f>'9'!J38</f>
        <v>104</v>
      </c>
      <c r="H38" s="188">
        <f>'10'!P38</f>
        <v>1066</v>
      </c>
      <c r="I38" s="188">
        <f>'11'!I38</f>
        <v>268</v>
      </c>
      <c r="J38" s="188">
        <f>'12'!I38</f>
        <v>504</v>
      </c>
      <c r="K38" s="188">
        <f>'13'!I38</f>
        <v>372</v>
      </c>
      <c r="L38" s="188">
        <f>'14'!R38</f>
        <v>937</v>
      </c>
      <c r="M38" s="188">
        <f t="shared" si="1"/>
        <v>3251</v>
      </c>
      <c r="N38" s="332">
        <f t="shared" si="2"/>
        <v>0.69465811965811963</v>
      </c>
      <c r="P38" s="103"/>
    </row>
    <row r="39" spans="1:16" x14ac:dyDescent="0.2">
      <c r="A39" s="15" t="s">
        <v>70</v>
      </c>
      <c r="B39" s="341" t="s">
        <v>104</v>
      </c>
      <c r="C39" s="152">
        <f>'18'!C39</f>
        <v>21597</v>
      </c>
      <c r="D39" s="152">
        <f>'18'!D39</f>
        <v>13921</v>
      </c>
      <c r="E39" s="152">
        <f>'18'!E39</f>
        <v>35518</v>
      </c>
      <c r="F39" s="188">
        <f>'7'!J39</f>
        <v>0</v>
      </c>
      <c r="G39" s="188">
        <f>'9'!J39</f>
        <v>88</v>
      </c>
      <c r="H39" s="188">
        <f>'10'!P39</f>
        <v>649</v>
      </c>
      <c r="I39" s="188">
        <f>'11'!I39</f>
        <v>695</v>
      </c>
      <c r="J39" s="188">
        <f>'12'!I39</f>
        <v>404</v>
      </c>
      <c r="K39" s="188">
        <f>'13'!I39</f>
        <v>1195</v>
      </c>
      <c r="L39" s="188">
        <f>'14'!R39</f>
        <v>1864</v>
      </c>
      <c r="M39" s="188">
        <f t="shared" si="1"/>
        <v>4895</v>
      </c>
      <c r="N39" s="332">
        <f t="shared" si="2"/>
        <v>0.35162703828747932</v>
      </c>
      <c r="P39" s="103"/>
    </row>
    <row r="40" spans="1:16" x14ac:dyDescent="0.2">
      <c r="A40" s="15" t="s">
        <v>71</v>
      </c>
      <c r="B40" s="341" t="s">
        <v>108</v>
      </c>
      <c r="C40" s="152">
        <f>'18'!C40</f>
        <v>2787</v>
      </c>
      <c r="D40" s="152">
        <f>'18'!D40</f>
        <v>1777</v>
      </c>
      <c r="E40" s="152">
        <f>'18'!E40</f>
        <v>4564</v>
      </c>
      <c r="F40" s="188">
        <f>'7'!J40</f>
        <v>0</v>
      </c>
      <c r="G40" s="188">
        <f>'9'!J40</f>
        <v>51</v>
      </c>
      <c r="H40" s="188">
        <f>'10'!P40</f>
        <v>467</v>
      </c>
      <c r="I40" s="188">
        <f>'11'!I40</f>
        <v>170</v>
      </c>
      <c r="J40" s="188">
        <f>'12'!I40</f>
        <v>128</v>
      </c>
      <c r="K40" s="188">
        <f>'13'!I40</f>
        <v>157</v>
      </c>
      <c r="L40" s="188">
        <f>'14'!R40</f>
        <v>219</v>
      </c>
      <c r="M40" s="188">
        <f t="shared" si="1"/>
        <v>1192</v>
      </c>
      <c r="N40" s="332">
        <f t="shared" si="2"/>
        <v>0.67079347214406304</v>
      </c>
    </row>
    <row r="41" spans="1:16" x14ac:dyDescent="0.2">
      <c r="A41" s="15" t="s">
        <v>72</v>
      </c>
      <c r="B41" s="341" t="s">
        <v>104</v>
      </c>
      <c r="C41" s="152">
        <f>'18'!C41</f>
        <v>4944</v>
      </c>
      <c r="D41" s="152">
        <f>'18'!D41</f>
        <v>3566</v>
      </c>
      <c r="E41" s="152">
        <f>'18'!E41</f>
        <v>8510</v>
      </c>
      <c r="F41" s="188">
        <f>'7'!J41</f>
        <v>0</v>
      </c>
      <c r="G41" s="188">
        <f>'9'!J41</f>
        <v>0</v>
      </c>
      <c r="H41" s="188">
        <f>'10'!P41</f>
        <v>405</v>
      </c>
      <c r="I41" s="188">
        <f>'11'!I41</f>
        <v>262</v>
      </c>
      <c r="J41" s="188">
        <f>'12'!I41</f>
        <v>318</v>
      </c>
      <c r="K41" s="188">
        <f>'13'!I41</f>
        <v>348</v>
      </c>
      <c r="L41" s="188">
        <f>'14'!R41</f>
        <v>514</v>
      </c>
      <c r="M41" s="188">
        <f t="shared" si="1"/>
        <v>1847</v>
      </c>
      <c r="N41" s="332">
        <f t="shared" si="2"/>
        <v>0.51794727986539535</v>
      </c>
    </row>
    <row r="42" spans="1:16" x14ac:dyDescent="0.2">
      <c r="A42" s="15" t="s">
        <v>73</v>
      </c>
      <c r="B42" s="341" t="s">
        <v>104</v>
      </c>
      <c r="C42" s="152">
        <f>'18'!C42</f>
        <v>12125</v>
      </c>
      <c r="D42" s="152">
        <f>'18'!D42</f>
        <v>9211</v>
      </c>
      <c r="E42" s="152">
        <f>'18'!E42</f>
        <v>21336</v>
      </c>
      <c r="F42" s="188">
        <f>'7'!J42</f>
        <v>0</v>
      </c>
      <c r="G42" s="188">
        <f>'9'!J42</f>
        <v>18</v>
      </c>
      <c r="H42" s="188">
        <f>'10'!P42</f>
        <v>512</v>
      </c>
      <c r="I42" s="188">
        <f>'11'!I42</f>
        <v>544</v>
      </c>
      <c r="J42" s="188">
        <f>'12'!I42</f>
        <v>0</v>
      </c>
      <c r="K42" s="188">
        <f>'13'!I42</f>
        <v>884</v>
      </c>
      <c r="L42" s="188">
        <f>'14'!R42</f>
        <v>2094</v>
      </c>
      <c r="M42" s="188">
        <f t="shared" si="1"/>
        <v>4052</v>
      </c>
      <c r="N42" s="332">
        <f t="shared" si="2"/>
        <v>0.43990880469004451</v>
      </c>
    </row>
    <row r="43" spans="1:16" x14ac:dyDescent="0.2">
      <c r="A43" s="15" t="s">
        <v>74</v>
      </c>
      <c r="B43" s="341" t="s">
        <v>104</v>
      </c>
      <c r="C43" s="152">
        <f>'18'!C43</f>
        <v>8918</v>
      </c>
      <c r="D43" s="152">
        <f>'18'!D43</f>
        <v>7141</v>
      </c>
      <c r="E43" s="152">
        <f>'18'!E43</f>
        <v>16059</v>
      </c>
      <c r="F43" s="188">
        <f>'7'!J43</f>
        <v>0</v>
      </c>
      <c r="G43" s="188">
        <f>'9'!J43</f>
        <v>37</v>
      </c>
      <c r="H43" s="188">
        <f>'10'!P43</f>
        <v>799</v>
      </c>
      <c r="I43" s="188">
        <f>'11'!I43</f>
        <v>627</v>
      </c>
      <c r="J43" s="188">
        <f>'12'!I43</f>
        <v>0</v>
      </c>
      <c r="K43" s="188">
        <f>'13'!I43</f>
        <v>502</v>
      </c>
      <c r="L43" s="188">
        <f>'14'!R43</f>
        <v>1461</v>
      </c>
      <c r="M43" s="188">
        <f t="shared" si="1"/>
        <v>3426</v>
      </c>
      <c r="N43" s="332">
        <f t="shared" si="2"/>
        <v>0.47976473883209636</v>
      </c>
    </row>
    <row r="44" spans="1:16" x14ac:dyDescent="0.2">
      <c r="A44" s="15" t="s">
        <v>75</v>
      </c>
      <c r="B44" s="341" t="s">
        <v>108</v>
      </c>
      <c r="C44" s="152">
        <f>'18'!C44</f>
        <v>3910</v>
      </c>
      <c r="D44" s="152">
        <f>'18'!D44</f>
        <v>2611</v>
      </c>
      <c r="E44" s="152">
        <f>'18'!E44</f>
        <v>6521</v>
      </c>
      <c r="F44" s="188">
        <f>'7'!J44</f>
        <v>6</v>
      </c>
      <c r="G44" s="188">
        <f>'9'!J44</f>
        <v>0</v>
      </c>
      <c r="H44" s="188">
        <f>'10'!P44</f>
        <v>240</v>
      </c>
      <c r="I44" s="188">
        <f>'11'!I44</f>
        <v>184</v>
      </c>
      <c r="J44" s="188">
        <f>'12'!I44</f>
        <v>106</v>
      </c>
      <c r="K44" s="188">
        <f>'13'!I44</f>
        <v>194</v>
      </c>
      <c r="L44" s="188">
        <f>'14'!R44</f>
        <v>779</v>
      </c>
      <c r="M44" s="188">
        <f t="shared" si="1"/>
        <v>1509</v>
      </c>
      <c r="N44" s="332">
        <f t="shared" si="2"/>
        <v>0.57793948678667173</v>
      </c>
    </row>
    <row r="45" spans="1:16" x14ac:dyDescent="0.2">
      <c r="A45" s="15" t="s">
        <v>76</v>
      </c>
      <c r="B45" s="341" t="s">
        <v>108</v>
      </c>
      <c r="C45" s="152">
        <f>'18'!C45</f>
        <v>1266</v>
      </c>
      <c r="D45" s="152">
        <f>'18'!D45</f>
        <v>866</v>
      </c>
      <c r="E45" s="152">
        <f>'18'!E45</f>
        <v>2132</v>
      </c>
      <c r="F45" s="188">
        <f>'7'!J45</f>
        <v>0</v>
      </c>
      <c r="G45" s="188">
        <f>'9'!J45</f>
        <v>103</v>
      </c>
      <c r="H45" s="188">
        <f>'10'!P45</f>
        <v>159</v>
      </c>
      <c r="I45" s="188">
        <f>'11'!I45</f>
        <v>70</v>
      </c>
      <c r="J45" s="188">
        <f>'12'!I45</f>
        <v>164</v>
      </c>
      <c r="K45" s="188">
        <f>'13'!I45</f>
        <v>110</v>
      </c>
      <c r="L45" s="188">
        <f>'14'!R45</f>
        <v>164</v>
      </c>
      <c r="M45" s="188">
        <f t="shared" si="1"/>
        <v>770</v>
      </c>
      <c r="N45" s="332">
        <f t="shared" si="2"/>
        <v>0.88914549653579678</v>
      </c>
    </row>
    <row r="46" spans="1:16" x14ac:dyDescent="0.2">
      <c r="A46" s="15" t="s">
        <v>77</v>
      </c>
      <c r="B46" s="341" t="s">
        <v>108</v>
      </c>
      <c r="C46" s="152">
        <f>'18'!C46</f>
        <v>3247</v>
      </c>
      <c r="D46" s="152">
        <f>'18'!D46</f>
        <v>2388</v>
      </c>
      <c r="E46" s="152">
        <f>'18'!E46</f>
        <v>5635</v>
      </c>
      <c r="F46" s="188">
        <f>'7'!J46</f>
        <v>0</v>
      </c>
      <c r="G46" s="188">
        <f>'9'!J46</f>
        <v>124</v>
      </c>
      <c r="H46" s="188">
        <f>'10'!P46</f>
        <v>406</v>
      </c>
      <c r="I46" s="188">
        <f>'11'!I46</f>
        <v>122</v>
      </c>
      <c r="J46" s="188">
        <f>'12'!I46</f>
        <v>0</v>
      </c>
      <c r="K46" s="188">
        <f>'13'!I46</f>
        <v>180</v>
      </c>
      <c r="L46" s="188">
        <f>'14'!R46</f>
        <v>344</v>
      </c>
      <c r="M46" s="188">
        <f t="shared" si="1"/>
        <v>1176</v>
      </c>
      <c r="N46" s="332">
        <f t="shared" si="2"/>
        <v>0.49246231155778897</v>
      </c>
    </row>
    <row r="47" spans="1:16" x14ac:dyDescent="0.2">
      <c r="A47" s="15" t="s">
        <v>78</v>
      </c>
      <c r="B47" s="341" t="s">
        <v>108</v>
      </c>
      <c r="C47" s="152">
        <f>'18'!C47</f>
        <v>1547</v>
      </c>
      <c r="D47" s="152">
        <f>'18'!D47</f>
        <v>1283</v>
      </c>
      <c r="E47" s="152">
        <f>'18'!E47</f>
        <v>2830</v>
      </c>
      <c r="F47" s="188">
        <f>'7'!J47</f>
        <v>9</v>
      </c>
      <c r="G47" s="188">
        <f>'9'!J47</f>
        <v>0</v>
      </c>
      <c r="H47" s="188">
        <f>'10'!P47</f>
        <v>179</v>
      </c>
      <c r="I47" s="188">
        <f>'11'!I47</f>
        <v>76</v>
      </c>
      <c r="J47" s="188">
        <f>'12'!I47</f>
        <v>0</v>
      </c>
      <c r="K47" s="188">
        <f>'13'!I47</f>
        <v>100</v>
      </c>
      <c r="L47" s="188">
        <f>'14'!R47</f>
        <v>123</v>
      </c>
      <c r="M47" s="188">
        <f t="shared" si="1"/>
        <v>487</v>
      </c>
      <c r="N47" s="332">
        <f t="shared" si="2"/>
        <v>0.37957911145752143</v>
      </c>
    </row>
    <row r="48" spans="1:16" x14ac:dyDescent="0.2">
      <c r="A48" s="15" t="s">
        <v>79</v>
      </c>
      <c r="B48" s="341" t="s">
        <v>108</v>
      </c>
      <c r="C48" s="152">
        <f>'18'!C48</f>
        <v>3858</v>
      </c>
      <c r="D48" s="152">
        <f>'18'!D48</f>
        <v>3729</v>
      </c>
      <c r="E48" s="152">
        <f>'18'!E48</f>
        <v>7587</v>
      </c>
      <c r="F48" s="188">
        <f>'7'!J48</f>
        <v>0</v>
      </c>
      <c r="G48" s="188">
        <f>'9'!J48</f>
        <v>0</v>
      </c>
      <c r="H48" s="188">
        <f>'10'!P48</f>
        <v>279</v>
      </c>
      <c r="I48" s="188">
        <f>'11'!I48</f>
        <v>150</v>
      </c>
      <c r="J48" s="188">
        <f>'12'!I48</f>
        <v>0</v>
      </c>
      <c r="K48" s="188">
        <f>'13'!I48</f>
        <v>251</v>
      </c>
      <c r="L48" s="188">
        <f>'14'!R48</f>
        <v>824</v>
      </c>
      <c r="M48" s="188">
        <f t="shared" si="1"/>
        <v>1504</v>
      </c>
      <c r="N48" s="332">
        <f t="shared" si="2"/>
        <v>0.40332528828104047</v>
      </c>
    </row>
    <row r="49" spans="1:14" x14ac:dyDescent="0.2">
      <c r="A49" s="15" t="s">
        <v>80</v>
      </c>
      <c r="B49" s="341" t="s">
        <v>104</v>
      </c>
      <c r="C49" s="152">
        <f>'18'!C49</f>
        <v>26885</v>
      </c>
      <c r="D49" s="152">
        <f>'18'!D49</f>
        <v>19115</v>
      </c>
      <c r="E49" s="152">
        <f>'18'!E49</f>
        <v>46000</v>
      </c>
      <c r="F49" s="188">
        <f>'7'!J49</f>
        <v>0</v>
      </c>
      <c r="G49" s="188">
        <f>'9'!J49</f>
        <v>86</v>
      </c>
      <c r="H49" s="188">
        <f>'10'!P49</f>
        <v>450</v>
      </c>
      <c r="I49" s="188">
        <f>'11'!I49</f>
        <v>463</v>
      </c>
      <c r="J49" s="188">
        <f>'12'!I49</f>
        <v>116</v>
      </c>
      <c r="K49" s="188">
        <f>'13'!I49</f>
        <v>1555</v>
      </c>
      <c r="L49" s="188">
        <f>'14'!R49</f>
        <v>4939</v>
      </c>
      <c r="M49" s="188">
        <f t="shared" si="1"/>
        <v>7609</v>
      </c>
      <c r="N49" s="332">
        <f t="shared" si="2"/>
        <v>0.39806434737117447</v>
      </c>
    </row>
    <row r="50" spans="1:14" x14ac:dyDescent="0.2">
      <c r="A50" s="15" t="s">
        <v>81</v>
      </c>
      <c r="B50" s="341" t="s">
        <v>108</v>
      </c>
      <c r="C50" s="152">
        <f>'18'!C50</f>
        <v>658</v>
      </c>
      <c r="D50" s="152">
        <f>'18'!D50</f>
        <v>386</v>
      </c>
      <c r="E50" s="152">
        <f>'18'!E50</f>
        <v>1044</v>
      </c>
      <c r="F50" s="188">
        <f>'7'!J50</f>
        <v>0</v>
      </c>
      <c r="G50" s="188">
        <f>'9'!J50</f>
        <v>4</v>
      </c>
      <c r="H50" s="188">
        <f>'10'!P50</f>
        <v>85</v>
      </c>
      <c r="I50" s="188">
        <f>'11'!I50</f>
        <v>34</v>
      </c>
      <c r="J50" s="188">
        <f>'12'!I50</f>
        <v>0</v>
      </c>
      <c r="K50" s="188">
        <f>'13'!I50</f>
        <v>35</v>
      </c>
      <c r="L50" s="188">
        <f>'14'!R50</f>
        <v>72</v>
      </c>
      <c r="M50" s="188">
        <f t="shared" si="1"/>
        <v>230</v>
      </c>
      <c r="N50" s="332">
        <f t="shared" si="2"/>
        <v>0.59585492227979275</v>
      </c>
    </row>
    <row r="51" spans="1:14" x14ac:dyDescent="0.2">
      <c r="A51" s="15" t="s">
        <v>82</v>
      </c>
      <c r="B51" s="341" t="s">
        <v>104</v>
      </c>
      <c r="C51" s="152">
        <f>'18'!C51</f>
        <v>9061</v>
      </c>
      <c r="D51" s="152">
        <f>'18'!D51</f>
        <v>6087</v>
      </c>
      <c r="E51" s="152">
        <f>'18'!E51</f>
        <v>15148</v>
      </c>
      <c r="F51" s="188">
        <f>'7'!J51</f>
        <v>0</v>
      </c>
      <c r="G51" s="188">
        <f>'9'!J51</f>
        <v>24</v>
      </c>
      <c r="H51" s="188">
        <f>'10'!P51</f>
        <v>369</v>
      </c>
      <c r="I51" s="188">
        <f>'11'!I51</f>
        <v>280</v>
      </c>
      <c r="J51" s="188">
        <f>'12'!I51</f>
        <v>96</v>
      </c>
      <c r="K51" s="188">
        <f>'13'!I51</f>
        <v>635</v>
      </c>
      <c r="L51" s="188">
        <f>'14'!R51</f>
        <v>1328</v>
      </c>
      <c r="M51" s="188">
        <f t="shared" si="1"/>
        <v>2732</v>
      </c>
      <c r="N51" s="332">
        <f t="shared" si="2"/>
        <v>0.44882536553310332</v>
      </c>
    </row>
    <row r="52" spans="1:14" x14ac:dyDescent="0.2">
      <c r="A52" s="15" t="s">
        <v>83</v>
      </c>
      <c r="B52" s="341" t="s">
        <v>108</v>
      </c>
      <c r="C52" s="152">
        <f>'18'!C52</f>
        <v>2684</v>
      </c>
      <c r="D52" s="152">
        <f>'18'!D52</f>
        <v>2248</v>
      </c>
      <c r="E52" s="152">
        <f>'18'!E52</f>
        <v>4932</v>
      </c>
      <c r="F52" s="188">
        <f>'7'!J52</f>
        <v>0</v>
      </c>
      <c r="G52" s="188">
        <f>'9'!J52</f>
        <v>0</v>
      </c>
      <c r="H52" s="188">
        <f>'10'!P52</f>
        <v>204</v>
      </c>
      <c r="I52" s="188">
        <f>'11'!I52</f>
        <v>156</v>
      </c>
      <c r="J52" s="188">
        <f>'12'!I52</f>
        <v>40</v>
      </c>
      <c r="K52" s="188">
        <f>'13'!I52</f>
        <v>160</v>
      </c>
      <c r="L52" s="188">
        <f>'14'!R52</f>
        <v>254</v>
      </c>
      <c r="M52" s="188">
        <f t="shared" si="1"/>
        <v>814</v>
      </c>
      <c r="N52" s="332">
        <f t="shared" si="2"/>
        <v>0.36209964412811391</v>
      </c>
    </row>
    <row r="53" spans="1:14" x14ac:dyDescent="0.2">
      <c r="A53" s="15" t="s">
        <v>84</v>
      </c>
      <c r="B53" s="341" t="s">
        <v>108</v>
      </c>
      <c r="C53" s="152">
        <f>'18'!C53</f>
        <v>1460</v>
      </c>
      <c r="D53" s="152">
        <f>'18'!D53</f>
        <v>1183</v>
      </c>
      <c r="E53" s="152">
        <f>'18'!E53</f>
        <v>2643</v>
      </c>
      <c r="F53" s="188">
        <f>'7'!J53</f>
        <v>0</v>
      </c>
      <c r="G53" s="188">
        <f>'9'!J53</f>
        <v>54</v>
      </c>
      <c r="H53" s="188">
        <f>'10'!P53</f>
        <v>44</v>
      </c>
      <c r="I53" s="188">
        <f>'11'!I53</f>
        <v>34</v>
      </c>
      <c r="J53" s="188">
        <f>'12'!I53</f>
        <v>51</v>
      </c>
      <c r="K53" s="188">
        <f>'13'!I53</f>
        <v>74</v>
      </c>
      <c r="L53" s="188">
        <f>'14'!R53</f>
        <v>204</v>
      </c>
      <c r="M53" s="188">
        <f t="shared" si="1"/>
        <v>461</v>
      </c>
      <c r="N53" s="332">
        <f t="shared" si="2"/>
        <v>0.389687235841082</v>
      </c>
    </row>
    <row r="54" spans="1:14" x14ac:dyDescent="0.2">
      <c r="A54" s="15" t="s">
        <v>85</v>
      </c>
      <c r="B54" s="341" t="s">
        <v>104</v>
      </c>
      <c r="C54" s="152">
        <f>'18'!C54</f>
        <v>64267</v>
      </c>
      <c r="D54" s="152">
        <f>'18'!D54</f>
        <v>43607</v>
      </c>
      <c r="E54" s="152">
        <f>'18'!E54</f>
        <v>107874</v>
      </c>
      <c r="F54" s="188">
        <f>'7'!J54</f>
        <v>0</v>
      </c>
      <c r="G54" s="188">
        <f>'9'!J54</f>
        <v>55</v>
      </c>
      <c r="H54" s="188">
        <f>'10'!P54</f>
        <v>7322</v>
      </c>
      <c r="I54" s="188">
        <f>'11'!I54</f>
        <v>4022</v>
      </c>
      <c r="J54" s="188">
        <f>'12'!I54</f>
        <v>2064</v>
      </c>
      <c r="K54" s="188">
        <f>'13'!I54</f>
        <v>4000</v>
      </c>
      <c r="L54" s="188">
        <f>'14'!R54</f>
        <v>11654</v>
      </c>
      <c r="M54" s="188">
        <f t="shared" si="1"/>
        <v>29117</v>
      </c>
      <c r="N54" s="332">
        <f t="shared" si="2"/>
        <v>0.66771389914463275</v>
      </c>
    </row>
    <row r="55" spans="1:14" x14ac:dyDescent="0.2">
      <c r="A55" s="15" t="s">
        <v>86</v>
      </c>
      <c r="B55" s="341" t="s">
        <v>108</v>
      </c>
      <c r="C55" s="152">
        <f>'18'!C55</f>
        <v>1298</v>
      </c>
      <c r="D55" s="152">
        <f>'18'!D55</f>
        <v>774</v>
      </c>
      <c r="E55" s="152">
        <f>'18'!E55</f>
        <v>2072</v>
      </c>
      <c r="F55" s="188">
        <f>'7'!J55</f>
        <v>0</v>
      </c>
      <c r="G55" s="188">
        <f>'9'!J55</f>
        <v>0</v>
      </c>
      <c r="H55" s="188">
        <f>'10'!P55</f>
        <v>181</v>
      </c>
      <c r="I55" s="188">
        <f>'11'!I55</f>
        <v>82</v>
      </c>
      <c r="J55" s="188">
        <f>'12'!I55</f>
        <v>67</v>
      </c>
      <c r="K55" s="188">
        <f>'13'!I55</f>
        <v>104</v>
      </c>
      <c r="L55" s="188">
        <f>'14'!R55</f>
        <v>158</v>
      </c>
      <c r="M55" s="188">
        <f t="shared" si="1"/>
        <v>592</v>
      </c>
      <c r="N55" s="332">
        <f t="shared" si="2"/>
        <v>0.76485788113695086</v>
      </c>
    </row>
    <row r="56" spans="1:14" x14ac:dyDescent="0.2">
      <c r="A56" s="15" t="s">
        <v>87</v>
      </c>
      <c r="B56" s="341" t="s">
        <v>108</v>
      </c>
      <c r="C56" s="152">
        <f>'18'!C56</f>
        <v>555</v>
      </c>
      <c r="D56" s="152">
        <f>'18'!D56</f>
        <v>352</v>
      </c>
      <c r="E56" s="152">
        <f>'18'!E56</f>
        <v>907</v>
      </c>
      <c r="F56" s="188">
        <f>'7'!J56</f>
        <v>0</v>
      </c>
      <c r="G56" s="188">
        <f>'9'!J56</f>
        <v>25</v>
      </c>
      <c r="H56" s="188">
        <f>'10'!P56</f>
        <v>31</v>
      </c>
      <c r="I56" s="188">
        <f>'11'!I56</f>
        <v>48</v>
      </c>
      <c r="J56" s="188">
        <f>'12'!I56</f>
        <v>103</v>
      </c>
      <c r="K56" s="188">
        <f>'13'!I56</f>
        <v>47</v>
      </c>
      <c r="L56" s="188">
        <f>'14'!R56</f>
        <v>50</v>
      </c>
      <c r="M56" s="188">
        <f t="shared" si="1"/>
        <v>304</v>
      </c>
      <c r="N56" s="332">
        <f t="shared" si="2"/>
        <v>0.86363636363636365</v>
      </c>
    </row>
    <row r="57" spans="1:14" x14ac:dyDescent="0.2">
      <c r="A57" s="15" t="s">
        <v>88</v>
      </c>
      <c r="B57" s="341" t="s">
        <v>108</v>
      </c>
      <c r="C57" s="152">
        <f>'18'!C57</f>
        <v>4100</v>
      </c>
      <c r="D57" s="152">
        <f>'18'!D57</f>
        <v>2947</v>
      </c>
      <c r="E57" s="152">
        <f>'18'!E57</f>
        <v>7047</v>
      </c>
      <c r="F57" s="188">
        <f>'7'!J57</f>
        <v>0</v>
      </c>
      <c r="G57" s="188">
        <f>'9'!J57</f>
        <v>0</v>
      </c>
      <c r="H57" s="188">
        <f>'10'!P57</f>
        <v>353</v>
      </c>
      <c r="I57" s="188">
        <f>'11'!I57</f>
        <v>250</v>
      </c>
      <c r="J57" s="188">
        <f>'12'!I57</f>
        <v>102</v>
      </c>
      <c r="K57" s="188">
        <f>'13'!I57</f>
        <v>373</v>
      </c>
      <c r="L57" s="188">
        <f>'14'!R57</f>
        <v>410</v>
      </c>
      <c r="M57" s="188">
        <f t="shared" si="1"/>
        <v>1488</v>
      </c>
      <c r="N57" s="332">
        <f t="shared" si="2"/>
        <v>0.504920257889379</v>
      </c>
    </row>
    <row r="58" spans="1:14" x14ac:dyDescent="0.2">
      <c r="A58" s="15" t="s">
        <v>89</v>
      </c>
      <c r="B58" s="341" t="s">
        <v>108</v>
      </c>
      <c r="C58" s="152">
        <f>'18'!C58</f>
        <v>1424</v>
      </c>
      <c r="D58" s="152">
        <f>'18'!D58</f>
        <v>820</v>
      </c>
      <c r="E58" s="152">
        <f>'18'!E58</f>
        <v>2244</v>
      </c>
      <c r="F58" s="188">
        <f>'7'!J58</f>
        <v>0</v>
      </c>
      <c r="G58" s="188">
        <f>'9'!J58</f>
        <v>0</v>
      </c>
      <c r="H58" s="188">
        <f>'10'!P58</f>
        <v>70</v>
      </c>
      <c r="I58" s="188">
        <f>'11'!I58</f>
        <v>80</v>
      </c>
      <c r="J58" s="188">
        <f>'12'!I58</f>
        <v>0</v>
      </c>
      <c r="K58" s="188">
        <f>'13'!I58</f>
        <v>62</v>
      </c>
      <c r="L58" s="188">
        <f>'14'!R58</f>
        <v>128</v>
      </c>
      <c r="M58" s="188">
        <f t="shared" si="1"/>
        <v>340</v>
      </c>
      <c r="N58" s="332">
        <f t="shared" si="2"/>
        <v>0.41463414634146339</v>
      </c>
    </row>
    <row r="59" spans="1:14" x14ac:dyDescent="0.2">
      <c r="A59" s="15" t="s">
        <v>90</v>
      </c>
      <c r="B59" s="341" t="s">
        <v>108</v>
      </c>
      <c r="C59" s="152">
        <f>'18'!C59</f>
        <v>2196</v>
      </c>
      <c r="D59" s="152">
        <f>'18'!D59</f>
        <v>1289</v>
      </c>
      <c r="E59" s="152">
        <f>'18'!E59</f>
        <v>3485</v>
      </c>
      <c r="F59" s="188">
        <f>'7'!J59</f>
        <v>0</v>
      </c>
      <c r="G59" s="188">
        <f>'9'!J59</f>
        <v>57</v>
      </c>
      <c r="H59" s="188">
        <f>'10'!P59</f>
        <v>108</v>
      </c>
      <c r="I59" s="188">
        <f>'11'!I59</f>
        <v>134</v>
      </c>
      <c r="J59" s="188">
        <f>'12'!I59</f>
        <v>206</v>
      </c>
      <c r="K59" s="188">
        <f>'13'!I59</f>
        <v>113</v>
      </c>
      <c r="L59" s="188">
        <f>'14'!R59</f>
        <v>92</v>
      </c>
      <c r="M59" s="188">
        <f t="shared" si="1"/>
        <v>710</v>
      </c>
      <c r="N59" s="332">
        <f t="shared" si="2"/>
        <v>0.55081458494957336</v>
      </c>
    </row>
    <row r="60" spans="1:14" x14ac:dyDescent="0.2">
      <c r="A60" s="15" t="s">
        <v>91</v>
      </c>
      <c r="B60" s="341" t="s">
        <v>108</v>
      </c>
      <c r="C60" s="152">
        <f>'18'!C60</f>
        <v>97</v>
      </c>
      <c r="D60" s="152">
        <f>'18'!D60</f>
        <v>107</v>
      </c>
      <c r="E60" s="152">
        <f>'18'!E60</f>
        <v>204</v>
      </c>
      <c r="F60" s="188">
        <f>'7'!J60</f>
        <v>0</v>
      </c>
      <c r="G60" s="188">
        <f>'9'!J60</f>
        <v>0</v>
      </c>
      <c r="H60" s="188">
        <f>'10'!P60</f>
        <v>50</v>
      </c>
      <c r="I60" s="188">
        <f>'11'!I60</f>
        <v>0</v>
      </c>
      <c r="J60" s="188">
        <f>'12'!I60</f>
        <v>0</v>
      </c>
      <c r="K60" s="188">
        <f>'13'!I60</f>
        <v>12</v>
      </c>
      <c r="L60" s="188">
        <f>'14'!R60</f>
        <v>5</v>
      </c>
      <c r="M60" s="188">
        <f t="shared" si="1"/>
        <v>67</v>
      </c>
      <c r="N60" s="332">
        <f t="shared" si="2"/>
        <v>0.62616822429906538</v>
      </c>
    </row>
    <row r="61" spans="1:14" x14ac:dyDescent="0.2">
      <c r="A61" s="15" t="s">
        <v>92</v>
      </c>
      <c r="B61" s="341" t="s">
        <v>108</v>
      </c>
      <c r="C61" s="152">
        <f>'18'!C61</f>
        <v>1164</v>
      </c>
      <c r="D61" s="152">
        <f>'18'!D61</f>
        <v>766</v>
      </c>
      <c r="E61" s="152">
        <f>'18'!E61</f>
        <v>1930</v>
      </c>
      <c r="F61" s="188">
        <f>'7'!J61</f>
        <v>0</v>
      </c>
      <c r="G61" s="188">
        <f>'9'!J61</f>
        <v>0</v>
      </c>
      <c r="H61" s="188">
        <f>'10'!P61</f>
        <v>118</v>
      </c>
      <c r="I61" s="188">
        <f>'11'!I61</f>
        <v>67</v>
      </c>
      <c r="J61" s="188">
        <f>'12'!I61</f>
        <v>173</v>
      </c>
      <c r="K61" s="188">
        <f>'13'!I61</f>
        <v>69</v>
      </c>
      <c r="L61" s="188">
        <f>'14'!R61</f>
        <v>182</v>
      </c>
      <c r="M61" s="188">
        <f t="shared" si="1"/>
        <v>609</v>
      </c>
      <c r="N61" s="332">
        <f t="shared" si="2"/>
        <v>0.79503916449086165</v>
      </c>
    </row>
    <row r="62" spans="1:14" x14ac:dyDescent="0.2">
      <c r="A62" s="15" t="s">
        <v>93</v>
      </c>
      <c r="B62" s="341" t="s">
        <v>108</v>
      </c>
      <c r="C62" s="152">
        <f>'18'!C62</f>
        <v>1340</v>
      </c>
      <c r="D62" s="152">
        <f>'18'!D62</f>
        <v>927</v>
      </c>
      <c r="E62" s="152">
        <f>'18'!E62</f>
        <v>2267</v>
      </c>
      <c r="F62" s="188">
        <f>'7'!J62</f>
        <v>0</v>
      </c>
      <c r="G62" s="188">
        <f>'9'!J62</f>
        <v>0</v>
      </c>
      <c r="H62" s="188">
        <f>'10'!P62</f>
        <v>152</v>
      </c>
      <c r="I62" s="188">
        <f>'11'!I62</f>
        <v>159</v>
      </c>
      <c r="J62" s="188">
        <f>'12'!I62</f>
        <v>60</v>
      </c>
      <c r="K62" s="188">
        <f>'13'!I62</f>
        <v>70</v>
      </c>
      <c r="L62" s="188">
        <f>'14'!R62</f>
        <v>290</v>
      </c>
      <c r="M62" s="188">
        <f t="shared" si="1"/>
        <v>731</v>
      </c>
      <c r="N62" s="332">
        <f t="shared" si="2"/>
        <v>0.78856526429341967</v>
      </c>
    </row>
    <row r="63" spans="1:14" x14ac:dyDescent="0.2">
      <c r="A63" s="15" t="s">
        <v>94</v>
      </c>
      <c r="B63" s="341" t="s">
        <v>108</v>
      </c>
      <c r="C63" s="152">
        <f>'18'!C63</f>
        <v>1162</v>
      </c>
      <c r="D63" s="152">
        <f>'18'!D63</f>
        <v>886</v>
      </c>
      <c r="E63" s="152">
        <f>'18'!E63</f>
        <v>2048</v>
      </c>
      <c r="F63" s="188">
        <f>'7'!J63</f>
        <v>5</v>
      </c>
      <c r="G63" s="188">
        <f>'9'!J63</f>
        <v>0</v>
      </c>
      <c r="H63" s="188">
        <f>'10'!P63</f>
        <v>109</v>
      </c>
      <c r="I63" s="188">
        <f>'11'!I63</f>
        <v>40</v>
      </c>
      <c r="J63" s="188">
        <f>'12'!I63</f>
        <v>20</v>
      </c>
      <c r="K63" s="188">
        <f>'13'!I63</f>
        <v>48</v>
      </c>
      <c r="L63" s="188">
        <f>'14'!R63</f>
        <v>115</v>
      </c>
      <c r="M63" s="188">
        <f t="shared" si="1"/>
        <v>337</v>
      </c>
      <c r="N63" s="332">
        <f t="shared" si="2"/>
        <v>0.38036117381489842</v>
      </c>
    </row>
    <row r="64" spans="1:14" x14ac:dyDescent="0.2">
      <c r="A64" s="15" t="s">
        <v>110</v>
      </c>
      <c r="B64" s="341" t="s">
        <v>108</v>
      </c>
      <c r="C64" s="152">
        <f>'18'!C64</f>
        <v>1601</v>
      </c>
      <c r="D64" s="152">
        <f>'18'!D64</f>
        <v>1229</v>
      </c>
      <c r="E64" s="152">
        <f>'18'!E64</f>
        <v>2830</v>
      </c>
      <c r="F64" s="188">
        <f>'7'!J64</f>
        <v>0</v>
      </c>
      <c r="G64" s="188">
        <f>'9'!J64</f>
        <v>32</v>
      </c>
      <c r="H64" s="188">
        <f>'10'!P64</f>
        <v>240</v>
      </c>
      <c r="I64" s="188">
        <f>'11'!I64</f>
        <v>194</v>
      </c>
      <c r="J64" s="188">
        <f>'12'!I64</f>
        <v>133</v>
      </c>
      <c r="K64" s="188">
        <f>'13'!I64</f>
        <v>165</v>
      </c>
      <c r="L64" s="188">
        <f>'14'!R64</f>
        <v>141</v>
      </c>
      <c r="M64" s="188">
        <f t="shared" si="1"/>
        <v>905</v>
      </c>
      <c r="N64" s="332">
        <f t="shared" si="2"/>
        <v>0.73637103336045562</v>
      </c>
    </row>
    <row r="65" spans="1:17" x14ac:dyDescent="0.2">
      <c r="A65" s="15" t="s">
        <v>95</v>
      </c>
      <c r="B65" s="341" t="s">
        <v>108</v>
      </c>
      <c r="C65" s="152">
        <f>'18'!C65</f>
        <v>1085</v>
      </c>
      <c r="D65" s="152">
        <f>'18'!D65</f>
        <v>919</v>
      </c>
      <c r="E65" s="152">
        <f>'18'!E65</f>
        <v>2004</v>
      </c>
      <c r="F65" s="188">
        <f>'7'!J65</f>
        <v>0</v>
      </c>
      <c r="G65" s="188">
        <f>'9'!J65</f>
        <v>0</v>
      </c>
      <c r="H65" s="188">
        <f>'10'!P65</f>
        <v>185</v>
      </c>
      <c r="I65" s="188">
        <f>'11'!I65</f>
        <v>26</v>
      </c>
      <c r="J65" s="188">
        <f>'12'!I65</f>
        <v>0</v>
      </c>
      <c r="K65" s="188">
        <f>'13'!I65</f>
        <v>79</v>
      </c>
      <c r="L65" s="188">
        <f>'14'!R65</f>
        <v>93</v>
      </c>
      <c r="M65" s="188">
        <f t="shared" si="1"/>
        <v>383</v>
      </c>
      <c r="N65" s="332">
        <f t="shared" si="2"/>
        <v>0.41675734494015232</v>
      </c>
    </row>
    <row r="66" spans="1:17" x14ac:dyDescent="0.2">
      <c r="A66" s="15" t="s">
        <v>96</v>
      </c>
      <c r="B66" s="341" t="s">
        <v>108</v>
      </c>
      <c r="C66" s="152">
        <f>'18'!C66</f>
        <v>5813</v>
      </c>
      <c r="D66" s="152">
        <f>'18'!D66</f>
        <v>4686</v>
      </c>
      <c r="E66" s="152">
        <f>'18'!E66</f>
        <v>10499</v>
      </c>
      <c r="F66" s="188">
        <f>'7'!J66</f>
        <v>0</v>
      </c>
      <c r="G66" s="188">
        <f>'9'!J66</f>
        <v>49</v>
      </c>
      <c r="H66" s="188">
        <f>'10'!P66</f>
        <v>460</v>
      </c>
      <c r="I66" s="188">
        <f>'11'!I66</f>
        <v>234</v>
      </c>
      <c r="J66" s="188">
        <f>'12'!I66</f>
        <v>0</v>
      </c>
      <c r="K66" s="188">
        <f>'13'!I66</f>
        <v>317</v>
      </c>
      <c r="L66" s="188">
        <f>'14'!R66</f>
        <v>565</v>
      </c>
      <c r="M66" s="188">
        <f t="shared" si="1"/>
        <v>1625</v>
      </c>
      <c r="N66" s="332">
        <f t="shared" si="2"/>
        <v>0.34677763551002988</v>
      </c>
    </row>
    <row r="67" spans="1:17" x14ac:dyDescent="0.2">
      <c r="A67" s="15" t="s">
        <v>97</v>
      </c>
      <c r="B67" s="341" t="s">
        <v>108</v>
      </c>
      <c r="C67" s="152">
        <f>'18'!C67</f>
        <v>1084</v>
      </c>
      <c r="D67" s="152">
        <f>'18'!D67</f>
        <v>1025</v>
      </c>
      <c r="E67" s="152">
        <f>'18'!E67</f>
        <v>2109</v>
      </c>
      <c r="F67" s="188">
        <f>'7'!J67</f>
        <v>0</v>
      </c>
      <c r="G67" s="188">
        <f>'9'!J67</f>
        <v>23</v>
      </c>
      <c r="H67" s="188">
        <f>'10'!P67</f>
        <v>132</v>
      </c>
      <c r="I67" s="188">
        <f>'11'!I67</f>
        <v>65</v>
      </c>
      <c r="J67" s="188">
        <f>'12'!I67</f>
        <v>94</v>
      </c>
      <c r="K67" s="188">
        <f>'13'!I67</f>
        <v>114</v>
      </c>
      <c r="L67" s="188">
        <f>'14'!R67</f>
        <v>235</v>
      </c>
      <c r="M67" s="188">
        <f t="shared" si="1"/>
        <v>663</v>
      </c>
      <c r="N67" s="332">
        <f t="shared" si="2"/>
        <v>0.64682926829268295</v>
      </c>
      <c r="P67" s="104"/>
    </row>
    <row r="68" spans="1:17" x14ac:dyDescent="0.2">
      <c r="A68" s="15" t="s">
        <v>98</v>
      </c>
      <c r="B68" s="353" t="s">
        <v>104</v>
      </c>
      <c r="C68" s="337">
        <f>'18'!C68</f>
        <v>9793</v>
      </c>
      <c r="D68" s="337">
        <f>'18'!D68</f>
        <v>6817</v>
      </c>
      <c r="E68" s="337">
        <f>'18'!E68</f>
        <v>16610</v>
      </c>
      <c r="F68" s="338">
        <f>'7'!J68</f>
        <v>0</v>
      </c>
      <c r="G68" s="188">
        <f>'9'!J68</f>
        <v>20</v>
      </c>
      <c r="H68" s="338">
        <f>'10'!P68</f>
        <v>549</v>
      </c>
      <c r="I68" s="188">
        <f>'11'!I68</f>
        <v>429</v>
      </c>
      <c r="J68" s="338">
        <f>'12'!I68</f>
        <v>171</v>
      </c>
      <c r="K68" s="338">
        <f>'13'!I68</f>
        <v>630</v>
      </c>
      <c r="L68" s="338">
        <f>'14'!R68</f>
        <v>1223</v>
      </c>
      <c r="M68" s="188">
        <f t="shared" si="1"/>
        <v>3022</v>
      </c>
      <c r="N68" s="339">
        <f t="shared" ref="N68:N71" si="3">M68/D68</f>
        <v>0.4433035059410298</v>
      </c>
      <c r="P68" s="104"/>
    </row>
    <row r="69" spans="1:17" x14ac:dyDescent="0.2">
      <c r="A69" s="15" t="s">
        <v>99</v>
      </c>
      <c r="B69" s="353" t="s">
        <v>108</v>
      </c>
      <c r="C69" s="152">
        <f>'18'!C69</f>
        <v>858</v>
      </c>
      <c r="D69" s="337">
        <f>'18'!D69</f>
        <v>551</v>
      </c>
      <c r="E69" s="337">
        <f>'18'!E69</f>
        <v>1409</v>
      </c>
      <c r="F69" s="338">
        <f>'7'!J69</f>
        <v>0</v>
      </c>
      <c r="G69" s="188">
        <f>'9'!J69</f>
        <v>43</v>
      </c>
      <c r="H69" s="338">
        <f>'10'!P69</f>
        <v>36</v>
      </c>
      <c r="I69" s="188">
        <f>'11'!I69</f>
        <v>39</v>
      </c>
      <c r="J69" s="338">
        <f>'12'!I69</f>
        <v>0</v>
      </c>
      <c r="K69" s="338">
        <f>'13'!I69</f>
        <v>31</v>
      </c>
      <c r="L69" s="338">
        <f>'14'!R69</f>
        <v>45</v>
      </c>
      <c r="M69" s="188">
        <f t="shared" ref="M69:M70" si="4">F69+G69+H69+I69+J69+K69+L69</f>
        <v>194</v>
      </c>
      <c r="N69" s="339">
        <f t="shared" si="3"/>
        <v>0.35208711433756806</v>
      </c>
    </row>
    <row r="70" spans="1:17" x14ac:dyDescent="0.2">
      <c r="A70" s="15" t="s">
        <v>100</v>
      </c>
      <c r="B70" s="353" t="s">
        <v>104</v>
      </c>
      <c r="C70" s="152">
        <f>'18'!C70</f>
        <v>15100</v>
      </c>
      <c r="D70" s="337">
        <f>'18'!D70</f>
        <v>10223</v>
      </c>
      <c r="E70" s="337">
        <f>'18'!E70</f>
        <v>25323</v>
      </c>
      <c r="F70" s="338">
        <f>'7'!J70</f>
        <v>0</v>
      </c>
      <c r="G70" s="188">
        <f>'9'!J70</f>
        <v>57</v>
      </c>
      <c r="H70" s="338">
        <f>'10'!P70</f>
        <v>531</v>
      </c>
      <c r="I70" s="188">
        <f>'11'!I70</f>
        <v>369</v>
      </c>
      <c r="J70" s="338">
        <f>'12'!I70</f>
        <v>26</v>
      </c>
      <c r="K70" s="338">
        <f>'13'!I70</f>
        <v>698</v>
      </c>
      <c r="L70" s="338">
        <f>'14'!R70</f>
        <v>1761</v>
      </c>
      <c r="M70" s="188">
        <f t="shared" si="4"/>
        <v>3442</v>
      </c>
      <c r="N70" s="339">
        <f t="shared" si="3"/>
        <v>0.33669177345201995</v>
      </c>
    </row>
    <row r="71" spans="1:17" x14ac:dyDescent="0.2">
      <c r="A71" s="160" t="str">
        <f>'2'!A70</f>
        <v>Statewide Total</v>
      </c>
      <c r="B71" s="354"/>
      <c r="C71" s="16">
        <f>'18'!C71</f>
        <v>419263</v>
      </c>
      <c r="D71" s="16">
        <f>'18'!D71</f>
        <v>295074</v>
      </c>
      <c r="E71" s="16">
        <f>'18'!E71</f>
        <v>714337</v>
      </c>
      <c r="F71" s="16">
        <f>'7'!J71</f>
        <v>87</v>
      </c>
      <c r="G71" s="16">
        <f>'9'!J71</f>
        <v>2594</v>
      </c>
      <c r="H71" s="16">
        <f>'10'!P71</f>
        <v>29792</v>
      </c>
      <c r="I71" s="16">
        <f>'11'!J71</f>
        <v>18315</v>
      </c>
      <c r="J71" s="16">
        <f>'12'!I71</f>
        <v>8445</v>
      </c>
      <c r="K71" s="16">
        <f>'13'!I71</f>
        <v>25512</v>
      </c>
      <c r="L71" s="16">
        <f>'14'!R71</f>
        <v>60120</v>
      </c>
      <c r="M71" s="16">
        <f>F71+G71+H71+I71+J71+K71+L71</f>
        <v>144865</v>
      </c>
      <c r="N71" s="183">
        <f t="shared" si="3"/>
        <v>0.49094464439428753</v>
      </c>
    </row>
    <row r="72" spans="1:17" s="86" customFormat="1" x14ac:dyDescent="0.2">
      <c r="A72" s="86" t="str">
        <f>'18'!A72:AE72</f>
        <v>* 2012-2016 American Community Survey</v>
      </c>
      <c r="B72" s="89"/>
      <c r="C72" s="108"/>
      <c r="D72" s="108"/>
      <c r="E72" s="108"/>
      <c r="F72" s="108"/>
      <c r="G72" s="108"/>
      <c r="H72" s="108"/>
      <c r="I72" s="108"/>
      <c r="J72" s="108"/>
      <c r="K72" s="108"/>
      <c r="L72" s="108"/>
      <c r="M72" s="108"/>
      <c r="N72" s="108"/>
      <c r="O72" s="516"/>
      <c r="P72" s="516"/>
      <c r="Q72" s="516"/>
    </row>
    <row r="73" spans="1:17" x14ac:dyDescent="0.2">
      <c r="A73" s="86" t="s">
        <v>251</v>
      </c>
      <c r="N73" s="60"/>
    </row>
    <row r="77" spans="1:17" x14ac:dyDescent="0.2">
      <c r="F77" s="340"/>
      <c r="G77" s="340"/>
      <c r="H77" s="340"/>
      <c r="I77" s="340"/>
      <c r="J77" s="340"/>
      <c r="K77" s="340"/>
      <c r="L77" s="340"/>
    </row>
    <row r="82" spans="6:12" x14ac:dyDescent="0.2">
      <c r="F82" s="197"/>
      <c r="G82" s="197"/>
      <c r="H82" s="197"/>
      <c r="I82" s="197"/>
      <c r="J82" s="197"/>
      <c r="K82" s="197"/>
      <c r="L82" s="197"/>
    </row>
  </sheetData>
  <mergeCells count="1">
    <mergeCell ref="A2:E2"/>
  </mergeCells>
  <phoneticPr fontId="4" type="noConversion"/>
  <pageMargins left="0.3" right="0.3" top="0.5" bottom="0.5" header="0.25" footer="0.25"/>
  <pageSetup fitToHeight="3" orientation="landscape" r:id="rId1"/>
  <headerFooter alignWithMargins="0">
    <oddFooter>&amp;LOffice of Child Development and Early Learning&amp;C&amp;P&amp;RUpdated: 11/1/2011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22"/>
  </sheetPr>
  <dimension ref="A1:AD75"/>
  <sheetViews>
    <sheetView zoomScaleNormal="100" workbookViewId="0">
      <pane xSplit="1" ySplit="3" topLeftCell="B4" activePane="bottomRight" state="frozen"/>
      <selection pane="topRight" activeCell="B1" sqref="B1"/>
      <selection pane="bottomLeft" activeCell="A4" sqref="A4"/>
      <selection pane="bottomRight" sqref="A1:AB1"/>
    </sheetView>
  </sheetViews>
  <sheetFormatPr defaultRowHeight="11.25" x14ac:dyDescent="0.2"/>
  <cols>
    <col min="1" max="1" width="14.7109375" style="17" customWidth="1"/>
    <col min="2" max="2" width="12.7109375" style="70" customWidth="1"/>
    <col min="3" max="5" width="9.140625" style="61"/>
    <col min="6" max="6" width="8.7109375" style="61" customWidth="1"/>
    <col min="7" max="7" width="10.7109375" style="61" customWidth="1"/>
    <col min="8" max="8" width="8.7109375" style="61" customWidth="1"/>
    <col min="9" max="9" width="10.28515625" style="61" customWidth="1"/>
    <col min="10" max="10" width="8.7109375" style="61" customWidth="1"/>
    <col min="11" max="11" width="10.7109375" style="61" customWidth="1"/>
    <col min="12" max="12" width="8.7109375" style="61" customWidth="1"/>
    <col min="13" max="13" width="10.28515625" style="61" customWidth="1"/>
    <col min="14" max="14" width="8.7109375" style="61" customWidth="1"/>
    <col min="15" max="15" width="10.7109375" style="61" customWidth="1"/>
    <col min="16" max="16" width="8.7109375" style="61" customWidth="1"/>
    <col min="17" max="17" width="10.7109375" style="61" customWidth="1"/>
    <col min="18" max="18" width="12.85546875" style="61" bestFit="1" customWidth="1"/>
    <col min="19" max="19" width="8.7109375" style="61" customWidth="1"/>
    <col min="20" max="20" width="10.7109375" style="61" customWidth="1"/>
    <col min="21" max="21" width="8.7109375" style="61" customWidth="1"/>
    <col min="22" max="22" width="11.140625" style="61" bestFit="1" customWidth="1"/>
    <col min="23" max="23" width="10.7109375" style="61" customWidth="1"/>
    <col min="24" max="24" width="9.85546875" style="196" bestFit="1" customWidth="1"/>
    <col min="25" max="25" width="10.42578125" style="60" bestFit="1" customWidth="1"/>
    <col min="26" max="26" width="13.5703125" style="66" bestFit="1" customWidth="1"/>
    <col min="27" max="28" width="8.140625" style="60" bestFit="1" customWidth="1"/>
    <col min="29" max="16384" width="9.140625" style="1"/>
  </cols>
  <sheetData>
    <row r="1" spans="1:30" ht="12" x14ac:dyDescent="0.2">
      <c r="A1" s="570" t="str">
        <f>'Table of Contents'!B9&amp;":  "&amp;'Table of Contents'!C9</f>
        <v>Tab 5:  Early Childhood Education Programs - Allocations and Children Under 5 Served</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row>
    <row r="2" spans="1:30" s="18" customFormat="1" ht="24" customHeight="1" x14ac:dyDescent="0.2">
      <c r="A2" s="564" t="str">
        <f>'3'!A2</f>
        <v>2016-17</v>
      </c>
      <c r="B2" s="566"/>
      <c r="C2" s="566"/>
      <c r="D2" s="566"/>
      <c r="E2" s="566"/>
      <c r="F2" s="586" t="s">
        <v>163</v>
      </c>
      <c r="G2" s="586"/>
      <c r="H2" s="584" t="s">
        <v>224</v>
      </c>
      <c r="I2" s="585"/>
      <c r="J2" s="587" t="s">
        <v>293</v>
      </c>
      <c r="K2" s="587"/>
      <c r="L2" s="588" t="s">
        <v>294</v>
      </c>
      <c r="M2" s="589"/>
      <c r="N2" s="583" t="s">
        <v>229</v>
      </c>
      <c r="O2" s="583"/>
      <c r="P2" s="577" t="s">
        <v>164</v>
      </c>
      <c r="Q2" s="578"/>
      <c r="R2" s="46" t="s">
        <v>344</v>
      </c>
      <c r="S2" s="575" t="s">
        <v>165</v>
      </c>
      <c r="T2" s="576"/>
      <c r="U2" s="580" t="s">
        <v>101</v>
      </c>
      <c r="V2" s="581"/>
      <c r="W2" s="582"/>
      <c r="X2" s="579" t="s">
        <v>102</v>
      </c>
      <c r="Y2" s="528"/>
      <c r="Z2" s="528"/>
      <c r="AA2" s="528"/>
      <c r="AB2" s="528"/>
    </row>
    <row r="3" spans="1:30" ht="51" customHeight="1" x14ac:dyDescent="0.2">
      <c r="A3" s="37" t="str">
        <f>'1'!A2</f>
        <v>County</v>
      </c>
      <c r="B3" s="3" t="str">
        <f>'1'!C2</f>
        <v>County Classification</v>
      </c>
      <c r="C3" s="3" t="str">
        <f>'18'!C2</f>
        <v># of Children Ages 0-2*</v>
      </c>
      <c r="D3" s="3" t="str">
        <f>'18'!D2</f>
        <v># of Children Ages 3-4*</v>
      </c>
      <c r="E3" s="3" t="str">
        <f>'18'!E2</f>
        <v># of Children Under 5*</v>
      </c>
      <c r="F3" s="268" t="s">
        <v>194</v>
      </c>
      <c r="G3" s="268" t="s">
        <v>160</v>
      </c>
      <c r="H3" s="271" t="str">
        <f>$F$3</f>
        <v>Children Under 5 Served</v>
      </c>
      <c r="I3" s="271" t="str">
        <f>$G$3</f>
        <v>Allocations</v>
      </c>
      <c r="J3" s="269" t="s">
        <v>194</v>
      </c>
      <c r="K3" s="269" t="s">
        <v>160</v>
      </c>
      <c r="L3" s="221" t="str">
        <f>$F$3</f>
        <v>Children Under 5 Served</v>
      </c>
      <c r="M3" s="221" t="str">
        <f>$G$3</f>
        <v>Allocations</v>
      </c>
      <c r="N3" s="266" t="str">
        <f>$F$3</f>
        <v>Children Under 5 Served</v>
      </c>
      <c r="O3" s="266" t="str">
        <f>$G$3</f>
        <v>Allocations</v>
      </c>
      <c r="P3" s="53" t="str">
        <f>$F$3</f>
        <v>Children Under 5 Served</v>
      </c>
      <c r="Q3" s="53" t="str">
        <f>$G$3</f>
        <v>Allocations</v>
      </c>
      <c r="R3" s="47" t="str">
        <f>$F$3</f>
        <v>Children Under 5 Served</v>
      </c>
      <c r="S3" s="54" t="s">
        <v>26</v>
      </c>
      <c r="T3" s="54" t="str">
        <f>$G$3</f>
        <v>Allocations</v>
      </c>
      <c r="U3" s="30" t="str">
        <f>$F$3</f>
        <v>Children Under 5 Served</v>
      </c>
      <c r="V3" s="30" t="s">
        <v>332</v>
      </c>
      <c r="W3" s="30" t="str">
        <f>$G$3</f>
        <v>Allocations</v>
      </c>
      <c r="X3" s="21" t="s">
        <v>195</v>
      </c>
      <c r="Y3" s="3" t="s">
        <v>167</v>
      </c>
      <c r="Z3" s="22" t="s">
        <v>168</v>
      </c>
      <c r="AA3" s="3" t="s">
        <v>170</v>
      </c>
      <c r="AB3" s="3" t="s">
        <v>169</v>
      </c>
      <c r="AC3" s="86"/>
      <c r="AD3" s="86"/>
    </row>
    <row r="4" spans="1:30" s="10" customFormat="1" x14ac:dyDescent="0.2">
      <c r="A4" s="15" t="s">
        <v>36</v>
      </c>
      <c r="B4" s="341" t="s">
        <v>108</v>
      </c>
      <c r="C4" s="152">
        <f>'18'!C4</f>
        <v>2953</v>
      </c>
      <c r="D4" s="152">
        <f>'18'!D4</f>
        <v>2190</v>
      </c>
      <c r="E4" s="152">
        <f>'18'!E4</f>
        <v>5143</v>
      </c>
      <c r="F4" s="188">
        <f>'6'!J4</f>
        <v>22</v>
      </c>
      <c r="G4" s="343">
        <f>'6'!H4</f>
        <v>62294.405338983044</v>
      </c>
      <c r="H4" s="188">
        <f>'7'!K4</f>
        <v>0</v>
      </c>
      <c r="I4" s="343">
        <f>'7'!H4</f>
        <v>0</v>
      </c>
      <c r="J4" s="188">
        <f>'8'!J4</f>
        <v>0</v>
      </c>
      <c r="K4" s="343">
        <f>'8'!H4</f>
        <v>0</v>
      </c>
      <c r="L4" s="188">
        <f>'9'!L4</f>
        <v>0</v>
      </c>
      <c r="M4" s="343">
        <f>'9'!H4</f>
        <v>0</v>
      </c>
      <c r="N4" s="188">
        <f>'10'!Q4</f>
        <v>216</v>
      </c>
      <c r="O4" s="343">
        <f>'10'!K4</f>
        <v>1872023</v>
      </c>
      <c r="P4" s="188">
        <f>'11'!I4</f>
        <v>71</v>
      </c>
      <c r="Q4" s="343">
        <f>'11'!H4</f>
        <v>433500</v>
      </c>
      <c r="R4" s="188">
        <f>'12'!I4</f>
        <v>0</v>
      </c>
      <c r="S4" s="188">
        <f>'13'!K4</f>
        <v>425</v>
      </c>
      <c r="T4" s="343">
        <f>'13'!O4</f>
        <v>5701607.5</v>
      </c>
      <c r="U4" s="188">
        <f>'14'!Q4+'14'!R4</f>
        <v>596</v>
      </c>
      <c r="V4" s="188">
        <f>'14'!AA4</f>
        <v>293</v>
      </c>
      <c r="W4" s="344">
        <f>'14'!P4</f>
        <v>204642</v>
      </c>
      <c r="X4" s="188">
        <f>F4+H4+J4+L4+N4+P4+R4+S4+U4</f>
        <v>1330</v>
      </c>
      <c r="Y4" s="345">
        <f>G4+I4+K4+M4+O4+Q4+T4+W4</f>
        <v>8274066.9053389831</v>
      </c>
      <c r="Z4" s="332">
        <f t="shared" ref="Z4:Z35" si="0">X4/E4</f>
        <v>0.25860392766867585</v>
      </c>
      <c r="AA4" s="345">
        <f t="shared" ref="AA4:AA35" si="1">Y4/E4</f>
        <v>1608.8016537699752</v>
      </c>
      <c r="AB4" s="345">
        <f t="shared" ref="AB4:AB35" si="2">Y4/X4</f>
        <v>6221.1029363450998</v>
      </c>
      <c r="AC4" s="1"/>
      <c r="AD4" s="129"/>
    </row>
    <row r="5" spans="1:30" s="10" customFormat="1" x14ac:dyDescent="0.2">
      <c r="A5" s="15" t="s">
        <v>37</v>
      </c>
      <c r="B5" s="341" t="s">
        <v>104</v>
      </c>
      <c r="C5" s="152">
        <f>'18'!C5</f>
        <v>39041</v>
      </c>
      <c r="D5" s="152">
        <f>'18'!D5</f>
        <v>25765</v>
      </c>
      <c r="E5" s="152">
        <f>'18'!E5</f>
        <v>64806</v>
      </c>
      <c r="F5" s="188">
        <f>'6'!J5</f>
        <v>319</v>
      </c>
      <c r="G5" s="343">
        <f>'6'!H5</f>
        <v>941862.40000000002</v>
      </c>
      <c r="H5" s="188">
        <f>'7'!K5</f>
        <v>0</v>
      </c>
      <c r="I5" s="343">
        <f>'7'!H5</f>
        <v>0</v>
      </c>
      <c r="J5" s="188">
        <f>'8'!J5</f>
        <v>0</v>
      </c>
      <c r="K5" s="343">
        <f>'8'!H5</f>
        <v>0</v>
      </c>
      <c r="L5" s="188">
        <f>'9'!L5</f>
        <v>1058</v>
      </c>
      <c r="M5" s="343">
        <f>'9'!H5</f>
        <v>1763184</v>
      </c>
      <c r="N5" s="188">
        <f>'10'!Q5</f>
        <v>3912</v>
      </c>
      <c r="O5" s="343">
        <f>'10'!K5</f>
        <v>38668560.668341711</v>
      </c>
      <c r="P5" s="188">
        <f>'11'!I5</f>
        <v>1530</v>
      </c>
      <c r="Q5" s="343">
        <f>'11'!H5</f>
        <v>11967954.580152672</v>
      </c>
      <c r="R5" s="188">
        <f>'12'!I5</f>
        <v>668</v>
      </c>
      <c r="S5" s="188">
        <f>'13'!K5</f>
        <v>7147</v>
      </c>
      <c r="T5" s="343">
        <f>'13'!O5</f>
        <v>32705688</v>
      </c>
      <c r="U5" s="188">
        <f>'14'!Q5+'14'!R5</f>
        <v>9766</v>
      </c>
      <c r="V5" s="188">
        <f>'14'!AA5</f>
        <v>3358</v>
      </c>
      <c r="W5" s="344">
        <f>'14'!P5</f>
        <v>2874557.6500000004</v>
      </c>
      <c r="X5" s="188">
        <f t="shared" ref="X5:X68" si="3">F5+H5+J5+L5+N5+P5+R5+S5+U5</f>
        <v>24400</v>
      </c>
      <c r="Y5" s="345">
        <f t="shared" ref="Y5:Y68" si="4">G5+I5+K5+M5+O5+Q5+T5+W5</f>
        <v>88921807.298494384</v>
      </c>
      <c r="Z5" s="332">
        <f t="shared" si="0"/>
        <v>0.37650834799246985</v>
      </c>
      <c r="AA5" s="345">
        <f t="shared" si="1"/>
        <v>1372.1230641992158</v>
      </c>
      <c r="AB5" s="345">
        <f t="shared" si="2"/>
        <v>3644.3363646923926</v>
      </c>
      <c r="AC5" s="1"/>
      <c r="AD5" s="129"/>
    </row>
    <row r="6" spans="1:30" s="10" customFormat="1" x14ac:dyDescent="0.2">
      <c r="A6" s="15" t="s">
        <v>38</v>
      </c>
      <c r="B6" s="341" t="s">
        <v>108</v>
      </c>
      <c r="C6" s="152">
        <f>'18'!C6</f>
        <v>1943</v>
      </c>
      <c r="D6" s="152">
        <f>'18'!D6</f>
        <v>1486</v>
      </c>
      <c r="E6" s="152">
        <f>'18'!E6</f>
        <v>3429</v>
      </c>
      <c r="F6" s="188">
        <f>'6'!J6</f>
        <v>0</v>
      </c>
      <c r="G6" s="343">
        <f>'6'!H6</f>
        <v>0</v>
      </c>
      <c r="H6" s="188">
        <f>'7'!K6</f>
        <v>45</v>
      </c>
      <c r="I6" s="343">
        <f>'7'!H6</f>
        <v>104709.56043956045</v>
      </c>
      <c r="J6" s="188">
        <f>'8'!J6</f>
        <v>0</v>
      </c>
      <c r="K6" s="343">
        <f>'8'!H6</f>
        <v>0</v>
      </c>
      <c r="L6" s="188">
        <f>'9'!L6</f>
        <v>63</v>
      </c>
      <c r="M6" s="343">
        <f>'9'!H6</f>
        <v>200500.69230769231</v>
      </c>
      <c r="N6" s="188">
        <f>'10'!Q6</f>
        <v>232</v>
      </c>
      <c r="O6" s="343">
        <f>'10'!K6</f>
        <v>2110658</v>
      </c>
      <c r="P6" s="188">
        <f>'11'!I6</f>
        <v>39</v>
      </c>
      <c r="Q6" s="343">
        <f>'11'!H6</f>
        <v>333500</v>
      </c>
      <c r="R6" s="188">
        <f>'12'!I6</f>
        <v>0</v>
      </c>
      <c r="S6" s="188">
        <f>'13'!K6</f>
        <v>350</v>
      </c>
      <c r="T6" s="343">
        <f>'13'!O6</f>
        <v>1649142.5</v>
      </c>
      <c r="U6" s="188">
        <f>'14'!Q6+'14'!R6</f>
        <v>319</v>
      </c>
      <c r="V6" s="188">
        <f>'14'!AA6</f>
        <v>70</v>
      </c>
      <c r="W6" s="344">
        <f>'14'!P6</f>
        <v>91851</v>
      </c>
      <c r="X6" s="188">
        <f t="shared" si="3"/>
        <v>1048</v>
      </c>
      <c r="Y6" s="345">
        <f t="shared" si="4"/>
        <v>4490361.7527472526</v>
      </c>
      <c r="Z6" s="332">
        <f t="shared" si="0"/>
        <v>0.30562846310877806</v>
      </c>
      <c r="AA6" s="345">
        <f t="shared" si="1"/>
        <v>1309.5251539070437</v>
      </c>
      <c r="AB6" s="345">
        <f t="shared" si="2"/>
        <v>4284.6963289573023</v>
      </c>
      <c r="AC6" s="1"/>
      <c r="AD6" s="129"/>
    </row>
    <row r="7" spans="1:30" s="10" customFormat="1" x14ac:dyDescent="0.2">
      <c r="A7" s="15" t="s">
        <v>39</v>
      </c>
      <c r="B7" s="341" t="s">
        <v>104</v>
      </c>
      <c r="C7" s="152">
        <f>'18'!C7</f>
        <v>5050</v>
      </c>
      <c r="D7" s="152">
        <f>'18'!D7</f>
        <v>3761</v>
      </c>
      <c r="E7" s="152">
        <f>'18'!E7</f>
        <v>8811</v>
      </c>
      <c r="F7" s="188">
        <f>'6'!J7</f>
        <v>0</v>
      </c>
      <c r="G7" s="343">
        <f>'6'!H7</f>
        <v>0</v>
      </c>
      <c r="H7" s="188">
        <f>'7'!K7</f>
        <v>0</v>
      </c>
      <c r="I7" s="343">
        <f>'7'!H7</f>
        <v>0</v>
      </c>
      <c r="J7" s="188">
        <f>'8'!J7</f>
        <v>0</v>
      </c>
      <c r="K7" s="343">
        <f>'8'!H7</f>
        <v>0</v>
      </c>
      <c r="L7" s="188">
        <f>'9'!L7</f>
        <v>167</v>
      </c>
      <c r="M7" s="343">
        <f>'9'!H7</f>
        <v>0</v>
      </c>
      <c r="N7" s="188">
        <f>'10'!Q7</f>
        <v>640</v>
      </c>
      <c r="O7" s="343">
        <f>'10'!K7</f>
        <v>5174713.875</v>
      </c>
      <c r="P7" s="188">
        <f>'11'!I7</f>
        <v>226</v>
      </c>
      <c r="Q7" s="343">
        <f>'11'!H7</f>
        <v>1794595.5426935859</v>
      </c>
      <c r="R7" s="188">
        <f>'12'!I7</f>
        <v>107</v>
      </c>
      <c r="S7" s="188">
        <f>'13'!K7</f>
        <v>908</v>
      </c>
      <c r="T7" s="343">
        <f>'13'!O7</f>
        <v>3804375</v>
      </c>
      <c r="U7" s="188">
        <f>'14'!Q7+'14'!R7</f>
        <v>1028</v>
      </c>
      <c r="V7" s="188">
        <f>'14'!AA7</f>
        <v>317</v>
      </c>
      <c r="W7" s="344">
        <f>'14'!P7</f>
        <v>251159</v>
      </c>
      <c r="X7" s="188">
        <f t="shared" si="3"/>
        <v>3076</v>
      </c>
      <c r="Y7" s="345">
        <f t="shared" si="4"/>
        <v>11024843.417693585</v>
      </c>
      <c r="Z7" s="332">
        <f t="shared" si="0"/>
        <v>0.34910906821019183</v>
      </c>
      <c r="AA7" s="345">
        <f t="shared" si="1"/>
        <v>1251.2590418446925</v>
      </c>
      <c r="AB7" s="345">
        <f t="shared" si="2"/>
        <v>3584.1493555570823</v>
      </c>
      <c r="AC7" s="1"/>
      <c r="AD7" s="129"/>
    </row>
    <row r="8" spans="1:30" s="10" customFormat="1" x14ac:dyDescent="0.2">
      <c r="A8" s="15" t="s">
        <v>40</v>
      </c>
      <c r="B8" s="341" t="s">
        <v>108</v>
      </c>
      <c r="C8" s="152">
        <f>'18'!C8</f>
        <v>1393</v>
      </c>
      <c r="D8" s="152">
        <f>'18'!D8</f>
        <v>1067</v>
      </c>
      <c r="E8" s="152">
        <f>'18'!E8</f>
        <v>2460</v>
      </c>
      <c r="F8" s="188">
        <f>'6'!J8</f>
        <v>0</v>
      </c>
      <c r="G8" s="343">
        <f>'6'!H8</f>
        <v>0</v>
      </c>
      <c r="H8" s="188">
        <f>'7'!K8</f>
        <v>0</v>
      </c>
      <c r="I8" s="343">
        <f>'7'!H8</f>
        <v>0</v>
      </c>
      <c r="J8" s="188">
        <f>'8'!J8</f>
        <v>0</v>
      </c>
      <c r="K8" s="343">
        <f>'8'!H8</f>
        <v>0</v>
      </c>
      <c r="L8" s="188">
        <f>'9'!L8</f>
        <v>34</v>
      </c>
      <c r="M8" s="343">
        <f>'9'!H8</f>
        <v>154421</v>
      </c>
      <c r="N8" s="188">
        <f>'10'!Q8</f>
        <v>204</v>
      </c>
      <c r="O8" s="343">
        <f>'10'!K8</f>
        <v>2069727.5260115608</v>
      </c>
      <c r="P8" s="188">
        <f>'11'!I8</f>
        <v>59</v>
      </c>
      <c r="Q8" s="343">
        <f>'11'!H8</f>
        <v>578000</v>
      </c>
      <c r="R8" s="188">
        <f>'12'!I8</f>
        <v>120</v>
      </c>
      <c r="S8" s="188">
        <f>'13'!K8</f>
        <v>159</v>
      </c>
      <c r="T8" s="343">
        <f>'13'!O8</f>
        <v>1581001.25</v>
      </c>
      <c r="U8" s="188">
        <f>'14'!Q8+'14'!R8</f>
        <v>182</v>
      </c>
      <c r="V8" s="188">
        <f>'14'!AA8</f>
        <v>65</v>
      </c>
      <c r="W8" s="344">
        <f>'14'!P8</f>
        <v>30681</v>
      </c>
      <c r="X8" s="188">
        <f t="shared" si="3"/>
        <v>758</v>
      </c>
      <c r="Y8" s="345">
        <f t="shared" si="4"/>
        <v>4413830.776011561</v>
      </c>
      <c r="Z8" s="332">
        <f t="shared" si="0"/>
        <v>0.30813008130081299</v>
      </c>
      <c r="AA8" s="345">
        <f t="shared" si="1"/>
        <v>1794.240152850228</v>
      </c>
      <c r="AB8" s="345">
        <f t="shared" si="2"/>
        <v>5822.9957467170989</v>
      </c>
      <c r="AC8" s="1"/>
      <c r="AD8" s="129"/>
    </row>
    <row r="9" spans="1:30" s="10" customFormat="1" x14ac:dyDescent="0.2">
      <c r="A9" s="15" t="s">
        <v>41</v>
      </c>
      <c r="B9" s="341" t="s">
        <v>104</v>
      </c>
      <c r="C9" s="152">
        <f>'18'!C9</f>
        <v>14341</v>
      </c>
      <c r="D9" s="152">
        <f>'18'!D9</f>
        <v>10194</v>
      </c>
      <c r="E9" s="152">
        <f>'18'!E9</f>
        <v>24535</v>
      </c>
      <c r="F9" s="188">
        <f>'6'!J9</f>
        <v>366</v>
      </c>
      <c r="G9" s="343">
        <f>'6'!H9</f>
        <v>947618.2656649577</v>
      </c>
      <c r="H9" s="188">
        <f>'7'!K9</f>
        <v>0</v>
      </c>
      <c r="I9" s="343">
        <f>'7'!H9</f>
        <v>0</v>
      </c>
      <c r="J9" s="188">
        <f>'8'!J9</f>
        <v>0</v>
      </c>
      <c r="K9" s="343">
        <f>'8'!H9</f>
        <v>0</v>
      </c>
      <c r="L9" s="188">
        <f>'9'!L9</f>
        <v>173</v>
      </c>
      <c r="M9" s="343">
        <f>'9'!H9</f>
        <v>574752.57433504227</v>
      </c>
      <c r="N9" s="188">
        <f>'10'!Q9</f>
        <v>690</v>
      </c>
      <c r="O9" s="343">
        <f>'10'!K9</f>
        <v>5558988.4838709682</v>
      </c>
      <c r="P9" s="188">
        <f>'11'!I9</f>
        <v>414</v>
      </c>
      <c r="Q9" s="343">
        <f>'11'!H9</f>
        <v>3490100</v>
      </c>
      <c r="R9" s="188">
        <f>'12'!I9</f>
        <v>446</v>
      </c>
      <c r="S9" s="188">
        <f>'13'!K9</f>
        <v>2818</v>
      </c>
      <c r="T9" s="343">
        <f>'13'!O9</f>
        <v>16747472</v>
      </c>
      <c r="U9" s="188">
        <f>'14'!Q9+'14'!R9</f>
        <v>2944</v>
      </c>
      <c r="V9" s="188">
        <f>'14'!AA9</f>
        <v>1324</v>
      </c>
      <c r="W9" s="344">
        <f>'14'!P9</f>
        <v>1263211.23</v>
      </c>
      <c r="X9" s="188">
        <f t="shared" si="3"/>
        <v>7851</v>
      </c>
      <c r="Y9" s="345">
        <f t="shared" si="4"/>
        <v>28582142.553870969</v>
      </c>
      <c r="Z9" s="332">
        <f t="shared" si="0"/>
        <v>0.3199918483798655</v>
      </c>
      <c r="AA9" s="345">
        <f t="shared" si="1"/>
        <v>1164.9538436466667</v>
      </c>
      <c r="AB9" s="345">
        <f t="shared" si="2"/>
        <v>3640.5735006841128</v>
      </c>
      <c r="AC9" s="1"/>
      <c r="AD9" s="129"/>
    </row>
    <row r="10" spans="1:30" s="10" customFormat="1" x14ac:dyDescent="0.2">
      <c r="A10" s="15" t="s">
        <v>42</v>
      </c>
      <c r="B10" s="341" t="s">
        <v>108</v>
      </c>
      <c r="C10" s="152">
        <f>'18'!C10</f>
        <v>3933</v>
      </c>
      <c r="D10" s="152">
        <f>'18'!D10</f>
        <v>2890</v>
      </c>
      <c r="E10" s="152">
        <f>'18'!E10</f>
        <v>6823</v>
      </c>
      <c r="F10" s="188">
        <f>'6'!J10</f>
        <v>226</v>
      </c>
      <c r="G10" s="343">
        <f>'6'!H10</f>
        <v>693109.82527607365</v>
      </c>
      <c r="H10" s="188">
        <f>'7'!K10</f>
        <v>0</v>
      </c>
      <c r="I10" s="343">
        <f>'7'!H10</f>
        <v>0</v>
      </c>
      <c r="J10" s="188">
        <f>'8'!J10</f>
        <v>0</v>
      </c>
      <c r="K10" s="343">
        <f>'8'!H10</f>
        <v>0</v>
      </c>
      <c r="L10" s="188">
        <f>'9'!L10</f>
        <v>63</v>
      </c>
      <c r="M10" s="343">
        <f>'9'!H10</f>
        <v>170286</v>
      </c>
      <c r="N10" s="188">
        <f>'10'!Q10</f>
        <v>514</v>
      </c>
      <c r="O10" s="343">
        <f>'10'!K10</f>
        <v>3913783</v>
      </c>
      <c r="P10" s="188">
        <f>'11'!I10</f>
        <v>278</v>
      </c>
      <c r="Q10" s="343">
        <f>'11'!H10</f>
        <v>2157522.3880597018</v>
      </c>
      <c r="R10" s="188">
        <f>'12'!I10</f>
        <v>228</v>
      </c>
      <c r="S10" s="188">
        <f>'13'!K10</f>
        <v>745</v>
      </c>
      <c r="T10" s="343">
        <f>'13'!O10</f>
        <v>4331074.75</v>
      </c>
      <c r="U10" s="188">
        <f>'14'!Q10+'14'!R10</f>
        <v>1020</v>
      </c>
      <c r="V10" s="188">
        <f>'14'!AA10</f>
        <v>641</v>
      </c>
      <c r="W10" s="344">
        <f>'14'!P10</f>
        <v>411520</v>
      </c>
      <c r="X10" s="188">
        <f t="shared" si="3"/>
        <v>3074</v>
      </c>
      <c r="Y10" s="345">
        <f t="shared" si="4"/>
        <v>11677295.963335775</v>
      </c>
      <c r="Z10" s="332">
        <f t="shared" si="0"/>
        <v>0.45053495529825588</v>
      </c>
      <c r="AA10" s="345">
        <f t="shared" si="1"/>
        <v>1711.4606424352594</v>
      </c>
      <c r="AB10" s="345">
        <f t="shared" si="2"/>
        <v>3798.7299815666152</v>
      </c>
      <c r="AC10" s="1"/>
      <c r="AD10" s="129"/>
    </row>
    <row r="11" spans="1:30" s="10" customFormat="1" x14ac:dyDescent="0.2">
      <c r="A11" s="15" t="s">
        <v>43</v>
      </c>
      <c r="B11" s="341" t="s">
        <v>108</v>
      </c>
      <c r="C11" s="152">
        <f>'18'!C11</f>
        <v>2170</v>
      </c>
      <c r="D11" s="152">
        <f>'18'!D11</f>
        <v>1470</v>
      </c>
      <c r="E11" s="152">
        <f>'18'!E11</f>
        <v>3640</v>
      </c>
      <c r="F11" s="188">
        <f>'6'!J11</f>
        <v>124</v>
      </c>
      <c r="G11" s="343">
        <f>'6'!H11</f>
        <v>350678.26086956519</v>
      </c>
      <c r="H11" s="188">
        <f>'7'!K11</f>
        <v>0</v>
      </c>
      <c r="I11" s="343">
        <f>'7'!H11</f>
        <v>0</v>
      </c>
      <c r="J11" s="188">
        <f>'8'!J11</f>
        <v>0</v>
      </c>
      <c r="K11" s="343">
        <f>'8'!H11</f>
        <v>0</v>
      </c>
      <c r="L11" s="188">
        <f>'9'!L11</f>
        <v>0</v>
      </c>
      <c r="M11" s="343">
        <f>'9'!H11</f>
        <v>0</v>
      </c>
      <c r="N11" s="188">
        <f>'10'!Q11</f>
        <v>244</v>
      </c>
      <c r="O11" s="343">
        <f>'10'!K11</f>
        <v>2240284.0748663098</v>
      </c>
      <c r="P11" s="188">
        <f>'11'!I11</f>
        <v>226</v>
      </c>
      <c r="Q11" s="343">
        <f>'11'!H11</f>
        <v>1319492.9240772612</v>
      </c>
      <c r="R11" s="188">
        <f>'12'!I11</f>
        <v>89</v>
      </c>
      <c r="S11" s="188">
        <f>'13'!K11</f>
        <v>334</v>
      </c>
      <c r="T11" s="343">
        <f>'13'!O11</f>
        <v>1333161.5</v>
      </c>
      <c r="U11" s="188">
        <f>'14'!Q11+'14'!R11</f>
        <v>734</v>
      </c>
      <c r="V11" s="188">
        <f>'14'!AA11</f>
        <v>328</v>
      </c>
      <c r="W11" s="344">
        <f>'14'!P11</f>
        <v>240205.9</v>
      </c>
      <c r="X11" s="188">
        <f t="shared" si="3"/>
        <v>1751</v>
      </c>
      <c r="Y11" s="345">
        <f t="shared" si="4"/>
        <v>5483822.6598131368</v>
      </c>
      <c r="Z11" s="332">
        <f t="shared" si="0"/>
        <v>0.48104395604395606</v>
      </c>
      <c r="AA11" s="345">
        <f t="shared" si="1"/>
        <v>1506.5446867618507</v>
      </c>
      <c r="AB11" s="345">
        <f t="shared" si="2"/>
        <v>3131.8233351302893</v>
      </c>
      <c r="AC11" s="1"/>
      <c r="AD11" s="129"/>
    </row>
    <row r="12" spans="1:30" s="10" customFormat="1" x14ac:dyDescent="0.2">
      <c r="A12" s="15" t="s">
        <v>220</v>
      </c>
      <c r="B12" s="341" t="s">
        <v>104</v>
      </c>
      <c r="C12" s="152">
        <f>'18'!C12</f>
        <v>17884</v>
      </c>
      <c r="D12" s="152">
        <f>'18'!D12</f>
        <v>13101</v>
      </c>
      <c r="E12" s="152">
        <f>'18'!E12</f>
        <v>30985</v>
      </c>
      <c r="F12" s="188">
        <f>'6'!J12</f>
        <v>0</v>
      </c>
      <c r="G12" s="343">
        <f>'6'!H12</f>
        <v>0</v>
      </c>
      <c r="H12" s="188">
        <f>'7'!K12</f>
        <v>0</v>
      </c>
      <c r="I12" s="343">
        <f>'7'!H12</f>
        <v>0</v>
      </c>
      <c r="J12" s="188">
        <f>'8'!J12</f>
        <v>0</v>
      </c>
      <c r="K12" s="343">
        <f>'8'!H12</f>
        <v>0</v>
      </c>
      <c r="L12" s="188">
        <f>'9'!L12</f>
        <v>80</v>
      </c>
      <c r="M12" s="343">
        <f>'9'!H12</f>
        <v>176820</v>
      </c>
      <c r="N12" s="188">
        <f>'10'!Q12</f>
        <v>427</v>
      </c>
      <c r="O12" s="343">
        <f>'10'!K12</f>
        <v>4414225.3709677421</v>
      </c>
      <c r="P12" s="188">
        <f>'11'!I12</f>
        <v>420</v>
      </c>
      <c r="Q12" s="343">
        <f>'11'!H12</f>
        <v>3052250</v>
      </c>
      <c r="R12" s="188">
        <f>'12'!I12</f>
        <v>0</v>
      </c>
      <c r="S12" s="188">
        <f>'13'!K12</f>
        <v>3292</v>
      </c>
      <c r="T12" s="343">
        <f>'13'!O12</f>
        <v>24575255</v>
      </c>
      <c r="U12" s="188">
        <f>'14'!Q12+'14'!R12</f>
        <v>5495</v>
      </c>
      <c r="V12" s="188">
        <f>'14'!AA12</f>
        <v>2492</v>
      </c>
      <c r="W12" s="344">
        <f>'14'!P12</f>
        <v>1725371.5499999998</v>
      </c>
      <c r="X12" s="188">
        <f t="shared" si="3"/>
        <v>9714</v>
      </c>
      <c r="Y12" s="345">
        <f t="shared" si="4"/>
        <v>33943921.920967743</v>
      </c>
      <c r="Z12" s="332">
        <f t="shared" si="0"/>
        <v>0.31350653542036472</v>
      </c>
      <c r="AA12" s="345">
        <f t="shared" si="1"/>
        <v>1095.4953016287798</v>
      </c>
      <c r="AB12" s="345">
        <f t="shared" si="2"/>
        <v>3494.3300309828846</v>
      </c>
      <c r="AC12" s="1"/>
      <c r="AD12" s="129"/>
    </row>
    <row r="13" spans="1:30" s="10" customFormat="1" x14ac:dyDescent="0.2">
      <c r="A13" s="15" t="s">
        <v>44</v>
      </c>
      <c r="B13" s="341" t="s">
        <v>108</v>
      </c>
      <c r="C13" s="152">
        <f>'18'!C13</f>
        <v>5608</v>
      </c>
      <c r="D13" s="152">
        <f>'18'!D13</f>
        <v>3886</v>
      </c>
      <c r="E13" s="152">
        <f>'18'!E13</f>
        <v>9494</v>
      </c>
      <c r="F13" s="188">
        <f>'6'!J13</f>
        <v>0</v>
      </c>
      <c r="G13" s="343">
        <f>'6'!H13</f>
        <v>0</v>
      </c>
      <c r="H13" s="188">
        <f>'7'!K13</f>
        <v>0</v>
      </c>
      <c r="I13" s="343">
        <f>'7'!H13</f>
        <v>0</v>
      </c>
      <c r="J13" s="188">
        <f>'8'!J13</f>
        <v>0</v>
      </c>
      <c r="K13" s="343">
        <f>'8'!H13</f>
        <v>0</v>
      </c>
      <c r="L13" s="188">
        <f>'9'!L13</f>
        <v>3</v>
      </c>
      <c r="M13" s="343">
        <f>'9'!H13</f>
        <v>28193</v>
      </c>
      <c r="N13" s="188">
        <f>'10'!Q13</f>
        <v>414</v>
      </c>
      <c r="O13" s="343">
        <f>'10'!K13</f>
        <v>3874531</v>
      </c>
      <c r="P13" s="188">
        <f>'11'!I13</f>
        <v>149</v>
      </c>
      <c r="Q13" s="343">
        <f>'11'!H13</f>
        <v>1176559.0374590859</v>
      </c>
      <c r="R13" s="188">
        <f>'12'!I13</f>
        <v>0</v>
      </c>
      <c r="S13" s="188">
        <f>'13'!K13</f>
        <v>992</v>
      </c>
      <c r="T13" s="343">
        <f>'13'!O13</f>
        <v>3380958.333333333</v>
      </c>
      <c r="U13" s="188">
        <f>'14'!Q13+'14'!R13</f>
        <v>1079</v>
      </c>
      <c r="V13" s="188">
        <f>'14'!AA13</f>
        <v>564</v>
      </c>
      <c r="W13" s="344">
        <f>'14'!P13</f>
        <v>272585.59999999998</v>
      </c>
      <c r="X13" s="188">
        <f t="shared" si="3"/>
        <v>2637</v>
      </c>
      <c r="Y13" s="345">
        <f t="shared" si="4"/>
        <v>8732826.9707924183</v>
      </c>
      <c r="Z13" s="332">
        <f t="shared" si="0"/>
        <v>0.27775437118179902</v>
      </c>
      <c r="AA13" s="345">
        <f t="shared" si="1"/>
        <v>919.82588695938682</v>
      </c>
      <c r="AB13" s="345">
        <f t="shared" si="2"/>
        <v>3311.6522452758509</v>
      </c>
      <c r="AC13" s="1"/>
      <c r="AD13" s="129"/>
    </row>
    <row r="14" spans="1:30" s="10" customFormat="1" x14ac:dyDescent="0.2">
      <c r="A14" s="15" t="s">
        <v>45</v>
      </c>
      <c r="B14" s="341" t="s">
        <v>108</v>
      </c>
      <c r="C14" s="152">
        <f>'18'!C14</f>
        <v>3934</v>
      </c>
      <c r="D14" s="152">
        <f>'18'!D14</f>
        <v>2797</v>
      </c>
      <c r="E14" s="152">
        <f>'18'!E14</f>
        <v>6731</v>
      </c>
      <c r="F14" s="188">
        <f>'6'!J14</f>
        <v>171</v>
      </c>
      <c r="G14" s="343">
        <f>'6'!H14</f>
        <v>522926.60924846627</v>
      </c>
      <c r="H14" s="188">
        <f>'7'!K14</f>
        <v>0</v>
      </c>
      <c r="I14" s="343">
        <f>'7'!H14</f>
        <v>0</v>
      </c>
      <c r="J14" s="188">
        <f>'8'!J14</f>
        <v>0</v>
      </c>
      <c r="K14" s="343">
        <f>'8'!H14</f>
        <v>0</v>
      </c>
      <c r="L14" s="188">
        <f>'9'!L14</f>
        <v>156</v>
      </c>
      <c r="M14" s="343">
        <f>'9'!H14</f>
        <v>0</v>
      </c>
      <c r="N14" s="188">
        <f>'10'!Q14</f>
        <v>473</v>
      </c>
      <c r="O14" s="343">
        <f>'10'!K14</f>
        <v>4297992</v>
      </c>
      <c r="P14" s="188">
        <f>'11'!I14</f>
        <v>229</v>
      </c>
      <c r="Q14" s="343">
        <f>'11'!H14</f>
        <v>1844500</v>
      </c>
      <c r="R14" s="188">
        <f>'12'!I14</f>
        <v>339</v>
      </c>
      <c r="S14" s="188">
        <f>'13'!K14</f>
        <v>628</v>
      </c>
      <c r="T14" s="343">
        <f>'13'!O14</f>
        <v>2061641.75</v>
      </c>
      <c r="U14" s="188">
        <f>'14'!Q14+'14'!R14</f>
        <v>1204</v>
      </c>
      <c r="V14" s="188">
        <f>'14'!AA14</f>
        <v>479</v>
      </c>
      <c r="W14" s="344">
        <f>'14'!P14</f>
        <v>263588</v>
      </c>
      <c r="X14" s="188">
        <f t="shared" si="3"/>
        <v>3200</v>
      </c>
      <c r="Y14" s="345">
        <f t="shared" si="4"/>
        <v>8990648.3592484668</v>
      </c>
      <c r="Z14" s="332">
        <f t="shared" si="0"/>
        <v>0.47541227157926014</v>
      </c>
      <c r="AA14" s="345">
        <f t="shared" si="1"/>
        <v>1335.7076748252068</v>
      </c>
      <c r="AB14" s="345">
        <f t="shared" si="2"/>
        <v>2809.5776122651459</v>
      </c>
      <c r="AC14" s="1"/>
      <c r="AD14" s="129"/>
    </row>
    <row r="15" spans="1:30" s="10" customFormat="1" x14ac:dyDescent="0.2">
      <c r="A15" s="15" t="s">
        <v>46</v>
      </c>
      <c r="B15" s="341" t="s">
        <v>108</v>
      </c>
      <c r="C15" s="152">
        <f>'18'!C15</f>
        <v>103</v>
      </c>
      <c r="D15" s="152">
        <f>'18'!D15</f>
        <v>119</v>
      </c>
      <c r="E15" s="152">
        <f>'18'!E15</f>
        <v>222</v>
      </c>
      <c r="F15" s="188">
        <f>'6'!J15</f>
        <v>0</v>
      </c>
      <c r="G15" s="343">
        <f>'6'!H15</f>
        <v>0</v>
      </c>
      <c r="H15" s="188">
        <f>'7'!K15</f>
        <v>0</v>
      </c>
      <c r="I15" s="343">
        <f>'7'!H15</f>
        <v>0</v>
      </c>
      <c r="J15" s="188">
        <f>'8'!J15</f>
        <v>0</v>
      </c>
      <c r="K15" s="343">
        <f>'8'!H15</f>
        <v>0</v>
      </c>
      <c r="L15" s="188">
        <f>'9'!L15</f>
        <v>83</v>
      </c>
      <c r="M15" s="343">
        <f>'9'!H15</f>
        <v>183055</v>
      </c>
      <c r="N15" s="188">
        <f>'10'!Q15</f>
        <v>17</v>
      </c>
      <c r="O15" s="343">
        <f>'10'!K15</f>
        <v>127640.18560606061</v>
      </c>
      <c r="P15" s="188">
        <f>'11'!I15</f>
        <v>15</v>
      </c>
      <c r="Q15" s="343">
        <f>'11'!H15</f>
        <v>127500</v>
      </c>
      <c r="R15" s="188">
        <f>'12'!I15</f>
        <v>0</v>
      </c>
      <c r="S15" s="188">
        <f>'13'!K15</f>
        <v>37</v>
      </c>
      <c r="T15" s="343">
        <f>'13'!O15</f>
        <v>815373.30124212417</v>
      </c>
      <c r="U15" s="188">
        <f>'14'!Q15+'14'!R15</f>
        <v>33</v>
      </c>
      <c r="V15" s="188">
        <f>'14'!AA15</f>
        <v>33</v>
      </c>
      <c r="W15" s="344">
        <f>'14'!P15</f>
        <v>11682</v>
      </c>
      <c r="X15" s="188">
        <f t="shared" si="3"/>
        <v>185</v>
      </c>
      <c r="Y15" s="345">
        <f t="shared" si="4"/>
        <v>1265250.4868481848</v>
      </c>
      <c r="Z15" s="332">
        <f t="shared" si="0"/>
        <v>0.83333333333333337</v>
      </c>
      <c r="AA15" s="345">
        <f t="shared" si="1"/>
        <v>5699.3265173341661</v>
      </c>
      <c r="AB15" s="345">
        <f t="shared" si="2"/>
        <v>6839.1918208009993</v>
      </c>
      <c r="AC15" s="1"/>
      <c r="AD15" s="129"/>
    </row>
    <row r="16" spans="1:30" s="10" customFormat="1" x14ac:dyDescent="0.2">
      <c r="A16" s="15" t="s">
        <v>47</v>
      </c>
      <c r="B16" s="341" t="s">
        <v>108</v>
      </c>
      <c r="C16" s="152">
        <f>'18'!C16</f>
        <v>1659</v>
      </c>
      <c r="D16" s="152">
        <f>'18'!D16</f>
        <v>1339</v>
      </c>
      <c r="E16" s="152">
        <f>'18'!E16</f>
        <v>2998</v>
      </c>
      <c r="F16" s="188">
        <f>'6'!J16</f>
        <v>3</v>
      </c>
      <c r="G16" s="343">
        <f>'6'!H16</f>
        <v>7954.704902912621</v>
      </c>
      <c r="H16" s="188">
        <f>'7'!K16</f>
        <v>0</v>
      </c>
      <c r="I16" s="343">
        <f>'7'!H16</f>
        <v>0</v>
      </c>
      <c r="J16" s="188">
        <f>'8'!J16</f>
        <v>0</v>
      </c>
      <c r="K16" s="343">
        <f>'8'!H16</f>
        <v>0</v>
      </c>
      <c r="L16" s="188">
        <f>'9'!L16</f>
        <v>118</v>
      </c>
      <c r="M16" s="343">
        <f>'9'!H16</f>
        <v>0</v>
      </c>
      <c r="N16" s="188">
        <f>'10'!Q16</f>
        <v>250</v>
      </c>
      <c r="O16" s="343">
        <f>'10'!K16</f>
        <v>2286090</v>
      </c>
      <c r="P16" s="188">
        <f>'11'!I16</f>
        <v>57</v>
      </c>
      <c r="Q16" s="343">
        <f>'11'!H16</f>
        <v>314500</v>
      </c>
      <c r="R16" s="188">
        <f>'12'!I16</f>
        <v>0</v>
      </c>
      <c r="S16" s="188">
        <f>'13'!K16</f>
        <v>298</v>
      </c>
      <c r="T16" s="343">
        <f>'13'!O16</f>
        <v>4499414.5</v>
      </c>
      <c r="U16" s="188">
        <f>'14'!Q16+'14'!R16</f>
        <v>376</v>
      </c>
      <c r="V16" s="188">
        <f>'14'!AA16</f>
        <v>30</v>
      </c>
      <c r="W16" s="344">
        <f>'14'!P16</f>
        <v>31818.58</v>
      </c>
      <c r="X16" s="188">
        <f t="shared" si="3"/>
        <v>1102</v>
      </c>
      <c r="Y16" s="345">
        <f t="shared" si="4"/>
        <v>7139777.7849029126</v>
      </c>
      <c r="Z16" s="332">
        <f t="shared" si="0"/>
        <v>0.36757838559039357</v>
      </c>
      <c r="AA16" s="345">
        <f t="shared" si="1"/>
        <v>2381.5136040369957</v>
      </c>
      <c r="AB16" s="345">
        <f t="shared" si="2"/>
        <v>6478.9272095307733</v>
      </c>
      <c r="AC16" s="1"/>
      <c r="AD16" s="129"/>
    </row>
    <row r="17" spans="1:30" s="10" customFormat="1" x14ac:dyDescent="0.2">
      <c r="A17" s="15" t="s">
        <v>48</v>
      </c>
      <c r="B17" s="341" t="s">
        <v>108</v>
      </c>
      <c r="C17" s="152">
        <f>'18'!C17</f>
        <v>4217</v>
      </c>
      <c r="D17" s="152">
        <f>'18'!D17</f>
        <v>2349</v>
      </c>
      <c r="E17" s="152">
        <f>'18'!E17</f>
        <v>6566</v>
      </c>
      <c r="F17" s="188">
        <f>'6'!J17</f>
        <v>94</v>
      </c>
      <c r="G17" s="343">
        <f>'6'!H17</f>
        <v>287764.34710122697</v>
      </c>
      <c r="H17" s="188">
        <f>'7'!K17</f>
        <v>0</v>
      </c>
      <c r="I17" s="343">
        <f>'7'!H17</f>
        <v>0</v>
      </c>
      <c r="J17" s="188">
        <f>'8'!J17</f>
        <v>0</v>
      </c>
      <c r="K17" s="343">
        <f>'8'!H17</f>
        <v>0</v>
      </c>
      <c r="L17" s="188">
        <f>'9'!L17</f>
        <v>38</v>
      </c>
      <c r="M17" s="343">
        <f>'9'!H17</f>
        <v>0</v>
      </c>
      <c r="N17" s="188">
        <f>'10'!Q17</f>
        <v>358</v>
      </c>
      <c r="O17" s="343">
        <f>'10'!K17</f>
        <v>2748845.1931535564</v>
      </c>
      <c r="P17" s="188">
        <f>'11'!I17</f>
        <v>160</v>
      </c>
      <c r="Q17" s="343">
        <f>'11'!H17</f>
        <v>1323455.6830645418</v>
      </c>
      <c r="R17" s="188">
        <f>'12'!I17</f>
        <v>33</v>
      </c>
      <c r="S17" s="188">
        <f>'13'!K17</f>
        <v>517</v>
      </c>
      <c r="T17" s="343">
        <f>'13'!O17</f>
        <v>2629403.333333333</v>
      </c>
      <c r="U17" s="188">
        <f>'14'!Q17+'14'!R17</f>
        <v>1169</v>
      </c>
      <c r="V17" s="188">
        <f>'14'!AA17</f>
        <v>705</v>
      </c>
      <c r="W17" s="344">
        <f>'14'!P17</f>
        <v>608665.03</v>
      </c>
      <c r="X17" s="188">
        <f t="shared" si="3"/>
        <v>2369</v>
      </c>
      <c r="Y17" s="345">
        <f t="shared" si="4"/>
        <v>7598133.5866526589</v>
      </c>
      <c r="Z17" s="332">
        <f t="shared" si="0"/>
        <v>0.360798050563509</v>
      </c>
      <c r="AA17" s="345">
        <f t="shared" si="1"/>
        <v>1157.1936622986077</v>
      </c>
      <c r="AB17" s="345">
        <f t="shared" si="2"/>
        <v>3207.3168369154323</v>
      </c>
      <c r="AC17" s="1"/>
      <c r="AD17" s="129"/>
    </row>
    <row r="18" spans="1:30" s="10" customFormat="1" x14ac:dyDescent="0.2">
      <c r="A18" s="15" t="s">
        <v>49</v>
      </c>
      <c r="B18" s="341" t="s">
        <v>104</v>
      </c>
      <c r="C18" s="152">
        <f>'18'!C18</f>
        <v>16760</v>
      </c>
      <c r="D18" s="152">
        <f>'18'!D18</f>
        <v>12483</v>
      </c>
      <c r="E18" s="152">
        <f>'18'!E18</f>
        <v>29243</v>
      </c>
      <c r="F18" s="188">
        <f>'6'!J18</f>
        <v>217</v>
      </c>
      <c r="G18" s="343">
        <f>'6'!H18</f>
        <v>585839.37</v>
      </c>
      <c r="H18" s="188">
        <f>'7'!K18</f>
        <v>0</v>
      </c>
      <c r="I18" s="343">
        <f>'7'!H18</f>
        <v>0</v>
      </c>
      <c r="J18" s="188">
        <f>'8'!J18</f>
        <v>0</v>
      </c>
      <c r="K18" s="343">
        <f>'8'!H18</f>
        <v>0</v>
      </c>
      <c r="L18" s="188">
        <f>'9'!L18</f>
        <v>155</v>
      </c>
      <c r="M18" s="343">
        <f>'9'!H18</f>
        <v>294417</v>
      </c>
      <c r="N18" s="188">
        <f>'10'!Q18</f>
        <v>467</v>
      </c>
      <c r="O18" s="343">
        <f>'10'!K18</f>
        <v>4691360.9677419355</v>
      </c>
      <c r="P18" s="188">
        <f>'11'!I18</f>
        <v>303</v>
      </c>
      <c r="Q18" s="343">
        <f>'11'!H18</f>
        <v>2635772.7272727275</v>
      </c>
      <c r="R18" s="188">
        <f>'12'!I18</f>
        <v>0</v>
      </c>
      <c r="S18" s="188">
        <f>'13'!K18</f>
        <v>2387</v>
      </c>
      <c r="T18" s="343">
        <f>'13'!O18</f>
        <v>20535555</v>
      </c>
      <c r="U18" s="188">
        <f>'14'!Q18+'14'!R18</f>
        <v>4435</v>
      </c>
      <c r="V18" s="188">
        <f>'14'!AA18</f>
        <v>1647</v>
      </c>
      <c r="W18" s="344">
        <f>'14'!P18</f>
        <v>1086482.56</v>
      </c>
      <c r="X18" s="188">
        <f t="shared" si="3"/>
        <v>7964</v>
      </c>
      <c r="Y18" s="345">
        <f t="shared" si="4"/>
        <v>29829427.625014663</v>
      </c>
      <c r="Z18" s="332">
        <f t="shared" si="0"/>
        <v>0.27233867934206479</v>
      </c>
      <c r="AA18" s="345">
        <f t="shared" si="1"/>
        <v>1020.0536068465842</v>
      </c>
      <c r="AB18" s="345">
        <f t="shared" si="2"/>
        <v>3745.5333532163063</v>
      </c>
      <c r="AC18" s="1"/>
      <c r="AD18" s="129"/>
    </row>
    <row r="19" spans="1:30" s="10" customFormat="1" x14ac:dyDescent="0.2">
      <c r="A19" s="15" t="s">
        <v>50</v>
      </c>
      <c r="B19" s="341" t="s">
        <v>108</v>
      </c>
      <c r="C19" s="152">
        <f>'18'!C19</f>
        <v>1179</v>
      </c>
      <c r="D19" s="152">
        <f>'18'!D19</f>
        <v>760</v>
      </c>
      <c r="E19" s="152">
        <f>'18'!E19</f>
        <v>1939</v>
      </c>
      <c r="F19" s="188">
        <f>'6'!J19</f>
        <v>0</v>
      </c>
      <c r="G19" s="343">
        <f>'6'!H19</f>
        <v>0</v>
      </c>
      <c r="H19" s="188">
        <f>'7'!K19</f>
        <v>0</v>
      </c>
      <c r="I19" s="343">
        <f>'7'!H19</f>
        <v>0</v>
      </c>
      <c r="J19" s="188">
        <f>'8'!J19</f>
        <v>0</v>
      </c>
      <c r="K19" s="343">
        <f>'8'!H19</f>
        <v>0</v>
      </c>
      <c r="L19" s="188">
        <f>'9'!L19</f>
        <v>32</v>
      </c>
      <c r="M19" s="343">
        <f>'9'!H19</f>
        <v>37548.63636363636</v>
      </c>
      <c r="N19" s="188">
        <f>'10'!Q19</f>
        <v>130</v>
      </c>
      <c r="O19" s="343">
        <f>'10'!K19</f>
        <v>1307941.8825051761</v>
      </c>
      <c r="P19" s="188">
        <f>'11'!I19</f>
        <v>131</v>
      </c>
      <c r="Q19" s="343">
        <f>'11'!H19</f>
        <v>690068.42205820244</v>
      </c>
      <c r="R19" s="188">
        <f>'12'!I19</f>
        <v>57</v>
      </c>
      <c r="S19" s="188">
        <f>'13'!K19</f>
        <v>221</v>
      </c>
      <c r="T19" s="343">
        <f>'13'!O19</f>
        <v>1393820</v>
      </c>
      <c r="U19" s="188">
        <f>'14'!Q19+'14'!R19</f>
        <v>347</v>
      </c>
      <c r="V19" s="188">
        <f>'14'!AA19</f>
        <v>126</v>
      </c>
      <c r="W19" s="344">
        <f>'14'!P19</f>
        <v>73086</v>
      </c>
      <c r="X19" s="188">
        <f t="shared" si="3"/>
        <v>918</v>
      </c>
      <c r="Y19" s="345">
        <f t="shared" si="4"/>
        <v>3502464.9409270152</v>
      </c>
      <c r="Z19" s="332">
        <f t="shared" si="0"/>
        <v>0.47343991748323877</v>
      </c>
      <c r="AA19" s="345">
        <f t="shared" si="1"/>
        <v>1806.325395011354</v>
      </c>
      <c r="AB19" s="345">
        <f t="shared" si="2"/>
        <v>3815.3212864128704</v>
      </c>
      <c r="AC19" s="1"/>
      <c r="AD19" s="129"/>
    </row>
    <row r="20" spans="1:30" s="10" customFormat="1" x14ac:dyDescent="0.2">
      <c r="A20" s="15" t="s">
        <v>51</v>
      </c>
      <c r="B20" s="341" t="s">
        <v>108</v>
      </c>
      <c r="C20" s="152">
        <f>'18'!C20</f>
        <v>2116</v>
      </c>
      <c r="D20" s="152">
        <f>'18'!D20</f>
        <v>1642</v>
      </c>
      <c r="E20" s="152">
        <f>'18'!E20</f>
        <v>3758</v>
      </c>
      <c r="F20" s="188">
        <f>'6'!J20</f>
        <v>42</v>
      </c>
      <c r="G20" s="343">
        <f>'6'!H20</f>
        <v>129958.0922392638</v>
      </c>
      <c r="H20" s="188">
        <f>'7'!K20</f>
        <v>0</v>
      </c>
      <c r="I20" s="343">
        <f>'7'!H20</f>
        <v>0</v>
      </c>
      <c r="J20" s="188">
        <f>'8'!J20</f>
        <v>0</v>
      </c>
      <c r="K20" s="343">
        <f>'8'!H20</f>
        <v>0</v>
      </c>
      <c r="L20" s="188">
        <f>'9'!L20</f>
        <v>212</v>
      </c>
      <c r="M20" s="343">
        <f>'9'!H20</f>
        <v>385471.13636363635</v>
      </c>
      <c r="N20" s="188">
        <f>'10'!Q20</f>
        <v>519</v>
      </c>
      <c r="O20" s="343">
        <f>'10'!K20</f>
        <v>4134407.8068464426</v>
      </c>
      <c r="P20" s="188">
        <f>'11'!I20</f>
        <v>161</v>
      </c>
      <c r="Q20" s="343">
        <f>'11'!H20</f>
        <v>1318436.6681616125</v>
      </c>
      <c r="R20" s="188">
        <f>'12'!I20</f>
        <v>0</v>
      </c>
      <c r="S20" s="188">
        <f>'13'!K20</f>
        <v>406</v>
      </c>
      <c r="T20" s="343">
        <f>'13'!O20</f>
        <v>2258994.333333333</v>
      </c>
      <c r="U20" s="188">
        <f>'14'!Q20+'14'!R20</f>
        <v>505</v>
      </c>
      <c r="V20" s="188">
        <f>'14'!AA20</f>
        <v>186</v>
      </c>
      <c r="W20" s="344">
        <f>'14'!P20</f>
        <v>119575</v>
      </c>
      <c r="X20" s="188">
        <f t="shared" si="3"/>
        <v>1845</v>
      </c>
      <c r="Y20" s="345">
        <f t="shared" si="4"/>
        <v>8346843.0369442878</v>
      </c>
      <c r="Z20" s="332">
        <f t="shared" si="0"/>
        <v>0.49095263437998937</v>
      </c>
      <c r="AA20" s="345">
        <f t="shared" si="1"/>
        <v>2221.0864920022054</v>
      </c>
      <c r="AB20" s="345">
        <f t="shared" si="2"/>
        <v>4524.0341663654681</v>
      </c>
      <c r="AC20" s="1"/>
      <c r="AD20" s="129"/>
    </row>
    <row r="21" spans="1:30" s="10" customFormat="1" x14ac:dyDescent="0.2">
      <c r="A21" s="15" t="s">
        <v>52</v>
      </c>
      <c r="B21" s="341" t="s">
        <v>108</v>
      </c>
      <c r="C21" s="152">
        <f>'18'!C21</f>
        <v>1298</v>
      </c>
      <c r="D21" s="152">
        <f>'18'!D21</f>
        <v>795</v>
      </c>
      <c r="E21" s="152">
        <f>'18'!E21</f>
        <v>2093</v>
      </c>
      <c r="F21" s="188">
        <f>'6'!J21</f>
        <v>48</v>
      </c>
      <c r="G21" s="343">
        <f>'6'!H21</f>
        <v>92916.211509433968</v>
      </c>
      <c r="H21" s="188">
        <f>'7'!K21</f>
        <v>31</v>
      </c>
      <c r="I21" s="343">
        <f>'7'!H21</f>
        <v>62807.050847457635</v>
      </c>
      <c r="J21" s="188">
        <f>'8'!J21</f>
        <v>0</v>
      </c>
      <c r="K21" s="343">
        <f>'8'!H21</f>
        <v>0</v>
      </c>
      <c r="L21" s="188">
        <f>'9'!L21</f>
        <v>82</v>
      </c>
      <c r="M21" s="343">
        <f>'9'!H21</f>
        <v>169200</v>
      </c>
      <c r="N21" s="188">
        <f>'10'!Q21</f>
        <v>100</v>
      </c>
      <c r="O21" s="343">
        <f>'10'!K21</f>
        <v>1599345.6545454545</v>
      </c>
      <c r="P21" s="188">
        <f>'11'!I21</f>
        <v>94</v>
      </c>
      <c r="Q21" s="343">
        <f>'11'!H21</f>
        <v>628922.01834862388</v>
      </c>
      <c r="R21" s="188">
        <f>'12'!I21</f>
        <v>89</v>
      </c>
      <c r="S21" s="188">
        <f>'13'!K21</f>
        <v>182</v>
      </c>
      <c r="T21" s="343">
        <f>'13'!O21</f>
        <v>2309654.333333333</v>
      </c>
      <c r="U21" s="188">
        <f>'14'!Q21+'14'!R21</f>
        <v>175</v>
      </c>
      <c r="V21" s="188">
        <f>'14'!AA21</f>
        <v>87</v>
      </c>
      <c r="W21" s="344">
        <f>'14'!P21</f>
        <v>86791</v>
      </c>
      <c r="X21" s="188">
        <f t="shared" si="3"/>
        <v>801</v>
      </c>
      <c r="Y21" s="345">
        <f t="shared" si="4"/>
        <v>4949636.2685843036</v>
      </c>
      <c r="Z21" s="332">
        <f t="shared" si="0"/>
        <v>0.38270425226946964</v>
      </c>
      <c r="AA21" s="345">
        <f t="shared" si="1"/>
        <v>2364.8524933513154</v>
      </c>
      <c r="AB21" s="345">
        <f t="shared" si="2"/>
        <v>6179.3211842500668</v>
      </c>
      <c r="AC21" s="1"/>
      <c r="AD21" s="129"/>
    </row>
    <row r="22" spans="1:30" s="10" customFormat="1" x14ac:dyDescent="0.2">
      <c r="A22" s="15" t="s">
        <v>53</v>
      </c>
      <c r="B22" s="341" t="s">
        <v>108</v>
      </c>
      <c r="C22" s="152">
        <f>'18'!C22</f>
        <v>1722</v>
      </c>
      <c r="D22" s="152">
        <f>'18'!D22</f>
        <v>1353</v>
      </c>
      <c r="E22" s="152">
        <f>'18'!E22</f>
        <v>3075</v>
      </c>
      <c r="F22" s="188">
        <f>'6'!J22</f>
        <v>64</v>
      </c>
      <c r="G22" s="343">
        <f>'6'!H22</f>
        <v>152388.98809523811</v>
      </c>
      <c r="H22" s="188">
        <f>'7'!K22</f>
        <v>0</v>
      </c>
      <c r="I22" s="343">
        <f>'7'!H22</f>
        <v>0</v>
      </c>
      <c r="J22" s="188">
        <f>'8'!J22</f>
        <v>0</v>
      </c>
      <c r="K22" s="343">
        <f>'8'!H22</f>
        <v>0</v>
      </c>
      <c r="L22" s="188">
        <f>'9'!L22</f>
        <v>286</v>
      </c>
      <c r="M22" s="343">
        <f>'9'!H22</f>
        <v>227169.22703252034</v>
      </c>
      <c r="N22" s="188">
        <f>'10'!Q22</f>
        <v>237</v>
      </c>
      <c r="O22" s="343">
        <f>'10'!K22</f>
        <v>1507600.0910056282</v>
      </c>
      <c r="P22" s="188">
        <f>'11'!I22</f>
        <v>18</v>
      </c>
      <c r="Q22" s="343">
        <f>'11'!H22</f>
        <v>153000</v>
      </c>
      <c r="R22" s="188">
        <f>'12'!I22</f>
        <v>28</v>
      </c>
      <c r="S22" s="188">
        <f>'13'!K22</f>
        <v>223</v>
      </c>
      <c r="T22" s="343">
        <f>'13'!O22</f>
        <v>1128905.3999999999</v>
      </c>
      <c r="U22" s="188">
        <f>'14'!Q22+'14'!R22</f>
        <v>432</v>
      </c>
      <c r="V22" s="188">
        <f>'14'!AA22</f>
        <v>138</v>
      </c>
      <c r="W22" s="344">
        <f>'14'!P22</f>
        <v>123807</v>
      </c>
      <c r="X22" s="188">
        <f t="shared" si="3"/>
        <v>1288</v>
      </c>
      <c r="Y22" s="345">
        <f t="shared" si="4"/>
        <v>3292870.7061333866</v>
      </c>
      <c r="Z22" s="332">
        <f t="shared" si="0"/>
        <v>0.4188617886178862</v>
      </c>
      <c r="AA22" s="345">
        <f t="shared" si="1"/>
        <v>1070.852262157199</v>
      </c>
      <c r="AB22" s="345">
        <f t="shared" si="2"/>
        <v>2556.5766351967286</v>
      </c>
      <c r="AC22" s="1"/>
      <c r="AD22" s="129"/>
    </row>
    <row r="23" spans="1:30" s="10" customFormat="1" x14ac:dyDescent="0.2">
      <c r="A23" s="15" t="s">
        <v>54</v>
      </c>
      <c r="B23" s="341" t="s">
        <v>108</v>
      </c>
      <c r="C23" s="152">
        <f>'18'!C23</f>
        <v>2783</v>
      </c>
      <c r="D23" s="152">
        <f>'18'!D23</f>
        <v>1991</v>
      </c>
      <c r="E23" s="152">
        <f>'18'!E23</f>
        <v>4774</v>
      </c>
      <c r="F23" s="188">
        <f>'6'!J23</f>
        <v>0</v>
      </c>
      <c r="G23" s="343">
        <f>'6'!H23</f>
        <v>0</v>
      </c>
      <c r="H23" s="188">
        <f>'7'!K23</f>
        <v>0</v>
      </c>
      <c r="I23" s="343">
        <f>'7'!H23</f>
        <v>0</v>
      </c>
      <c r="J23" s="188">
        <f>'8'!J23</f>
        <v>0</v>
      </c>
      <c r="K23" s="343">
        <f>'8'!H23</f>
        <v>0</v>
      </c>
      <c r="L23" s="188">
        <f>'9'!L23</f>
        <v>59</v>
      </c>
      <c r="M23" s="343">
        <f>'9'!H23</f>
        <v>116341.95652173914</v>
      </c>
      <c r="N23" s="188">
        <f>'10'!Q23</f>
        <v>312</v>
      </c>
      <c r="O23" s="343">
        <f>'10'!K23</f>
        <v>2802980.4000000004</v>
      </c>
      <c r="P23" s="188">
        <f>'11'!I23</f>
        <v>252</v>
      </c>
      <c r="Q23" s="343">
        <f>'11'!H23</f>
        <v>1815600</v>
      </c>
      <c r="R23" s="188">
        <f>'12'!I23</f>
        <v>0</v>
      </c>
      <c r="S23" s="188">
        <f>'13'!K23</f>
        <v>345</v>
      </c>
      <c r="T23" s="343">
        <f>'13'!O23</f>
        <v>2317688.3511017086</v>
      </c>
      <c r="U23" s="188">
        <f>'14'!Q23+'14'!R23</f>
        <v>1101</v>
      </c>
      <c r="V23" s="188">
        <f>'14'!AA23</f>
        <v>903</v>
      </c>
      <c r="W23" s="344">
        <f>'14'!P23</f>
        <v>301249</v>
      </c>
      <c r="X23" s="188">
        <f t="shared" si="3"/>
        <v>2069</v>
      </c>
      <c r="Y23" s="345">
        <f t="shared" si="4"/>
        <v>7353859.7076234482</v>
      </c>
      <c r="Z23" s="332">
        <f t="shared" si="0"/>
        <v>0.43338919145370758</v>
      </c>
      <c r="AA23" s="345">
        <f t="shared" si="1"/>
        <v>1540.3979278641491</v>
      </c>
      <c r="AB23" s="345">
        <f t="shared" si="2"/>
        <v>3554.3062869132182</v>
      </c>
      <c r="AC23" s="1"/>
      <c r="AD23" s="129"/>
    </row>
    <row r="24" spans="1:30" s="10" customFormat="1" x14ac:dyDescent="0.2">
      <c r="A24" s="15" t="s">
        <v>55</v>
      </c>
      <c r="B24" s="341" t="s">
        <v>104</v>
      </c>
      <c r="C24" s="152">
        <f>'18'!C24</f>
        <v>7599</v>
      </c>
      <c r="D24" s="152">
        <f>'18'!D24</f>
        <v>5523</v>
      </c>
      <c r="E24" s="152">
        <f>'18'!E24</f>
        <v>13122</v>
      </c>
      <c r="F24" s="188">
        <f>'6'!J24</f>
        <v>105</v>
      </c>
      <c r="G24" s="343">
        <f>'6'!H24</f>
        <v>192707.02117187501</v>
      </c>
      <c r="H24" s="188">
        <f>'7'!K24</f>
        <v>0</v>
      </c>
      <c r="I24" s="343">
        <f>'7'!H24</f>
        <v>0</v>
      </c>
      <c r="J24" s="188">
        <f>'8'!J24</f>
        <v>0</v>
      </c>
      <c r="K24" s="343">
        <f>'8'!H24</f>
        <v>0</v>
      </c>
      <c r="L24" s="188">
        <f>'9'!L24</f>
        <v>0</v>
      </c>
      <c r="M24" s="343">
        <f>'9'!H24</f>
        <v>0</v>
      </c>
      <c r="N24" s="188">
        <f>'10'!Q24</f>
        <v>185</v>
      </c>
      <c r="O24" s="343">
        <f>'10'!K24</f>
        <v>1684344.5465116277</v>
      </c>
      <c r="P24" s="188">
        <f>'11'!I24</f>
        <v>150</v>
      </c>
      <c r="Q24" s="343">
        <f>'11'!H24</f>
        <v>1117697.2410154552</v>
      </c>
      <c r="R24" s="188">
        <f>'12'!I24</f>
        <v>0</v>
      </c>
      <c r="S24" s="188">
        <f>'13'!K24</f>
        <v>919</v>
      </c>
      <c r="T24" s="343">
        <f>'13'!O24</f>
        <v>4962721.166666666</v>
      </c>
      <c r="U24" s="188">
        <f>'14'!Q24+'14'!R24</f>
        <v>1616</v>
      </c>
      <c r="V24" s="188">
        <f>'14'!AA24</f>
        <v>954</v>
      </c>
      <c r="W24" s="344">
        <f>'14'!P24</f>
        <v>640034.1</v>
      </c>
      <c r="X24" s="188">
        <f t="shared" si="3"/>
        <v>2975</v>
      </c>
      <c r="Y24" s="345">
        <f t="shared" si="4"/>
        <v>8597504.0753656235</v>
      </c>
      <c r="Z24" s="332">
        <f t="shared" si="0"/>
        <v>0.22671848803536046</v>
      </c>
      <c r="AA24" s="345">
        <f t="shared" si="1"/>
        <v>655.19768902344333</v>
      </c>
      <c r="AB24" s="345">
        <f t="shared" si="2"/>
        <v>2889.9173362573524</v>
      </c>
      <c r="AC24" s="1"/>
      <c r="AD24" s="129"/>
    </row>
    <row r="25" spans="1:30" s="10" customFormat="1" x14ac:dyDescent="0.2">
      <c r="A25" s="15" t="s">
        <v>56</v>
      </c>
      <c r="B25" s="341" t="s">
        <v>104</v>
      </c>
      <c r="C25" s="152">
        <f>'18'!C25</f>
        <v>10029</v>
      </c>
      <c r="D25" s="152">
        <f>'18'!D25</f>
        <v>7034</v>
      </c>
      <c r="E25" s="152">
        <f>'18'!E25</f>
        <v>17063</v>
      </c>
      <c r="F25" s="188">
        <f>'6'!J25</f>
        <v>226</v>
      </c>
      <c r="G25" s="343">
        <f>'6'!H25</f>
        <v>716631.56569965871</v>
      </c>
      <c r="H25" s="188">
        <f>'7'!K25</f>
        <v>0</v>
      </c>
      <c r="I25" s="343">
        <f>'7'!H25</f>
        <v>0</v>
      </c>
      <c r="J25" s="188">
        <f>'8'!J25</f>
        <v>0</v>
      </c>
      <c r="K25" s="343">
        <f>'8'!H25</f>
        <v>0</v>
      </c>
      <c r="L25" s="188">
        <f>'9'!L25</f>
        <v>140</v>
      </c>
      <c r="M25" s="343">
        <f>'9'!H25</f>
        <v>320039</v>
      </c>
      <c r="N25" s="188">
        <f>'10'!Q25</f>
        <v>812</v>
      </c>
      <c r="O25" s="343">
        <f>'10'!K25</f>
        <v>6921304.0333333332</v>
      </c>
      <c r="P25" s="188">
        <f>'11'!I25</f>
        <v>593</v>
      </c>
      <c r="Q25" s="343">
        <f>'11'!H25</f>
        <v>4985260.5517969094</v>
      </c>
      <c r="R25" s="188">
        <f>'12'!I25</f>
        <v>15</v>
      </c>
      <c r="S25" s="188">
        <f>'13'!K25</f>
        <v>1399</v>
      </c>
      <c r="T25" s="343">
        <f>'13'!O25</f>
        <v>5989534.666666666</v>
      </c>
      <c r="U25" s="188">
        <f>'14'!Q25+'14'!R25</f>
        <v>2935</v>
      </c>
      <c r="V25" s="188">
        <f>'14'!AA25</f>
        <v>1164</v>
      </c>
      <c r="W25" s="344">
        <f>'14'!P25</f>
        <v>938115.91</v>
      </c>
      <c r="X25" s="188">
        <f t="shared" si="3"/>
        <v>6120</v>
      </c>
      <c r="Y25" s="345">
        <f t="shared" si="4"/>
        <v>19870885.727496568</v>
      </c>
      <c r="Z25" s="332">
        <f t="shared" si="0"/>
        <v>0.35867080818144526</v>
      </c>
      <c r="AA25" s="345">
        <f t="shared" si="1"/>
        <v>1164.5599090134542</v>
      </c>
      <c r="AB25" s="345">
        <f t="shared" si="2"/>
        <v>3246.8767528589165</v>
      </c>
      <c r="AC25" s="1"/>
      <c r="AD25" s="129"/>
    </row>
    <row r="26" spans="1:30" s="10" customFormat="1" x14ac:dyDescent="0.2">
      <c r="A26" s="15" t="s">
        <v>57</v>
      </c>
      <c r="B26" s="341" t="s">
        <v>104</v>
      </c>
      <c r="C26" s="152">
        <f>'18'!C26</f>
        <v>20237</v>
      </c>
      <c r="D26" s="152">
        <f>'18'!D26</f>
        <v>13552</v>
      </c>
      <c r="E26" s="152">
        <f>'18'!E26</f>
        <v>33789</v>
      </c>
      <c r="F26" s="188">
        <f>'6'!J26</f>
        <v>195</v>
      </c>
      <c r="G26" s="343">
        <f>'6'!H26</f>
        <v>705048</v>
      </c>
      <c r="H26" s="188">
        <f>'7'!K26</f>
        <v>0</v>
      </c>
      <c r="I26" s="343">
        <f>'7'!H26</f>
        <v>0</v>
      </c>
      <c r="J26" s="188">
        <f>'8'!J26</f>
        <v>82</v>
      </c>
      <c r="K26" s="343">
        <f>'8'!H26</f>
        <v>336859.09749999997</v>
      </c>
      <c r="L26" s="188">
        <f>'9'!L26</f>
        <v>109</v>
      </c>
      <c r="M26" s="343">
        <f>'9'!H26</f>
        <v>193773</v>
      </c>
      <c r="N26" s="188">
        <f>'10'!Q26</f>
        <v>875</v>
      </c>
      <c r="O26" s="343">
        <f>'10'!K26</f>
        <v>7949640</v>
      </c>
      <c r="P26" s="188">
        <f>'11'!I26</f>
        <v>489</v>
      </c>
      <c r="Q26" s="343">
        <f>'11'!H26</f>
        <v>3825000</v>
      </c>
      <c r="R26" s="188">
        <f>'12'!I26</f>
        <v>102</v>
      </c>
      <c r="S26" s="188">
        <f>'13'!K26</f>
        <v>2571</v>
      </c>
      <c r="T26" s="343">
        <f>'13'!O26</f>
        <v>20968937</v>
      </c>
      <c r="U26" s="188">
        <f>'14'!Q26+'14'!R26</f>
        <v>3689</v>
      </c>
      <c r="V26" s="188">
        <f>'14'!AA26</f>
        <v>1790</v>
      </c>
      <c r="W26" s="344">
        <f>'14'!P26</f>
        <v>1358030</v>
      </c>
      <c r="X26" s="188">
        <f t="shared" si="3"/>
        <v>8112</v>
      </c>
      <c r="Y26" s="345">
        <f t="shared" si="4"/>
        <v>35337287.097499996</v>
      </c>
      <c r="Z26" s="332">
        <f t="shared" si="0"/>
        <v>0.24007813193642902</v>
      </c>
      <c r="AA26" s="345">
        <f t="shared" si="1"/>
        <v>1045.8222231347479</v>
      </c>
      <c r="AB26" s="345">
        <f t="shared" si="2"/>
        <v>4356.1744449580865</v>
      </c>
      <c r="AC26" s="1"/>
      <c r="AD26" s="129"/>
    </row>
    <row r="27" spans="1:30" s="10" customFormat="1" x14ac:dyDescent="0.2">
      <c r="A27" s="15" t="s">
        <v>58</v>
      </c>
      <c r="B27" s="341" t="s">
        <v>108</v>
      </c>
      <c r="C27" s="152">
        <f>'18'!C27</f>
        <v>771</v>
      </c>
      <c r="D27" s="152">
        <f>'18'!D27</f>
        <v>755</v>
      </c>
      <c r="E27" s="152">
        <f>'18'!E27</f>
        <v>1526</v>
      </c>
      <c r="F27" s="188">
        <f>'6'!J27</f>
        <v>0</v>
      </c>
      <c r="G27" s="343">
        <f>'6'!H27</f>
        <v>0</v>
      </c>
      <c r="H27" s="188">
        <f>'7'!K27</f>
        <v>0</v>
      </c>
      <c r="I27" s="343">
        <f>'7'!H27</f>
        <v>0</v>
      </c>
      <c r="J27" s="188">
        <f>'8'!J27</f>
        <v>0</v>
      </c>
      <c r="K27" s="343">
        <f>'8'!H27</f>
        <v>0</v>
      </c>
      <c r="L27" s="188">
        <f>'9'!L27</f>
        <v>110</v>
      </c>
      <c r="M27" s="343">
        <f>'9'!H27</f>
        <v>16981.590909090908</v>
      </c>
      <c r="N27" s="188">
        <f>'10'!Q27</f>
        <v>69</v>
      </c>
      <c r="O27" s="343">
        <f>'10'!K27</f>
        <v>515997.03409090912</v>
      </c>
      <c r="P27" s="188">
        <f>'11'!I27</f>
        <v>44</v>
      </c>
      <c r="Q27" s="343">
        <f>'11'!H27</f>
        <v>379385.26071414439</v>
      </c>
      <c r="R27" s="188">
        <f>'12'!I27</f>
        <v>15</v>
      </c>
      <c r="S27" s="188">
        <f>'13'!K27</f>
        <v>152</v>
      </c>
      <c r="T27" s="343">
        <f>'13'!O27</f>
        <v>815373.30124212417</v>
      </c>
      <c r="U27" s="188">
        <f>'14'!Q27+'14'!R27</f>
        <v>148</v>
      </c>
      <c r="V27" s="188">
        <f>'14'!AA27</f>
        <v>96</v>
      </c>
      <c r="W27" s="344">
        <f>'14'!P27</f>
        <v>61308</v>
      </c>
      <c r="X27" s="188">
        <f t="shared" si="3"/>
        <v>538</v>
      </c>
      <c r="Y27" s="345">
        <f t="shared" si="4"/>
        <v>1789045.1869562687</v>
      </c>
      <c r="Z27" s="332">
        <f t="shared" si="0"/>
        <v>0.35255570117955437</v>
      </c>
      <c r="AA27" s="345">
        <f t="shared" si="1"/>
        <v>1172.3756139949337</v>
      </c>
      <c r="AB27" s="345">
        <f t="shared" si="2"/>
        <v>3325.3628010339567</v>
      </c>
      <c r="AC27" s="1"/>
      <c r="AD27" s="129"/>
    </row>
    <row r="28" spans="1:30" s="10" customFormat="1" x14ac:dyDescent="0.2">
      <c r="A28" s="15" t="s">
        <v>59</v>
      </c>
      <c r="B28" s="341" t="s">
        <v>104</v>
      </c>
      <c r="C28" s="152">
        <f>'18'!C28</f>
        <v>9506</v>
      </c>
      <c r="D28" s="152">
        <f>'18'!D28</f>
        <v>6470</v>
      </c>
      <c r="E28" s="152">
        <f>'18'!E28</f>
        <v>15976</v>
      </c>
      <c r="F28" s="188">
        <f>'6'!J28</f>
        <v>142</v>
      </c>
      <c r="G28" s="343">
        <f>'6'!H28</f>
        <v>316881.31</v>
      </c>
      <c r="H28" s="188">
        <f>'7'!K28</f>
        <v>0</v>
      </c>
      <c r="I28" s="343">
        <f>'7'!H28</f>
        <v>0</v>
      </c>
      <c r="J28" s="188">
        <f>'8'!J28</f>
        <v>0</v>
      </c>
      <c r="K28" s="343">
        <f>'8'!H28</f>
        <v>0</v>
      </c>
      <c r="L28" s="188">
        <f>'9'!L28</f>
        <v>463</v>
      </c>
      <c r="M28" s="343">
        <f>'9'!H28</f>
        <v>886768</v>
      </c>
      <c r="N28" s="188">
        <f>'10'!Q28</f>
        <v>932</v>
      </c>
      <c r="O28" s="343">
        <f>'10'!K28</f>
        <v>9465375</v>
      </c>
      <c r="P28" s="188">
        <f>'11'!I28</f>
        <v>880</v>
      </c>
      <c r="Q28" s="343">
        <f>'11'!H28</f>
        <v>5340400</v>
      </c>
      <c r="R28" s="188">
        <f>'12'!I28</f>
        <v>535</v>
      </c>
      <c r="S28" s="188">
        <f>'13'!K28</f>
        <v>1963</v>
      </c>
      <c r="T28" s="343">
        <f>'13'!O28</f>
        <v>6564608.3511017086</v>
      </c>
      <c r="U28" s="188">
        <f>'14'!Q28+'14'!R28</f>
        <v>2584</v>
      </c>
      <c r="V28" s="188">
        <f>'14'!AA28</f>
        <v>1520</v>
      </c>
      <c r="W28" s="344">
        <f>'14'!P28</f>
        <v>1155414.54</v>
      </c>
      <c r="X28" s="188">
        <f t="shared" si="3"/>
        <v>7499</v>
      </c>
      <c r="Y28" s="345">
        <f t="shared" si="4"/>
        <v>23729447.201101709</v>
      </c>
      <c r="Z28" s="332">
        <f t="shared" si="0"/>
        <v>0.46939158738107162</v>
      </c>
      <c r="AA28" s="345">
        <f t="shared" si="1"/>
        <v>1485.3184277104224</v>
      </c>
      <c r="AB28" s="345">
        <f t="shared" si="2"/>
        <v>3164.3482065744379</v>
      </c>
      <c r="AC28" s="1"/>
      <c r="AD28" s="129"/>
    </row>
    <row r="29" spans="1:30" s="10" customFormat="1" x14ac:dyDescent="0.2">
      <c r="A29" s="15" t="s">
        <v>60</v>
      </c>
      <c r="B29" s="341" t="s">
        <v>108</v>
      </c>
      <c r="C29" s="152">
        <f>'18'!C29</f>
        <v>4078</v>
      </c>
      <c r="D29" s="152">
        <f>'18'!D29</f>
        <v>2578</v>
      </c>
      <c r="E29" s="152">
        <f>'18'!E29</f>
        <v>6656</v>
      </c>
      <c r="F29" s="188">
        <f>'6'!J29</f>
        <v>154</v>
      </c>
      <c r="G29" s="343">
        <f>'6'!H29</f>
        <v>448200.14201183431</v>
      </c>
      <c r="H29" s="188">
        <f>'7'!K29</f>
        <v>0</v>
      </c>
      <c r="I29" s="343">
        <f>'7'!H29</f>
        <v>0</v>
      </c>
      <c r="J29" s="188">
        <f>'8'!J29</f>
        <v>0</v>
      </c>
      <c r="K29" s="343">
        <f>'8'!H29</f>
        <v>0</v>
      </c>
      <c r="L29" s="188">
        <f>'9'!L29</f>
        <v>0</v>
      </c>
      <c r="M29" s="343">
        <f>'9'!H29</f>
        <v>0</v>
      </c>
      <c r="N29" s="188">
        <f>'10'!Q29</f>
        <v>864</v>
      </c>
      <c r="O29" s="343">
        <f>'10'!K29</f>
        <v>8247870.8134422116</v>
      </c>
      <c r="P29" s="188">
        <f>'11'!I29</f>
        <v>199</v>
      </c>
      <c r="Q29" s="343">
        <f>'11'!H29</f>
        <v>1515988.5496183208</v>
      </c>
      <c r="R29" s="188">
        <f>'12'!I29</f>
        <v>59</v>
      </c>
      <c r="S29" s="188">
        <f>'13'!K29</f>
        <v>735</v>
      </c>
      <c r="T29" s="343">
        <f>'13'!O29</f>
        <v>2987808</v>
      </c>
      <c r="U29" s="188">
        <f>'14'!Q29+'14'!R29</f>
        <v>646</v>
      </c>
      <c r="V29" s="188">
        <f>'14'!AA29</f>
        <v>260</v>
      </c>
      <c r="W29" s="344">
        <f>'14'!P29</f>
        <v>180512</v>
      </c>
      <c r="X29" s="188">
        <f t="shared" si="3"/>
        <v>2657</v>
      </c>
      <c r="Y29" s="345">
        <f t="shared" si="4"/>
        <v>13380379.505072366</v>
      </c>
      <c r="Z29" s="332">
        <f t="shared" si="0"/>
        <v>0.39918870192307693</v>
      </c>
      <c r="AA29" s="345">
        <f t="shared" si="1"/>
        <v>2010.2733631418819</v>
      </c>
      <c r="AB29" s="345">
        <f t="shared" si="2"/>
        <v>5035.8974426316772</v>
      </c>
      <c r="AC29" s="1"/>
      <c r="AD29" s="129"/>
    </row>
    <row r="30" spans="1:30" s="10" customFormat="1" x14ac:dyDescent="0.2">
      <c r="A30" s="15" t="s">
        <v>61</v>
      </c>
      <c r="B30" s="341" t="s">
        <v>108</v>
      </c>
      <c r="C30" s="152">
        <f>'18'!C30</f>
        <v>22</v>
      </c>
      <c r="D30" s="152">
        <f>'18'!D30</f>
        <v>16</v>
      </c>
      <c r="E30" s="152">
        <f>'18'!E30</f>
        <v>38</v>
      </c>
      <c r="F30" s="188">
        <f>'6'!J30</f>
        <v>0</v>
      </c>
      <c r="G30" s="343">
        <f>'6'!H30</f>
        <v>0</v>
      </c>
      <c r="H30" s="188">
        <f>'7'!K30</f>
        <v>0</v>
      </c>
      <c r="I30" s="343">
        <f>'7'!H30</f>
        <v>0</v>
      </c>
      <c r="J30" s="188">
        <f>'8'!J30</f>
        <v>0</v>
      </c>
      <c r="K30" s="343">
        <f>'8'!H30</f>
        <v>0</v>
      </c>
      <c r="L30" s="188">
        <f>'9'!L30</f>
        <v>5</v>
      </c>
      <c r="M30" s="343">
        <f>'9'!H30</f>
        <v>50414.847826086952</v>
      </c>
      <c r="N30" s="188">
        <f>'10'!Q30</f>
        <v>0</v>
      </c>
      <c r="O30" s="343">
        <f>'10'!K30</f>
        <v>0</v>
      </c>
      <c r="P30" s="188">
        <f>'11'!I30</f>
        <v>0</v>
      </c>
      <c r="Q30" s="343">
        <f>'11'!H30</f>
        <v>0</v>
      </c>
      <c r="R30" s="188">
        <f>'12'!I30</f>
        <v>26</v>
      </c>
      <c r="S30" s="188">
        <f>'13'!K30</f>
        <v>21</v>
      </c>
      <c r="T30" s="343">
        <f>'13'!O30</f>
        <v>1360299.5</v>
      </c>
      <c r="U30" s="188">
        <f>'14'!Q30+'14'!R30</f>
        <v>0</v>
      </c>
      <c r="V30" s="188">
        <f>'14'!AA30</f>
        <v>0</v>
      </c>
      <c r="W30" s="344">
        <f>'14'!P30</f>
        <v>0</v>
      </c>
      <c r="X30" s="188">
        <f t="shared" si="3"/>
        <v>52</v>
      </c>
      <c r="Y30" s="345">
        <f t="shared" si="4"/>
        <v>1410714.3478260869</v>
      </c>
      <c r="Z30" s="332">
        <f t="shared" si="0"/>
        <v>1.368421052631579</v>
      </c>
      <c r="AA30" s="345">
        <f t="shared" si="1"/>
        <v>37124.061784897021</v>
      </c>
      <c r="AB30" s="345">
        <f t="shared" si="2"/>
        <v>27129.122073578594</v>
      </c>
      <c r="AC30" s="1"/>
      <c r="AD30" s="129"/>
    </row>
    <row r="31" spans="1:30" s="10" customFormat="1" x14ac:dyDescent="0.2">
      <c r="A31" s="15" t="s">
        <v>62</v>
      </c>
      <c r="B31" s="341" t="s">
        <v>108</v>
      </c>
      <c r="C31" s="152">
        <f>'18'!C31</f>
        <v>5294</v>
      </c>
      <c r="D31" s="152">
        <f>'18'!D31</f>
        <v>3859</v>
      </c>
      <c r="E31" s="152">
        <f>'18'!E31</f>
        <v>9153</v>
      </c>
      <c r="F31" s="188">
        <f>'6'!J31</f>
        <v>44</v>
      </c>
      <c r="G31" s="343">
        <f>'6'!H31</f>
        <v>140141.28395904438</v>
      </c>
      <c r="H31" s="188">
        <f>'7'!K31</f>
        <v>0</v>
      </c>
      <c r="I31" s="343">
        <f>'7'!H31</f>
        <v>0</v>
      </c>
      <c r="J31" s="188">
        <f>'8'!J31</f>
        <v>0</v>
      </c>
      <c r="K31" s="343">
        <f>'8'!H31</f>
        <v>0</v>
      </c>
      <c r="L31" s="188">
        <f>'9'!L31</f>
        <v>0</v>
      </c>
      <c r="M31" s="343">
        <f>'9'!H31</f>
        <v>0</v>
      </c>
      <c r="N31" s="188">
        <f>'10'!Q31</f>
        <v>400</v>
      </c>
      <c r="O31" s="343">
        <f>'10'!K31</f>
        <v>3280304.2392026577</v>
      </c>
      <c r="P31" s="188">
        <f>'11'!I31</f>
        <v>155</v>
      </c>
      <c r="Q31" s="343">
        <f>'11'!H31</f>
        <v>1317500</v>
      </c>
      <c r="R31" s="188">
        <f>'12'!I31</f>
        <v>0</v>
      </c>
      <c r="S31" s="188">
        <f>'13'!K31</f>
        <v>690</v>
      </c>
      <c r="T31" s="343">
        <f>'13'!O31</f>
        <v>4313729.5</v>
      </c>
      <c r="U31" s="188">
        <f>'14'!Q31+'14'!R31</f>
        <v>789</v>
      </c>
      <c r="V31" s="188">
        <f>'14'!AA31</f>
        <v>141</v>
      </c>
      <c r="W31" s="344">
        <f>'14'!P31</f>
        <v>243139.38</v>
      </c>
      <c r="X31" s="188">
        <f t="shared" si="3"/>
        <v>2078</v>
      </c>
      <c r="Y31" s="345">
        <f t="shared" si="4"/>
        <v>9294814.4031617027</v>
      </c>
      <c r="Z31" s="332">
        <f t="shared" si="0"/>
        <v>0.22702938927127717</v>
      </c>
      <c r="AA31" s="345">
        <f t="shared" si="1"/>
        <v>1015.4937619536439</v>
      </c>
      <c r="AB31" s="345">
        <f t="shared" si="2"/>
        <v>4472.9616954579897</v>
      </c>
      <c r="AC31" s="1"/>
      <c r="AD31" s="129"/>
    </row>
    <row r="32" spans="1:30" s="10" customFormat="1" x14ac:dyDescent="0.2">
      <c r="A32" s="15" t="s">
        <v>63</v>
      </c>
      <c r="B32" s="341" t="s">
        <v>108</v>
      </c>
      <c r="C32" s="152">
        <f>'18'!C32</f>
        <v>392</v>
      </c>
      <c r="D32" s="152">
        <f>'18'!D32</f>
        <v>392</v>
      </c>
      <c r="E32" s="152">
        <f>'18'!E32</f>
        <v>784</v>
      </c>
      <c r="F32" s="188">
        <f>'6'!J32</f>
        <v>0</v>
      </c>
      <c r="G32" s="343">
        <f>'6'!H32</f>
        <v>0</v>
      </c>
      <c r="H32" s="188">
        <f>'7'!K32</f>
        <v>0</v>
      </c>
      <c r="I32" s="343">
        <f>'7'!H32</f>
        <v>0</v>
      </c>
      <c r="J32" s="188">
        <f>'8'!J32</f>
        <v>0</v>
      </c>
      <c r="K32" s="343">
        <f>'8'!H32</f>
        <v>0</v>
      </c>
      <c r="L32" s="188">
        <f>'9'!L32</f>
        <v>102</v>
      </c>
      <c r="M32" s="343">
        <f>'9'!H32</f>
        <v>155017</v>
      </c>
      <c r="N32" s="188">
        <f>'10'!Q32</f>
        <v>76</v>
      </c>
      <c r="O32" s="343">
        <f>'10'!K32</f>
        <v>777080.47398843931</v>
      </c>
      <c r="P32" s="188">
        <f>'11'!I32</f>
        <v>17</v>
      </c>
      <c r="Q32" s="343">
        <f>'11'!H32</f>
        <v>144500</v>
      </c>
      <c r="R32" s="188">
        <f>'12'!I32</f>
        <v>80</v>
      </c>
      <c r="S32" s="188">
        <f>'13'!K32</f>
        <v>61</v>
      </c>
      <c r="T32" s="343">
        <f>'13'!O32</f>
        <v>1223357.75</v>
      </c>
      <c r="U32" s="188">
        <f>'14'!Q32+'14'!R32</f>
        <v>48</v>
      </c>
      <c r="V32" s="188">
        <f>'14'!AA32</f>
        <v>0</v>
      </c>
      <c r="W32" s="344">
        <f>'14'!P32</f>
        <v>4890</v>
      </c>
      <c r="X32" s="188">
        <f t="shared" si="3"/>
        <v>384</v>
      </c>
      <c r="Y32" s="345">
        <f t="shared" si="4"/>
        <v>2304845.2239884394</v>
      </c>
      <c r="Z32" s="332">
        <f t="shared" si="0"/>
        <v>0.48979591836734693</v>
      </c>
      <c r="AA32" s="345">
        <f t="shared" si="1"/>
        <v>2939.8536020260708</v>
      </c>
      <c r="AB32" s="345">
        <f t="shared" si="2"/>
        <v>6002.2011041365613</v>
      </c>
      <c r="AC32" s="1"/>
      <c r="AD32" s="129"/>
    </row>
    <row r="33" spans="1:30" s="10" customFormat="1" x14ac:dyDescent="0.2">
      <c r="A33" s="15" t="s">
        <v>64</v>
      </c>
      <c r="B33" s="341" t="s">
        <v>108</v>
      </c>
      <c r="C33" s="152">
        <f>'18'!C33</f>
        <v>941</v>
      </c>
      <c r="D33" s="152">
        <f>'18'!D33</f>
        <v>935</v>
      </c>
      <c r="E33" s="152">
        <f>'18'!E33</f>
        <v>1876</v>
      </c>
      <c r="F33" s="188">
        <f>'6'!J33</f>
        <v>15</v>
      </c>
      <c r="G33" s="343">
        <f>'6'!H33</f>
        <v>43655.857988165677</v>
      </c>
      <c r="H33" s="188">
        <f>'7'!K33</f>
        <v>0</v>
      </c>
      <c r="I33" s="343">
        <f>'7'!H33</f>
        <v>0</v>
      </c>
      <c r="J33" s="188">
        <f>'8'!J33</f>
        <v>0</v>
      </c>
      <c r="K33" s="343">
        <f>'8'!H33</f>
        <v>0</v>
      </c>
      <c r="L33" s="188">
        <f>'9'!L33</f>
        <v>149</v>
      </c>
      <c r="M33" s="343">
        <f>'9'!H33</f>
        <v>277877</v>
      </c>
      <c r="N33" s="188">
        <f>'10'!Q33</f>
        <v>150</v>
      </c>
      <c r="O33" s="343">
        <f>'10'!K33</f>
        <v>1577200.9300497978</v>
      </c>
      <c r="P33" s="188">
        <f>'11'!I33</f>
        <v>91</v>
      </c>
      <c r="Q33" s="343">
        <f>'11'!H33</f>
        <v>777700.00000000012</v>
      </c>
      <c r="R33" s="188">
        <f>'12'!I33</f>
        <v>55</v>
      </c>
      <c r="S33" s="188">
        <f>'13'!K33</f>
        <v>292</v>
      </c>
      <c r="T33" s="343">
        <f>'13'!O33</f>
        <v>2549701</v>
      </c>
      <c r="U33" s="188">
        <f>'14'!Q33+'14'!R33</f>
        <v>89</v>
      </c>
      <c r="V33" s="188">
        <f>'14'!AA33</f>
        <v>4</v>
      </c>
      <c r="W33" s="344">
        <f>'14'!P33</f>
        <v>8195</v>
      </c>
      <c r="X33" s="188">
        <f t="shared" si="3"/>
        <v>841</v>
      </c>
      <c r="Y33" s="345">
        <f t="shared" si="4"/>
        <v>5234329.7880379632</v>
      </c>
      <c r="Z33" s="332">
        <f t="shared" si="0"/>
        <v>0.44829424307036247</v>
      </c>
      <c r="AA33" s="345">
        <f t="shared" si="1"/>
        <v>2790.1544712355881</v>
      </c>
      <c r="AB33" s="345">
        <f t="shared" si="2"/>
        <v>6223.9355386896113</v>
      </c>
      <c r="AC33" s="1"/>
      <c r="AD33" s="129"/>
    </row>
    <row r="34" spans="1:30" s="10" customFormat="1" x14ac:dyDescent="0.2">
      <c r="A34" s="15" t="s">
        <v>65</v>
      </c>
      <c r="B34" s="341" t="s">
        <v>108</v>
      </c>
      <c r="C34" s="152">
        <f>'18'!C34</f>
        <v>1309</v>
      </c>
      <c r="D34" s="152">
        <f>'18'!D34</f>
        <v>917</v>
      </c>
      <c r="E34" s="152">
        <f>'18'!E34</f>
        <v>2226</v>
      </c>
      <c r="F34" s="188">
        <f>'6'!J34</f>
        <v>99</v>
      </c>
      <c r="G34" s="343">
        <f>'6'!H34</f>
        <v>303235.5485582822</v>
      </c>
      <c r="H34" s="188">
        <f>'7'!K34</f>
        <v>0</v>
      </c>
      <c r="I34" s="343">
        <f>'7'!H34</f>
        <v>0</v>
      </c>
      <c r="J34" s="188">
        <f>'8'!J34</f>
        <v>0</v>
      </c>
      <c r="K34" s="343">
        <f>'8'!H34</f>
        <v>0</v>
      </c>
      <c r="L34" s="188">
        <f>'9'!L34</f>
        <v>102</v>
      </c>
      <c r="M34" s="343">
        <f>'9'!H34</f>
        <v>0</v>
      </c>
      <c r="N34" s="188">
        <f>'10'!Q34</f>
        <v>303</v>
      </c>
      <c r="O34" s="343">
        <f>'10'!K34</f>
        <v>2545376.7419354841</v>
      </c>
      <c r="P34" s="188">
        <f>'11'!I34</f>
        <v>84</v>
      </c>
      <c r="Q34" s="343">
        <f>'11'!H34</f>
        <v>714000</v>
      </c>
      <c r="R34" s="188">
        <f>'12'!I34</f>
        <v>0</v>
      </c>
      <c r="S34" s="188">
        <f>'13'!K34</f>
        <v>135</v>
      </c>
      <c r="T34" s="343">
        <f>'13'!O34</f>
        <v>893447.58333333337</v>
      </c>
      <c r="U34" s="188">
        <f>'14'!Q34+'14'!R34</f>
        <v>210</v>
      </c>
      <c r="V34" s="188">
        <f>'14'!AA34</f>
        <v>37</v>
      </c>
      <c r="W34" s="344">
        <f>'14'!P34</f>
        <v>39212</v>
      </c>
      <c r="X34" s="188">
        <f t="shared" si="3"/>
        <v>933</v>
      </c>
      <c r="Y34" s="345">
        <f t="shared" si="4"/>
        <v>4495271.8738270998</v>
      </c>
      <c r="Z34" s="332">
        <f t="shared" si="0"/>
        <v>0.41913746630727761</v>
      </c>
      <c r="AA34" s="345">
        <f t="shared" si="1"/>
        <v>2019.4392964182839</v>
      </c>
      <c r="AB34" s="345">
        <f t="shared" si="2"/>
        <v>4818.0834660526261</v>
      </c>
      <c r="AC34" s="1"/>
      <c r="AD34" s="129"/>
    </row>
    <row r="35" spans="1:30" s="10" customFormat="1" x14ac:dyDescent="0.2">
      <c r="A35" s="15" t="s">
        <v>66</v>
      </c>
      <c r="B35" s="341" t="s">
        <v>108</v>
      </c>
      <c r="C35" s="152">
        <f>'18'!C35</f>
        <v>2337</v>
      </c>
      <c r="D35" s="152">
        <f>'18'!D35</f>
        <v>1862</v>
      </c>
      <c r="E35" s="152">
        <f>'18'!E35</f>
        <v>4199</v>
      </c>
      <c r="F35" s="188">
        <f>'6'!J35</f>
        <v>0</v>
      </c>
      <c r="G35" s="343">
        <f>'6'!H35</f>
        <v>0</v>
      </c>
      <c r="H35" s="188">
        <f>'7'!K35</f>
        <v>46</v>
      </c>
      <c r="I35" s="343">
        <f>'7'!H35</f>
        <v>107036.43956043955</v>
      </c>
      <c r="J35" s="188">
        <f>'8'!J35</f>
        <v>0</v>
      </c>
      <c r="K35" s="343">
        <f>'8'!H35</f>
        <v>0</v>
      </c>
      <c r="L35" s="188">
        <f>'9'!L35</f>
        <v>32</v>
      </c>
      <c r="M35" s="343">
        <f>'9'!H35</f>
        <v>237881.26223776222</v>
      </c>
      <c r="N35" s="188">
        <f>'10'!Q35</f>
        <v>329</v>
      </c>
      <c r="O35" s="343">
        <f>'10'!K35</f>
        <v>3195890</v>
      </c>
      <c r="P35" s="188">
        <f>'11'!I35</f>
        <v>254</v>
      </c>
      <c r="Q35" s="343">
        <f>'11'!H35</f>
        <v>1923050</v>
      </c>
      <c r="R35" s="188">
        <f>'12'!I35</f>
        <v>208</v>
      </c>
      <c r="S35" s="188">
        <f>'13'!K35</f>
        <v>346</v>
      </c>
      <c r="T35" s="343">
        <f>'13'!O35</f>
        <v>1649142.5</v>
      </c>
      <c r="U35" s="188">
        <f>'14'!Q35+'14'!R35</f>
        <v>417</v>
      </c>
      <c r="V35" s="188">
        <f>'14'!AA35</f>
        <v>241</v>
      </c>
      <c r="W35" s="344">
        <f>'14'!P35</f>
        <v>202294</v>
      </c>
      <c r="X35" s="188">
        <f t="shared" si="3"/>
        <v>1632</v>
      </c>
      <c r="Y35" s="345">
        <f t="shared" si="4"/>
        <v>7315294.2017982015</v>
      </c>
      <c r="Z35" s="332">
        <f t="shared" si="0"/>
        <v>0.38866396761133604</v>
      </c>
      <c r="AA35" s="345">
        <f t="shared" si="1"/>
        <v>1742.1515126930701</v>
      </c>
      <c r="AB35" s="345">
        <f t="shared" si="2"/>
        <v>4482.410662866545</v>
      </c>
      <c r="AC35" s="1"/>
      <c r="AD35" s="129"/>
    </row>
    <row r="36" spans="1:30" s="10" customFormat="1" x14ac:dyDescent="0.2">
      <c r="A36" s="15" t="s">
        <v>67</v>
      </c>
      <c r="B36" s="341" t="s">
        <v>108</v>
      </c>
      <c r="C36" s="152">
        <f>'18'!C36</f>
        <v>1429</v>
      </c>
      <c r="D36" s="152">
        <f>'18'!D36</f>
        <v>1070</v>
      </c>
      <c r="E36" s="152">
        <f>'18'!E36</f>
        <v>2499</v>
      </c>
      <c r="F36" s="188">
        <f>'6'!J36</f>
        <v>26</v>
      </c>
      <c r="G36" s="343">
        <f>'6'!H36</f>
        <v>80450.247576687107</v>
      </c>
      <c r="H36" s="188">
        <f>'7'!K36</f>
        <v>0</v>
      </c>
      <c r="I36" s="343">
        <f>'7'!H36</f>
        <v>0</v>
      </c>
      <c r="J36" s="188">
        <f>'8'!J36</f>
        <v>0</v>
      </c>
      <c r="K36" s="343">
        <f>'8'!H36</f>
        <v>0</v>
      </c>
      <c r="L36" s="188">
        <f>'9'!L36</f>
        <v>110</v>
      </c>
      <c r="M36" s="343">
        <f>'9'!H36</f>
        <v>220760.68181818182</v>
      </c>
      <c r="N36" s="188">
        <f>'10'!Q36</f>
        <v>216</v>
      </c>
      <c r="O36" s="343">
        <f>'10'!K36</f>
        <v>2185886.1174948243</v>
      </c>
      <c r="P36" s="188">
        <f>'11'!I36</f>
        <v>118</v>
      </c>
      <c r="Q36" s="343">
        <f>'11'!H36</f>
        <v>654231.57794179756</v>
      </c>
      <c r="R36" s="188">
        <f>'12'!I36</f>
        <v>0</v>
      </c>
      <c r="S36" s="188">
        <f>'13'!K36</f>
        <v>243</v>
      </c>
      <c r="T36" s="343">
        <f>'13'!O36</f>
        <v>1546209</v>
      </c>
      <c r="U36" s="188">
        <f>'14'!Q36+'14'!R36</f>
        <v>305</v>
      </c>
      <c r="V36" s="188">
        <f>'14'!AA36</f>
        <v>136</v>
      </c>
      <c r="W36" s="344">
        <f>'14'!P36</f>
        <v>115677.26</v>
      </c>
      <c r="X36" s="188">
        <f t="shared" si="3"/>
        <v>1018</v>
      </c>
      <c r="Y36" s="345">
        <f t="shared" si="4"/>
        <v>4803214.8848314909</v>
      </c>
      <c r="Z36" s="332">
        <f t="shared" ref="Z36:Z71" si="5">X36/E36</f>
        <v>0.4073629451780712</v>
      </c>
      <c r="AA36" s="345">
        <f t="shared" ref="AA36:AA71" si="6">Y36/E36</f>
        <v>1922.0547758429336</v>
      </c>
      <c r="AB36" s="345">
        <f t="shared" ref="AB36:AB71" si="7">Y36/X36</f>
        <v>4718.2857414847649</v>
      </c>
      <c r="AC36" s="1"/>
      <c r="AD36" s="129"/>
    </row>
    <row r="37" spans="1:30" s="10" customFormat="1" x14ac:dyDescent="0.2">
      <c r="A37" s="15" t="s">
        <v>68</v>
      </c>
      <c r="B37" s="341" t="s">
        <v>108</v>
      </c>
      <c r="C37" s="152">
        <f>'18'!C37</f>
        <v>822</v>
      </c>
      <c r="D37" s="152">
        <f>'18'!D37</f>
        <v>556</v>
      </c>
      <c r="E37" s="152">
        <f>'18'!E37</f>
        <v>1378</v>
      </c>
      <c r="F37" s="188">
        <f>'6'!J37</f>
        <v>0</v>
      </c>
      <c r="G37" s="343">
        <f>'6'!H37</f>
        <v>0</v>
      </c>
      <c r="H37" s="188">
        <f>'7'!K37</f>
        <v>22</v>
      </c>
      <c r="I37" s="343">
        <f>'7'!H37</f>
        <v>64583.574468085106</v>
      </c>
      <c r="J37" s="188">
        <f>'8'!J37</f>
        <v>0</v>
      </c>
      <c r="K37" s="343">
        <f>'8'!H37</f>
        <v>0</v>
      </c>
      <c r="L37" s="188">
        <f>'9'!L37</f>
        <v>0</v>
      </c>
      <c r="M37" s="343">
        <f>'9'!H37</f>
        <v>0</v>
      </c>
      <c r="N37" s="188">
        <f>'10'!Q37</f>
        <v>170</v>
      </c>
      <c r="O37" s="343">
        <f>'10'!K37</f>
        <v>1857629</v>
      </c>
      <c r="P37" s="188">
        <f>'11'!I37</f>
        <v>36</v>
      </c>
      <c r="Q37" s="343">
        <f>'11'!H37</f>
        <v>314500</v>
      </c>
      <c r="R37" s="188">
        <f>'12'!I37</f>
        <v>0</v>
      </c>
      <c r="S37" s="188">
        <f>'13'!K37</f>
        <v>84</v>
      </c>
      <c r="T37" s="343">
        <f>'13'!O37</f>
        <v>893447.58333333337</v>
      </c>
      <c r="U37" s="188">
        <f>'14'!Q37+'14'!R37</f>
        <v>128</v>
      </c>
      <c r="V37" s="188">
        <f>'14'!AA37</f>
        <v>53</v>
      </c>
      <c r="W37" s="344">
        <f>'14'!P37</f>
        <v>9877</v>
      </c>
      <c r="X37" s="188">
        <f t="shared" si="3"/>
        <v>440</v>
      </c>
      <c r="Y37" s="345">
        <f t="shared" si="4"/>
        <v>3140037.1578014186</v>
      </c>
      <c r="Z37" s="332">
        <f t="shared" si="5"/>
        <v>0.31930333817126272</v>
      </c>
      <c r="AA37" s="345">
        <f t="shared" si="6"/>
        <v>2278.6916965177202</v>
      </c>
      <c r="AB37" s="345">
        <f t="shared" si="7"/>
        <v>7136.448085912315</v>
      </c>
      <c r="AC37" s="1"/>
      <c r="AD37" s="129"/>
    </row>
    <row r="38" spans="1:30" s="10" customFormat="1" x14ac:dyDescent="0.2">
      <c r="A38" s="15" t="s">
        <v>69</v>
      </c>
      <c r="B38" s="341" t="s">
        <v>104</v>
      </c>
      <c r="C38" s="152">
        <f>'18'!C38</f>
        <v>6526</v>
      </c>
      <c r="D38" s="152">
        <f>'18'!D38</f>
        <v>4680</v>
      </c>
      <c r="E38" s="152">
        <f>'18'!E38</f>
        <v>11206</v>
      </c>
      <c r="F38" s="188">
        <f>'6'!J38</f>
        <v>91</v>
      </c>
      <c r="G38" s="343">
        <f>'6'!H38</f>
        <v>212829.61369193153</v>
      </c>
      <c r="H38" s="188">
        <f>'7'!K38</f>
        <v>0</v>
      </c>
      <c r="I38" s="343">
        <f>'7'!H38</f>
        <v>0</v>
      </c>
      <c r="J38" s="188">
        <f>'8'!J38</f>
        <v>0</v>
      </c>
      <c r="K38" s="343">
        <f>'8'!H38</f>
        <v>0</v>
      </c>
      <c r="L38" s="188">
        <f>'9'!L38</f>
        <v>259</v>
      </c>
      <c r="M38" s="343">
        <f>'9'!H38</f>
        <v>125479</v>
      </c>
      <c r="N38" s="188">
        <f>'10'!Q38</f>
        <v>1311</v>
      </c>
      <c r="O38" s="343">
        <f>'10'!K38</f>
        <v>8542040.9453141075</v>
      </c>
      <c r="P38" s="188">
        <f>'11'!I38</f>
        <v>268</v>
      </c>
      <c r="Q38" s="343">
        <f>'11'!H38</f>
        <v>2256032.8507318306</v>
      </c>
      <c r="R38" s="188">
        <f>'12'!I38</f>
        <v>504</v>
      </c>
      <c r="S38" s="188">
        <f>'13'!K38</f>
        <v>998</v>
      </c>
      <c r="T38" s="343">
        <f>'13'!O38</f>
        <v>2514832.833333333</v>
      </c>
      <c r="U38" s="188">
        <f>'14'!Q38+'14'!R38</f>
        <v>1538</v>
      </c>
      <c r="V38" s="188">
        <f>'14'!AA38</f>
        <v>792</v>
      </c>
      <c r="W38" s="344">
        <f>'14'!P38</f>
        <v>705309.22000000009</v>
      </c>
      <c r="X38" s="188">
        <f t="shared" si="3"/>
        <v>4969</v>
      </c>
      <c r="Y38" s="345">
        <f t="shared" si="4"/>
        <v>14356524.463071203</v>
      </c>
      <c r="Z38" s="332">
        <f t="shared" si="5"/>
        <v>0.4434231661609852</v>
      </c>
      <c r="AA38" s="345">
        <f t="shared" si="6"/>
        <v>1281.1462130172411</v>
      </c>
      <c r="AB38" s="345">
        <f t="shared" si="7"/>
        <v>2889.2180444900791</v>
      </c>
      <c r="AC38" s="1"/>
      <c r="AD38" s="129"/>
    </row>
    <row r="39" spans="1:30" s="10" customFormat="1" x14ac:dyDescent="0.2">
      <c r="A39" s="15" t="s">
        <v>70</v>
      </c>
      <c r="B39" s="341" t="s">
        <v>104</v>
      </c>
      <c r="C39" s="152">
        <f>'18'!C39</f>
        <v>21597</v>
      </c>
      <c r="D39" s="152">
        <f>'18'!D39</f>
        <v>13921</v>
      </c>
      <c r="E39" s="152">
        <f>'18'!E39</f>
        <v>35518</v>
      </c>
      <c r="F39" s="188">
        <f>'6'!J39</f>
        <v>328</v>
      </c>
      <c r="G39" s="343">
        <f>'6'!H39</f>
        <v>790793.71</v>
      </c>
      <c r="H39" s="188">
        <f>'7'!K39</f>
        <v>0</v>
      </c>
      <c r="I39" s="343">
        <f>'7'!H39</f>
        <v>0</v>
      </c>
      <c r="J39" s="188">
        <f>'8'!J39</f>
        <v>0</v>
      </c>
      <c r="K39" s="343">
        <f>'8'!H39</f>
        <v>0</v>
      </c>
      <c r="L39" s="188">
        <f>'9'!L39</f>
        <v>154</v>
      </c>
      <c r="M39" s="343">
        <f>'9'!H39</f>
        <v>376399</v>
      </c>
      <c r="N39" s="188">
        <f>'10'!Q39</f>
        <v>729</v>
      </c>
      <c r="O39" s="343">
        <f>'10'!K39</f>
        <v>8865102.7096774206</v>
      </c>
      <c r="P39" s="188">
        <f>'11'!I39</f>
        <v>695</v>
      </c>
      <c r="Q39" s="343">
        <f>'11'!H39</f>
        <v>5709205.9483134579</v>
      </c>
      <c r="R39" s="188">
        <f>'12'!I39</f>
        <v>404</v>
      </c>
      <c r="S39" s="188">
        <f>'13'!K39</f>
        <v>2452</v>
      </c>
      <c r="T39" s="343">
        <f>'13'!O39</f>
        <v>10428386</v>
      </c>
      <c r="U39" s="188">
        <f>'14'!Q39+'14'!R39</f>
        <v>3309</v>
      </c>
      <c r="V39" s="188">
        <f>'14'!AA39</f>
        <v>2403</v>
      </c>
      <c r="W39" s="344">
        <f>'14'!P39</f>
        <v>1523266.5</v>
      </c>
      <c r="X39" s="188">
        <f t="shared" si="3"/>
        <v>8071</v>
      </c>
      <c r="Y39" s="345">
        <f t="shared" si="4"/>
        <v>27693153.867990881</v>
      </c>
      <c r="Z39" s="332">
        <f t="shared" si="5"/>
        <v>0.22723689396925503</v>
      </c>
      <c r="AA39" s="345">
        <f t="shared" si="6"/>
        <v>779.69350380063293</v>
      </c>
      <c r="AB39" s="345">
        <f t="shared" si="7"/>
        <v>3431.1924009405129</v>
      </c>
      <c r="AC39" s="1"/>
      <c r="AD39" s="129"/>
    </row>
    <row r="40" spans="1:30" s="10" customFormat="1" x14ac:dyDescent="0.2">
      <c r="A40" s="15" t="s">
        <v>71</v>
      </c>
      <c r="B40" s="341" t="s">
        <v>108</v>
      </c>
      <c r="C40" s="152">
        <f>'18'!C40</f>
        <v>2787</v>
      </c>
      <c r="D40" s="152">
        <f>'18'!D40</f>
        <v>1777</v>
      </c>
      <c r="E40" s="152">
        <f>'18'!E40</f>
        <v>4564</v>
      </c>
      <c r="F40" s="188">
        <f>'6'!J40</f>
        <v>81</v>
      </c>
      <c r="G40" s="343">
        <f>'6'!H40</f>
        <v>448071</v>
      </c>
      <c r="H40" s="188">
        <f>'7'!K40</f>
        <v>0</v>
      </c>
      <c r="I40" s="343">
        <f>'7'!H40</f>
        <v>0</v>
      </c>
      <c r="J40" s="188">
        <f>'8'!J40</f>
        <v>0</v>
      </c>
      <c r="K40" s="343">
        <f>'8'!H40</f>
        <v>0</v>
      </c>
      <c r="L40" s="188">
        <f>'9'!L40</f>
        <v>103</v>
      </c>
      <c r="M40" s="343">
        <f>'9'!H40</f>
        <v>173000</v>
      </c>
      <c r="N40" s="188">
        <f>'10'!Q40</f>
        <v>643</v>
      </c>
      <c r="O40" s="343">
        <f>'10'!K40</f>
        <v>7060272.8225806449</v>
      </c>
      <c r="P40" s="188">
        <f>'11'!I40</f>
        <v>170</v>
      </c>
      <c r="Q40" s="343">
        <f>'11'!H40</f>
        <v>1462000</v>
      </c>
      <c r="R40" s="188">
        <f>'12'!I40</f>
        <v>128</v>
      </c>
      <c r="S40" s="188">
        <f>'13'!K40</f>
        <v>337</v>
      </c>
      <c r="T40" s="343">
        <f>'13'!O40</f>
        <v>2349658.333333333</v>
      </c>
      <c r="U40" s="188">
        <f>'14'!Q40+'14'!R40</f>
        <v>410</v>
      </c>
      <c r="V40" s="188">
        <f>'14'!AA40</f>
        <v>256</v>
      </c>
      <c r="W40" s="344">
        <f>'14'!P40</f>
        <v>190858</v>
      </c>
      <c r="X40" s="188">
        <f t="shared" si="3"/>
        <v>1872</v>
      </c>
      <c r="Y40" s="345">
        <f t="shared" si="4"/>
        <v>11683860.155913979</v>
      </c>
      <c r="Z40" s="332">
        <f t="shared" si="5"/>
        <v>0.41016652059596848</v>
      </c>
      <c r="AA40" s="345">
        <f t="shared" si="6"/>
        <v>2560.0044162826421</v>
      </c>
      <c r="AB40" s="345">
        <f t="shared" si="7"/>
        <v>6241.3782884155871</v>
      </c>
      <c r="AC40" s="1"/>
      <c r="AD40" s="129"/>
    </row>
    <row r="41" spans="1:30" s="10" customFormat="1" x14ac:dyDescent="0.2">
      <c r="A41" s="15" t="s">
        <v>72</v>
      </c>
      <c r="B41" s="341" t="s">
        <v>104</v>
      </c>
      <c r="C41" s="152">
        <f>'18'!C41</f>
        <v>4944</v>
      </c>
      <c r="D41" s="152">
        <f>'18'!D41</f>
        <v>3566</v>
      </c>
      <c r="E41" s="152">
        <f>'18'!E41</f>
        <v>8510</v>
      </c>
      <c r="F41" s="188">
        <f>'6'!J41</f>
        <v>24</v>
      </c>
      <c r="G41" s="343">
        <f>'6'!H41</f>
        <v>76440.700341296935</v>
      </c>
      <c r="H41" s="188">
        <f>'7'!K41</f>
        <v>0</v>
      </c>
      <c r="I41" s="343">
        <f>'7'!H41</f>
        <v>0</v>
      </c>
      <c r="J41" s="188">
        <f>'8'!J41</f>
        <v>0</v>
      </c>
      <c r="K41" s="343">
        <f>'8'!H41</f>
        <v>0</v>
      </c>
      <c r="L41" s="188">
        <f>'9'!L41</f>
        <v>0</v>
      </c>
      <c r="M41" s="343">
        <f>'9'!H41</f>
        <v>0</v>
      </c>
      <c r="N41" s="188">
        <f>'10'!Q41</f>
        <v>477</v>
      </c>
      <c r="O41" s="343">
        <f>'10'!K41</f>
        <v>4059894.3387096776</v>
      </c>
      <c r="P41" s="188">
        <f>'11'!I41</f>
        <v>262</v>
      </c>
      <c r="Q41" s="343">
        <f>'11'!H41</f>
        <v>1851910.1552803596</v>
      </c>
      <c r="R41" s="188">
        <f>'12'!I41</f>
        <v>318</v>
      </c>
      <c r="S41" s="188">
        <f>'13'!K41</f>
        <v>687</v>
      </c>
      <c r="T41" s="343">
        <f>'13'!O41</f>
        <v>8151213</v>
      </c>
      <c r="U41" s="188">
        <f>'14'!Q41+'14'!R41</f>
        <v>880</v>
      </c>
      <c r="V41" s="188">
        <f>'14'!AA41</f>
        <v>440</v>
      </c>
      <c r="W41" s="344">
        <f>'14'!P41</f>
        <v>319237</v>
      </c>
      <c r="X41" s="188">
        <f t="shared" si="3"/>
        <v>2648</v>
      </c>
      <c r="Y41" s="345">
        <f t="shared" si="4"/>
        <v>14458695.194331333</v>
      </c>
      <c r="Z41" s="332">
        <f t="shared" si="5"/>
        <v>0.31116333725029377</v>
      </c>
      <c r="AA41" s="345">
        <f t="shared" si="6"/>
        <v>1699.0241121423423</v>
      </c>
      <c r="AB41" s="345">
        <f t="shared" si="7"/>
        <v>5460.2323241432523</v>
      </c>
      <c r="AC41" s="1"/>
      <c r="AD41" s="129"/>
    </row>
    <row r="42" spans="1:30" s="10" customFormat="1" x14ac:dyDescent="0.2">
      <c r="A42" s="15" t="s">
        <v>73</v>
      </c>
      <c r="B42" s="341" t="s">
        <v>104</v>
      </c>
      <c r="C42" s="152">
        <f>'18'!C42</f>
        <v>12125</v>
      </c>
      <c r="D42" s="152">
        <f>'18'!D42</f>
        <v>9211</v>
      </c>
      <c r="E42" s="152">
        <f>'18'!E42</f>
        <v>21336</v>
      </c>
      <c r="F42" s="188">
        <f>'6'!J42</f>
        <v>216</v>
      </c>
      <c r="G42" s="343">
        <f>'6'!H42</f>
        <v>543096.19109947642</v>
      </c>
      <c r="H42" s="188">
        <f>'7'!K42</f>
        <v>0</v>
      </c>
      <c r="I42" s="343">
        <f>'7'!H42</f>
        <v>0</v>
      </c>
      <c r="J42" s="188">
        <f>'8'!J42</f>
        <v>0</v>
      </c>
      <c r="K42" s="343">
        <f>'8'!H42</f>
        <v>0</v>
      </c>
      <c r="L42" s="188">
        <f>'9'!L42</f>
        <v>40</v>
      </c>
      <c r="M42" s="343">
        <f>'9'!H42</f>
        <v>237239</v>
      </c>
      <c r="N42" s="188">
        <f>'10'!Q42</f>
        <v>693</v>
      </c>
      <c r="O42" s="343">
        <f>'10'!K42</f>
        <v>7245400.9613839788</v>
      </c>
      <c r="P42" s="188">
        <f>'11'!I42</f>
        <v>544</v>
      </c>
      <c r="Q42" s="343">
        <f>'11'!H42</f>
        <v>4531986.715867159</v>
      </c>
      <c r="R42" s="188">
        <f>'12'!I42</f>
        <v>0</v>
      </c>
      <c r="S42" s="188">
        <f>'13'!K42</f>
        <v>2764</v>
      </c>
      <c r="T42" s="343">
        <f>'13'!O42</f>
        <v>8258473.5</v>
      </c>
      <c r="U42" s="188">
        <f>'14'!Q42+'14'!R42</f>
        <v>3551</v>
      </c>
      <c r="V42" s="188">
        <f>'14'!AA42</f>
        <v>1229</v>
      </c>
      <c r="W42" s="344">
        <f>'14'!P42</f>
        <v>1360729.5799999998</v>
      </c>
      <c r="X42" s="188">
        <f t="shared" si="3"/>
        <v>7808</v>
      </c>
      <c r="Y42" s="345">
        <f t="shared" si="4"/>
        <v>22176925.948350612</v>
      </c>
      <c r="Z42" s="332">
        <f t="shared" si="5"/>
        <v>0.36595425571803525</v>
      </c>
      <c r="AA42" s="345">
        <f t="shared" si="6"/>
        <v>1039.4134771442918</v>
      </c>
      <c r="AB42" s="345">
        <f t="shared" si="7"/>
        <v>2840.2825241227729</v>
      </c>
      <c r="AC42" s="1"/>
      <c r="AD42" s="129"/>
    </row>
    <row r="43" spans="1:30" s="10" customFormat="1" x14ac:dyDescent="0.2">
      <c r="A43" s="15" t="s">
        <v>74</v>
      </c>
      <c r="B43" s="341" t="s">
        <v>104</v>
      </c>
      <c r="C43" s="152">
        <f>'18'!C43</f>
        <v>8918</v>
      </c>
      <c r="D43" s="152">
        <f>'18'!D43</f>
        <v>7141</v>
      </c>
      <c r="E43" s="152">
        <f>'18'!E43</f>
        <v>16059</v>
      </c>
      <c r="F43" s="188">
        <f>'6'!J43</f>
        <v>281</v>
      </c>
      <c r="G43" s="343">
        <f>'6'!H43</f>
        <v>657994.46204447548</v>
      </c>
      <c r="H43" s="188">
        <f>'7'!K43</f>
        <v>0</v>
      </c>
      <c r="I43" s="343">
        <f>'7'!H43</f>
        <v>0</v>
      </c>
      <c r="J43" s="188">
        <f>'8'!J43</f>
        <v>0</v>
      </c>
      <c r="K43" s="343">
        <f>'8'!H43</f>
        <v>0</v>
      </c>
      <c r="L43" s="188">
        <f>'9'!L43</f>
        <v>63</v>
      </c>
      <c r="M43" s="343">
        <f>'9'!H43</f>
        <v>250243.14296747965</v>
      </c>
      <c r="N43" s="188">
        <f>'10'!Q43</f>
        <v>993</v>
      </c>
      <c r="O43" s="343">
        <f>'10'!K43</f>
        <v>8576800.5162180234</v>
      </c>
      <c r="P43" s="188">
        <f>'11'!I43</f>
        <v>627</v>
      </c>
      <c r="Q43" s="343">
        <f>'11'!H43</f>
        <v>4877805.6962025315</v>
      </c>
      <c r="R43" s="188">
        <f>'12'!I43</f>
        <v>0</v>
      </c>
      <c r="S43" s="188">
        <f>'13'!K43</f>
        <v>1083</v>
      </c>
      <c r="T43" s="343">
        <f>'13'!O43</f>
        <v>3139755.5</v>
      </c>
      <c r="U43" s="188">
        <f>'14'!Q43+'14'!R43</f>
        <v>2438</v>
      </c>
      <c r="V43" s="188">
        <f>'14'!AA43</f>
        <v>638</v>
      </c>
      <c r="W43" s="344">
        <f>'14'!P43</f>
        <v>630108.00000000012</v>
      </c>
      <c r="X43" s="188">
        <f t="shared" si="3"/>
        <v>5485</v>
      </c>
      <c r="Y43" s="345">
        <f t="shared" si="4"/>
        <v>18132707.317432508</v>
      </c>
      <c r="Z43" s="332">
        <f t="shared" si="5"/>
        <v>0.34155302322685099</v>
      </c>
      <c r="AA43" s="345">
        <f t="shared" si="6"/>
        <v>1129.1305384788909</v>
      </c>
      <c r="AB43" s="345">
        <f t="shared" si="7"/>
        <v>3305.8718901426632</v>
      </c>
      <c r="AC43" s="1"/>
      <c r="AD43" s="129"/>
    </row>
    <row r="44" spans="1:30" s="10" customFormat="1" x14ac:dyDescent="0.2">
      <c r="A44" s="15" t="s">
        <v>75</v>
      </c>
      <c r="B44" s="341" t="s">
        <v>108</v>
      </c>
      <c r="C44" s="152">
        <f>'18'!C44</f>
        <v>3910</v>
      </c>
      <c r="D44" s="152">
        <f>'18'!D44</f>
        <v>2611</v>
      </c>
      <c r="E44" s="152">
        <f>'18'!E44</f>
        <v>6521</v>
      </c>
      <c r="F44" s="188">
        <f>'6'!J44</f>
        <v>172</v>
      </c>
      <c r="G44" s="343">
        <f>'6'!H44</f>
        <v>335306.32849056605</v>
      </c>
      <c r="H44" s="188">
        <f>'7'!K44</f>
        <v>19</v>
      </c>
      <c r="I44" s="343">
        <f>'7'!H44</f>
        <v>38494.644067796609</v>
      </c>
      <c r="J44" s="188">
        <f>'8'!J44</f>
        <v>0</v>
      </c>
      <c r="K44" s="343">
        <f>'8'!H44</f>
        <v>0</v>
      </c>
      <c r="L44" s="188">
        <f>'9'!L44</f>
        <v>0</v>
      </c>
      <c r="M44" s="343">
        <f>'9'!H44</f>
        <v>0</v>
      </c>
      <c r="N44" s="188">
        <f>'10'!Q44</f>
        <v>322</v>
      </c>
      <c r="O44" s="343">
        <f>'10'!K44</f>
        <v>4539032.3454545457</v>
      </c>
      <c r="P44" s="188">
        <f>'11'!I44</f>
        <v>184</v>
      </c>
      <c r="Q44" s="343">
        <f>'11'!H44</f>
        <v>1198577.9816513762</v>
      </c>
      <c r="R44" s="188">
        <f>'12'!I44</f>
        <v>106</v>
      </c>
      <c r="S44" s="188">
        <f>'13'!K44</f>
        <v>453</v>
      </c>
      <c r="T44" s="343">
        <f>'13'!O44</f>
        <v>1572247</v>
      </c>
      <c r="U44" s="188">
        <f>'14'!Q44+'14'!R44</f>
        <v>1292</v>
      </c>
      <c r="V44" s="188">
        <f>'14'!AA44</f>
        <v>537</v>
      </c>
      <c r="W44" s="344">
        <f>'14'!P44</f>
        <v>312288</v>
      </c>
      <c r="X44" s="188">
        <f t="shared" si="3"/>
        <v>2548</v>
      </c>
      <c r="Y44" s="345">
        <f t="shared" si="4"/>
        <v>7995946.2996642841</v>
      </c>
      <c r="Z44" s="332">
        <f t="shared" si="5"/>
        <v>0.39073761692991871</v>
      </c>
      <c r="AA44" s="345">
        <f t="shared" si="6"/>
        <v>1226.1840668094287</v>
      </c>
      <c r="AB44" s="345">
        <f t="shared" si="7"/>
        <v>3138.1264912340202</v>
      </c>
      <c r="AC44" s="1"/>
      <c r="AD44" s="129"/>
    </row>
    <row r="45" spans="1:30" s="10" customFormat="1" x14ac:dyDescent="0.2">
      <c r="A45" s="15" t="s">
        <v>76</v>
      </c>
      <c r="B45" s="341" t="s">
        <v>108</v>
      </c>
      <c r="C45" s="152">
        <f>'18'!C45</f>
        <v>1266</v>
      </c>
      <c r="D45" s="152">
        <f>'18'!D45</f>
        <v>866</v>
      </c>
      <c r="E45" s="152">
        <f>'18'!E45</f>
        <v>2132</v>
      </c>
      <c r="F45" s="188">
        <f>'6'!J45</f>
        <v>0</v>
      </c>
      <c r="G45" s="343">
        <f>'6'!H45</f>
        <v>0</v>
      </c>
      <c r="H45" s="188">
        <f>'7'!K45</f>
        <v>0</v>
      </c>
      <c r="I45" s="343">
        <f>'7'!H45</f>
        <v>0</v>
      </c>
      <c r="J45" s="188">
        <f>'8'!J45</f>
        <v>0</v>
      </c>
      <c r="K45" s="343">
        <f>'8'!H45</f>
        <v>0</v>
      </c>
      <c r="L45" s="188">
        <f>'9'!L45</f>
        <v>251</v>
      </c>
      <c r="M45" s="343">
        <f>'9'!H45</f>
        <v>604964.63636363647</v>
      </c>
      <c r="N45" s="188">
        <f>'10'!Q45</f>
        <v>159</v>
      </c>
      <c r="O45" s="343">
        <f>'10'!K45</f>
        <v>1193811.1477272727</v>
      </c>
      <c r="P45" s="188">
        <f>'11'!I45</f>
        <v>70</v>
      </c>
      <c r="Q45" s="343">
        <f>'11'!H45</f>
        <v>633788.87000849622</v>
      </c>
      <c r="R45" s="188">
        <f>'12'!I45</f>
        <v>164</v>
      </c>
      <c r="S45" s="188">
        <f>'13'!K45</f>
        <v>310</v>
      </c>
      <c r="T45" s="343">
        <f>'13'!O45</f>
        <v>1267616.8012421243</v>
      </c>
      <c r="U45" s="188">
        <f>'14'!Q45+'14'!R45</f>
        <v>309</v>
      </c>
      <c r="V45" s="188">
        <f>'14'!AA45</f>
        <v>68</v>
      </c>
      <c r="W45" s="344">
        <f>'14'!P45</f>
        <v>74961</v>
      </c>
      <c r="X45" s="188">
        <f t="shared" si="3"/>
        <v>1263</v>
      </c>
      <c r="Y45" s="345">
        <f t="shared" si="4"/>
        <v>3775142.4553415296</v>
      </c>
      <c r="Z45" s="332">
        <f t="shared" si="5"/>
        <v>0.5924015009380863</v>
      </c>
      <c r="AA45" s="345">
        <f t="shared" si="6"/>
        <v>1770.7047163890852</v>
      </c>
      <c r="AB45" s="345">
        <f t="shared" si="7"/>
        <v>2989.0280723210844</v>
      </c>
      <c r="AC45" s="1"/>
      <c r="AD45" s="129"/>
    </row>
    <row r="46" spans="1:30" s="10" customFormat="1" x14ac:dyDescent="0.2">
      <c r="A46" s="15" t="s">
        <v>77</v>
      </c>
      <c r="B46" s="341" t="s">
        <v>108</v>
      </c>
      <c r="C46" s="152">
        <f>'18'!C46</f>
        <v>3247</v>
      </c>
      <c r="D46" s="152">
        <f>'18'!D46</f>
        <v>2388</v>
      </c>
      <c r="E46" s="152">
        <f>'18'!E46</f>
        <v>5635</v>
      </c>
      <c r="F46" s="188">
        <f>'6'!J46</f>
        <v>0</v>
      </c>
      <c r="G46" s="343">
        <f>'6'!H46</f>
        <v>0</v>
      </c>
      <c r="H46" s="188">
        <f>'7'!K46</f>
        <v>0</v>
      </c>
      <c r="I46" s="343">
        <f>'7'!H46</f>
        <v>0</v>
      </c>
      <c r="J46" s="188">
        <f>'8'!J46</f>
        <v>0</v>
      </c>
      <c r="K46" s="343">
        <f>'8'!H46</f>
        <v>0</v>
      </c>
      <c r="L46" s="188">
        <f>'9'!L46</f>
        <v>269</v>
      </c>
      <c r="M46" s="343">
        <f>'9'!H46</f>
        <v>573085</v>
      </c>
      <c r="N46" s="188">
        <f>'10'!Q46</f>
        <v>472</v>
      </c>
      <c r="O46" s="343">
        <f>'10'!K46</f>
        <v>3885608</v>
      </c>
      <c r="P46" s="188">
        <f>'11'!I46</f>
        <v>122</v>
      </c>
      <c r="Q46" s="343">
        <f>'11'!H46</f>
        <v>1028500</v>
      </c>
      <c r="R46" s="188">
        <f>'12'!I46</f>
        <v>0</v>
      </c>
      <c r="S46" s="188">
        <f>'13'!K46</f>
        <v>433</v>
      </c>
      <c r="T46" s="343">
        <f>'13'!O46</f>
        <v>2374232.333333333</v>
      </c>
      <c r="U46" s="188">
        <f>'14'!Q46+'14'!R46</f>
        <v>638</v>
      </c>
      <c r="V46" s="188">
        <f>'14'!AA46</f>
        <v>487</v>
      </c>
      <c r="W46" s="344">
        <f>'14'!P46</f>
        <v>304874.48</v>
      </c>
      <c r="X46" s="188">
        <f t="shared" si="3"/>
        <v>1934</v>
      </c>
      <c r="Y46" s="345">
        <f t="shared" si="4"/>
        <v>8166299.8133333325</v>
      </c>
      <c r="Z46" s="332">
        <f t="shared" si="5"/>
        <v>0.3432120674356699</v>
      </c>
      <c r="AA46" s="345">
        <f t="shared" si="6"/>
        <v>1449.2102596864831</v>
      </c>
      <c r="AB46" s="345">
        <f t="shared" si="7"/>
        <v>4222.4921475353322</v>
      </c>
      <c r="AC46" s="1"/>
      <c r="AD46" s="129"/>
    </row>
    <row r="47" spans="1:30" s="10" customFormat="1" x14ac:dyDescent="0.2">
      <c r="A47" s="15" t="s">
        <v>78</v>
      </c>
      <c r="B47" s="341" t="s">
        <v>108</v>
      </c>
      <c r="C47" s="152">
        <f>'18'!C47</f>
        <v>1547</v>
      </c>
      <c r="D47" s="152">
        <f>'18'!D47</f>
        <v>1283</v>
      </c>
      <c r="E47" s="152">
        <f>'18'!E47</f>
        <v>2830</v>
      </c>
      <c r="F47" s="188">
        <f>'6'!J47</f>
        <v>0</v>
      </c>
      <c r="G47" s="343">
        <f>'6'!H47</f>
        <v>0</v>
      </c>
      <c r="H47" s="188">
        <f>'7'!K47</f>
        <v>25</v>
      </c>
      <c r="I47" s="343">
        <f>'7'!H47</f>
        <v>73390.425531914894</v>
      </c>
      <c r="J47" s="188">
        <f>'8'!J47</f>
        <v>60</v>
      </c>
      <c r="K47" s="343">
        <f>'8'!H47</f>
        <v>314615</v>
      </c>
      <c r="L47" s="188">
        <f>'9'!L47</f>
        <v>0</v>
      </c>
      <c r="M47" s="343">
        <f>'9'!H47</f>
        <v>0</v>
      </c>
      <c r="N47" s="188">
        <f>'10'!Q47</f>
        <v>257</v>
      </c>
      <c r="O47" s="343">
        <f>'10'!K47</f>
        <v>2424035.178467466</v>
      </c>
      <c r="P47" s="188">
        <f>'11'!I47</f>
        <v>76</v>
      </c>
      <c r="Q47" s="343">
        <f>'11'!H47</f>
        <v>659600</v>
      </c>
      <c r="R47" s="188">
        <f>'12'!I47</f>
        <v>0</v>
      </c>
      <c r="S47" s="188">
        <f>'13'!K47</f>
        <v>172</v>
      </c>
      <c r="T47" s="343">
        <f>'13'!O47</f>
        <v>893447.58333333337</v>
      </c>
      <c r="U47" s="188">
        <f>'14'!Q47+'14'!R47</f>
        <v>229</v>
      </c>
      <c r="V47" s="188">
        <f>'14'!AA47</f>
        <v>186</v>
      </c>
      <c r="W47" s="344">
        <f>'14'!P47</f>
        <v>82875</v>
      </c>
      <c r="X47" s="188">
        <f t="shared" si="3"/>
        <v>819</v>
      </c>
      <c r="Y47" s="345">
        <f t="shared" si="4"/>
        <v>4447963.187332714</v>
      </c>
      <c r="Z47" s="332">
        <f t="shared" si="5"/>
        <v>0.28939929328621911</v>
      </c>
      <c r="AA47" s="345">
        <f t="shared" si="6"/>
        <v>1571.7184407536092</v>
      </c>
      <c r="AB47" s="345">
        <f t="shared" si="7"/>
        <v>5430.9684827017263</v>
      </c>
      <c r="AC47" s="1"/>
      <c r="AD47" s="129"/>
    </row>
    <row r="48" spans="1:30" s="10" customFormat="1" x14ac:dyDescent="0.2">
      <c r="A48" s="15" t="s">
        <v>79</v>
      </c>
      <c r="B48" s="341" t="s">
        <v>108</v>
      </c>
      <c r="C48" s="152">
        <f>'18'!C48</f>
        <v>3858</v>
      </c>
      <c r="D48" s="152">
        <f>'18'!D48</f>
        <v>3729</v>
      </c>
      <c r="E48" s="152">
        <f>'18'!E48</f>
        <v>7587</v>
      </c>
      <c r="F48" s="188">
        <f>'6'!J48</f>
        <v>190</v>
      </c>
      <c r="G48" s="343">
        <f>'6'!H48</f>
        <v>490540.13567961165</v>
      </c>
      <c r="H48" s="188">
        <f>'7'!K48</f>
        <v>0</v>
      </c>
      <c r="I48" s="343">
        <f>'7'!H48</f>
        <v>0</v>
      </c>
      <c r="J48" s="188">
        <f>'8'!J48</f>
        <v>0</v>
      </c>
      <c r="K48" s="343">
        <f>'8'!H48</f>
        <v>0</v>
      </c>
      <c r="L48" s="188">
        <f>'9'!L48</f>
        <v>0</v>
      </c>
      <c r="M48" s="343">
        <f>'9'!H48</f>
        <v>0</v>
      </c>
      <c r="N48" s="188">
        <f>'10'!Q48</f>
        <v>279</v>
      </c>
      <c r="O48" s="343">
        <f>'10'!K48</f>
        <v>2730521</v>
      </c>
      <c r="P48" s="188">
        <f>'11'!I48</f>
        <v>150</v>
      </c>
      <c r="Q48" s="343">
        <f>'11'!H48</f>
        <v>890800</v>
      </c>
      <c r="R48" s="188">
        <f>'12'!I48</f>
        <v>0</v>
      </c>
      <c r="S48" s="188">
        <f>'13'!K48</f>
        <v>591</v>
      </c>
      <c r="T48" s="343">
        <f>'13'!O48</f>
        <v>2968533.6666666665</v>
      </c>
      <c r="U48" s="188">
        <f>'14'!Q48+'14'!R48</f>
        <v>1338</v>
      </c>
      <c r="V48" s="188">
        <f>'14'!AA48</f>
        <v>512</v>
      </c>
      <c r="W48" s="344">
        <f>'14'!P48</f>
        <v>334490.25</v>
      </c>
      <c r="X48" s="188">
        <f t="shared" si="3"/>
        <v>2548</v>
      </c>
      <c r="Y48" s="345">
        <f t="shared" si="4"/>
        <v>7414885.052346278</v>
      </c>
      <c r="Z48" s="332">
        <f t="shared" si="5"/>
        <v>0.33583761697640702</v>
      </c>
      <c r="AA48" s="345">
        <f t="shared" si="6"/>
        <v>977.31449220327897</v>
      </c>
      <c r="AB48" s="345">
        <f t="shared" si="7"/>
        <v>2910.0804758030918</v>
      </c>
      <c r="AC48" s="1"/>
      <c r="AD48" s="129"/>
    </row>
    <row r="49" spans="1:30" s="10" customFormat="1" x14ac:dyDescent="0.2">
      <c r="A49" s="15" t="s">
        <v>80</v>
      </c>
      <c r="B49" s="341" t="s">
        <v>104</v>
      </c>
      <c r="C49" s="152">
        <f>'18'!C49</f>
        <v>26885</v>
      </c>
      <c r="D49" s="152">
        <f>'18'!D49</f>
        <v>19115</v>
      </c>
      <c r="E49" s="152">
        <f>'18'!E49</f>
        <v>46000</v>
      </c>
      <c r="F49" s="188">
        <f>'6'!J49</f>
        <v>143</v>
      </c>
      <c r="G49" s="343">
        <f>'6'!H49</f>
        <v>457605.3</v>
      </c>
      <c r="H49" s="188">
        <f>'7'!K49</f>
        <v>0</v>
      </c>
      <c r="I49" s="343">
        <f>'7'!H49</f>
        <v>0</v>
      </c>
      <c r="J49" s="188">
        <f>'8'!J49</f>
        <v>7</v>
      </c>
      <c r="K49" s="343">
        <f>'8'!H49</f>
        <v>117508.9875</v>
      </c>
      <c r="L49" s="188">
        <f>'9'!L49</f>
        <v>279</v>
      </c>
      <c r="M49" s="343">
        <f>'9'!H49</f>
        <v>466224</v>
      </c>
      <c r="N49" s="188">
        <f>'10'!Q49</f>
        <v>678</v>
      </c>
      <c r="O49" s="343">
        <f>'10'!K49</f>
        <v>6482293.6954550138</v>
      </c>
      <c r="P49" s="188">
        <f>'11'!I49</f>
        <v>463</v>
      </c>
      <c r="Q49" s="343">
        <f>'11'!H49</f>
        <v>4045227.2727272725</v>
      </c>
      <c r="R49" s="188">
        <f>'12'!I49</f>
        <v>116</v>
      </c>
      <c r="S49" s="188">
        <f>'13'!K49</f>
        <v>4142</v>
      </c>
      <c r="T49" s="343">
        <f>'13'!O49</f>
        <v>28334590</v>
      </c>
      <c r="U49" s="188">
        <f>'14'!Q49+'14'!R49</f>
        <v>8402</v>
      </c>
      <c r="V49" s="188">
        <f>'14'!AA49</f>
        <v>4434</v>
      </c>
      <c r="W49" s="344">
        <f>'14'!P49</f>
        <v>2444407.5499999998</v>
      </c>
      <c r="X49" s="188">
        <f t="shared" si="3"/>
        <v>14230</v>
      </c>
      <c r="Y49" s="345">
        <f t="shared" si="4"/>
        <v>42347856.805682287</v>
      </c>
      <c r="Z49" s="332">
        <f t="shared" si="5"/>
        <v>0.30934782608695655</v>
      </c>
      <c r="AA49" s="345">
        <f t="shared" si="6"/>
        <v>920.60558273222364</v>
      </c>
      <c r="AB49" s="345">
        <f t="shared" si="7"/>
        <v>2975.9562055995984</v>
      </c>
      <c r="AC49" s="1"/>
      <c r="AD49" s="129"/>
    </row>
    <row r="50" spans="1:30" s="10" customFormat="1" x14ac:dyDescent="0.2">
      <c r="A50" s="15" t="s">
        <v>81</v>
      </c>
      <c r="B50" s="341" t="s">
        <v>108</v>
      </c>
      <c r="C50" s="152">
        <f>'18'!C50</f>
        <v>658</v>
      </c>
      <c r="D50" s="152">
        <f>'18'!D50</f>
        <v>386</v>
      </c>
      <c r="E50" s="152">
        <f>'18'!E50</f>
        <v>1044</v>
      </c>
      <c r="F50" s="188">
        <f>'6'!J50</f>
        <v>18</v>
      </c>
      <c r="G50" s="343">
        <f>'6'!H50</f>
        <v>41784.077380952382</v>
      </c>
      <c r="H50" s="188">
        <f>'7'!K50</f>
        <v>0</v>
      </c>
      <c r="I50" s="343">
        <f>'7'!H50</f>
        <v>0</v>
      </c>
      <c r="J50" s="188">
        <f>'8'!J50</f>
        <v>0</v>
      </c>
      <c r="K50" s="343">
        <f>'8'!H50</f>
        <v>0</v>
      </c>
      <c r="L50" s="188">
        <f>'9'!L50</f>
        <v>12</v>
      </c>
      <c r="M50" s="343">
        <f>'9'!H50</f>
        <v>0</v>
      </c>
      <c r="N50" s="188">
        <f>'10'!Q50</f>
        <v>85</v>
      </c>
      <c r="O50" s="343">
        <f>'10'!K50</f>
        <v>874692</v>
      </c>
      <c r="P50" s="188">
        <f>'11'!I50</f>
        <v>34</v>
      </c>
      <c r="Q50" s="343">
        <f>'11'!H50</f>
        <v>289000</v>
      </c>
      <c r="R50" s="188">
        <f>'12'!I50</f>
        <v>0</v>
      </c>
      <c r="S50" s="188">
        <f>'13'!K50</f>
        <v>105</v>
      </c>
      <c r="T50" s="343">
        <f>'13'!O50</f>
        <v>1128905.3999999999</v>
      </c>
      <c r="U50" s="188">
        <f>'14'!Q50+'14'!R50</f>
        <v>146</v>
      </c>
      <c r="V50" s="188">
        <f>'14'!AA50</f>
        <v>113</v>
      </c>
      <c r="W50" s="344">
        <f>'14'!P50</f>
        <v>146493</v>
      </c>
      <c r="X50" s="188">
        <f t="shared" si="3"/>
        <v>400</v>
      </c>
      <c r="Y50" s="345">
        <f t="shared" si="4"/>
        <v>2480874.4773809523</v>
      </c>
      <c r="Z50" s="332">
        <f t="shared" si="5"/>
        <v>0.38314176245210729</v>
      </c>
      <c r="AA50" s="345">
        <f t="shared" si="6"/>
        <v>2376.3165492154717</v>
      </c>
      <c r="AB50" s="345">
        <f t="shared" si="7"/>
        <v>6202.1861934523804</v>
      </c>
      <c r="AC50" s="1"/>
      <c r="AD50" s="129"/>
    </row>
    <row r="51" spans="1:30" s="10" customFormat="1" x14ac:dyDescent="0.2">
      <c r="A51" s="15" t="s">
        <v>82</v>
      </c>
      <c r="B51" s="341" t="s">
        <v>104</v>
      </c>
      <c r="C51" s="152">
        <f>'18'!C51</f>
        <v>9061</v>
      </c>
      <c r="D51" s="152">
        <f>'18'!D51</f>
        <v>6087</v>
      </c>
      <c r="E51" s="152">
        <f>'18'!E51</f>
        <v>15148</v>
      </c>
      <c r="F51" s="188">
        <f>'6'!J51</f>
        <v>168</v>
      </c>
      <c r="G51" s="343">
        <f>'6'!H51</f>
        <v>421846.80890052352</v>
      </c>
      <c r="H51" s="188">
        <f>'7'!K51</f>
        <v>0</v>
      </c>
      <c r="I51" s="343">
        <f>'7'!H51</f>
        <v>0</v>
      </c>
      <c r="J51" s="188">
        <f>'8'!J51</f>
        <v>0</v>
      </c>
      <c r="K51" s="343">
        <f>'8'!H51</f>
        <v>0</v>
      </c>
      <c r="L51" s="188">
        <f>'9'!L51</f>
        <v>62</v>
      </c>
      <c r="M51" s="343">
        <f>'9'!H51</f>
        <v>282035</v>
      </c>
      <c r="N51" s="188">
        <f>'10'!Q51</f>
        <v>421</v>
      </c>
      <c r="O51" s="343">
        <f>'10'!K51</f>
        <v>4115542.0386160216</v>
      </c>
      <c r="P51" s="188">
        <f>'11'!I51</f>
        <v>280</v>
      </c>
      <c r="Q51" s="343">
        <f>'11'!H51</f>
        <v>2262913.2841328415</v>
      </c>
      <c r="R51" s="188">
        <f>'12'!I51</f>
        <v>96</v>
      </c>
      <c r="S51" s="188">
        <f>'13'!K51</f>
        <v>1691</v>
      </c>
      <c r="T51" s="343">
        <f>'13'!O51</f>
        <v>5270271.666666666</v>
      </c>
      <c r="U51" s="188">
        <f>'14'!Q51+'14'!R51</f>
        <v>2205</v>
      </c>
      <c r="V51" s="188">
        <f>'14'!AA51</f>
        <v>981</v>
      </c>
      <c r="W51" s="344">
        <f>'14'!P51</f>
        <v>888747.58</v>
      </c>
      <c r="X51" s="188">
        <f t="shared" si="3"/>
        <v>4923</v>
      </c>
      <c r="Y51" s="345">
        <f t="shared" si="4"/>
        <v>13241356.378316052</v>
      </c>
      <c r="Z51" s="332">
        <f t="shared" si="5"/>
        <v>0.32499339846844466</v>
      </c>
      <c r="AA51" s="345">
        <f t="shared" si="6"/>
        <v>874.13231966702222</v>
      </c>
      <c r="AB51" s="345">
        <f t="shared" si="7"/>
        <v>2689.6925407913982</v>
      </c>
      <c r="AC51" s="1"/>
      <c r="AD51" s="129"/>
    </row>
    <row r="52" spans="1:30" s="10" customFormat="1" x14ac:dyDescent="0.2">
      <c r="A52" s="15" t="s">
        <v>83</v>
      </c>
      <c r="B52" s="341" t="s">
        <v>108</v>
      </c>
      <c r="C52" s="152">
        <f>'18'!C52</f>
        <v>2684</v>
      </c>
      <c r="D52" s="152">
        <f>'18'!D52</f>
        <v>2248</v>
      </c>
      <c r="E52" s="152">
        <f>'18'!E52</f>
        <v>4932</v>
      </c>
      <c r="F52" s="188">
        <f>'6'!J52</f>
        <v>88</v>
      </c>
      <c r="G52" s="343">
        <f>'6'!H52</f>
        <v>208920.38690476189</v>
      </c>
      <c r="H52" s="188">
        <f>'7'!K52</f>
        <v>0</v>
      </c>
      <c r="I52" s="343">
        <f>'7'!H52</f>
        <v>0</v>
      </c>
      <c r="J52" s="188">
        <f>'8'!J52</f>
        <v>0</v>
      </c>
      <c r="K52" s="343">
        <f>'8'!H52</f>
        <v>0</v>
      </c>
      <c r="L52" s="188">
        <f>'9'!L52</f>
        <v>0</v>
      </c>
      <c r="M52" s="343">
        <f>'9'!H52</f>
        <v>0</v>
      </c>
      <c r="N52" s="188">
        <f>'10'!Q52</f>
        <v>287</v>
      </c>
      <c r="O52" s="343">
        <f>'10'!K52</f>
        <v>3094130</v>
      </c>
      <c r="P52" s="188">
        <f>'11'!I52</f>
        <v>156</v>
      </c>
      <c r="Q52" s="343">
        <f>'11'!H52</f>
        <v>1122000</v>
      </c>
      <c r="R52" s="188">
        <f>'12'!I52</f>
        <v>40</v>
      </c>
      <c r="S52" s="188">
        <f>'13'!K52</f>
        <v>482</v>
      </c>
      <c r="T52" s="343">
        <f>'13'!O52</f>
        <v>1767493.4</v>
      </c>
      <c r="U52" s="188">
        <f>'14'!Q52+'14'!R52</f>
        <v>474</v>
      </c>
      <c r="V52" s="188">
        <f>'14'!AA52</f>
        <v>7</v>
      </c>
      <c r="W52" s="344">
        <f>'14'!P52</f>
        <v>70111</v>
      </c>
      <c r="X52" s="188">
        <f t="shared" si="3"/>
        <v>1527</v>
      </c>
      <c r="Y52" s="345">
        <f t="shared" si="4"/>
        <v>6262654.7869047616</v>
      </c>
      <c r="Z52" s="332">
        <f t="shared" si="5"/>
        <v>0.30961070559610704</v>
      </c>
      <c r="AA52" s="345">
        <f t="shared" si="6"/>
        <v>1269.8002406538446</v>
      </c>
      <c r="AB52" s="345">
        <f t="shared" si="7"/>
        <v>4101.2801485951286</v>
      </c>
      <c r="AC52" s="1"/>
      <c r="AD52" s="129"/>
    </row>
    <row r="53" spans="1:30" s="10" customFormat="1" x14ac:dyDescent="0.2">
      <c r="A53" s="15" t="s">
        <v>84</v>
      </c>
      <c r="B53" s="341" t="s">
        <v>108</v>
      </c>
      <c r="C53" s="152">
        <f>'18'!C53</f>
        <v>1460</v>
      </c>
      <c r="D53" s="152">
        <f>'18'!D53</f>
        <v>1183</v>
      </c>
      <c r="E53" s="152">
        <f>'18'!E53</f>
        <v>2643</v>
      </c>
      <c r="F53" s="188">
        <f>'6'!J53</f>
        <v>26</v>
      </c>
      <c r="G53" s="343">
        <f>'6'!H53</f>
        <v>46773.548828125</v>
      </c>
      <c r="H53" s="188">
        <f>'7'!K53</f>
        <v>0</v>
      </c>
      <c r="I53" s="343">
        <f>'7'!H53</f>
        <v>0</v>
      </c>
      <c r="J53" s="188">
        <f>'8'!J53</f>
        <v>0</v>
      </c>
      <c r="K53" s="343">
        <f>'8'!H53</f>
        <v>0</v>
      </c>
      <c r="L53" s="188">
        <f>'9'!L53</f>
        <v>142</v>
      </c>
      <c r="M53" s="343">
        <f>'9'!H53</f>
        <v>287076</v>
      </c>
      <c r="N53" s="188">
        <f>'10'!Q53</f>
        <v>44</v>
      </c>
      <c r="O53" s="343">
        <f>'10'!K53</f>
        <v>344427.18095238094</v>
      </c>
      <c r="P53" s="188">
        <f>'11'!I53</f>
        <v>34</v>
      </c>
      <c r="Q53" s="343">
        <f>'11'!H53</f>
        <v>289000</v>
      </c>
      <c r="R53" s="188">
        <f>'12'!I53</f>
        <v>51</v>
      </c>
      <c r="S53" s="188">
        <f>'13'!K53</f>
        <v>163</v>
      </c>
      <c r="T53" s="343">
        <f>'13'!O53</f>
        <v>4962721.166666666</v>
      </c>
      <c r="U53" s="188">
        <f>'14'!Q53+'14'!R53</f>
        <v>331</v>
      </c>
      <c r="V53" s="188">
        <f>'14'!AA53</f>
        <v>37</v>
      </c>
      <c r="W53" s="344">
        <f>'14'!P53</f>
        <v>44679</v>
      </c>
      <c r="X53" s="188">
        <f t="shared" si="3"/>
        <v>791</v>
      </c>
      <c r="Y53" s="345">
        <f t="shared" si="4"/>
        <v>5974676.8964471724</v>
      </c>
      <c r="Z53" s="332">
        <f t="shared" si="5"/>
        <v>0.29928111993946271</v>
      </c>
      <c r="AA53" s="345">
        <f t="shared" si="6"/>
        <v>2260.5663626360847</v>
      </c>
      <c r="AB53" s="345">
        <f t="shared" si="7"/>
        <v>7553.320981601988</v>
      </c>
      <c r="AC53" s="1"/>
      <c r="AD53" s="129"/>
    </row>
    <row r="54" spans="1:30" s="10" customFormat="1" x14ac:dyDescent="0.2">
      <c r="A54" s="15" t="s">
        <v>85</v>
      </c>
      <c r="B54" s="341" t="s">
        <v>104</v>
      </c>
      <c r="C54" s="152">
        <f>'18'!C54</f>
        <v>64267</v>
      </c>
      <c r="D54" s="152">
        <f>'18'!D54</f>
        <v>43607</v>
      </c>
      <c r="E54" s="152">
        <f>'18'!E54</f>
        <v>107874</v>
      </c>
      <c r="F54" s="188">
        <f>'6'!J54</f>
        <v>850</v>
      </c>
      <c r="G54" s="343">
        <f>'6'!H54</f>
        <v>3143414.2000045199</v>
      </c>
      <c r="H54" s="188">
        <f>'7'!K54</f>
        <v>0</v>
      </c>
      <c r="I54" s="343">
        <f>'7'!H54</f>
        <v>0</v>
      </c>
      <c r="J54" s="188">
        <f>'8'!J54</f>
        <v>81</v>
      </c>
      <c r="K54" s="343">
        <f>'8'!H54</f>
        <v>329025.16499999998</v>
      </c>
      <c r="L54" s="188">
        <f>'9'!L54</f>
        <v>98</v>
      </c>
      <c r="M54" s="343">
        <f>'9'!H54</f>
        <v>531024.79999548034</v>
      </c>
      <c r="N54" s="188">
        <f>'10'!Q54</f>
        <v>7945</v>
      </c>
      <c r="O54" s="343">
        <f>'10'!K54</f>
        <v>67898314.014222413</v>
      </c>
      <c r="P54" s="188">
        <f>'11'!I54</f>
        <v>4022</v>
      </c>
      <c r="Q54" s="343">
        <f>'11'!H54</f>
        <v>33124500</v>
      </c>
      <c r="R54" s="188">
        <f>'12'!I54</f>
        <v>2064</v>
      </c>
      <c r="S54" s="188">
        <f>'13'!K54</f>
        <v>10034</v>
      </c>
      <c r="T54" s="343">
        <f>'13'!O54</f>
        <v>76376240</v>
      </c>
      <c r="U54" s="188">
        <f>'14'!Q54+'14'!R54</f>
        <v>19529</v>
      </c>
      <c r="V54" s="188">
        <f>'14'!AA54</f>
        <v>6461</v>
      </c>
      <c r="W54" s="344">
        <f>'14'!P54</f>
        <v>3652479.78</v>
      </c>
      <c r="X54" s="188">
        <f t="shared" si="3"/>
        <v>44623</v>
      </c>
      <c r="Y54" s="345">
        <f t="shared" si="4"/>
        <v>185054997.95922241</v>
      </c>
      <c r="Z54" s="332">
        <f t="shared" si="5"/>
        <v>0.41365852754139087</v>
      </c>
      <c r="AA54" s="345">
        <f t="shared" si="6"/>
        <v>1715.473589180177</v>
      </c>
      <c r="AB54" s="345">
        <f t="shared" si="7"/>
        <v>4147.0765739466733</v>
      </c>
      <c r="AC54" s="1"/>
      <c r="AD54" s="129"/>
    </row>
    <row r="55" spans="1:30" s="10" customFormat="1" x14ac:dyDescent="0.2">
      <c r="A55" s="15" t="s">
        <v>86</v>
      </c>
      <c r="B55" s="341" t="s">
        <v>108</v>
      </c>
      <c r="C55" s="152">
        <f>'18'!C55</f>
        <v>1298</v>
      </c>
      <c r="D55" s="152">
        <f>'18'!D55</f>
        <v>774</v>
      </c>
      <c r="E55" s="152">
        <f>'18'!E55</f>
        <v>2072</v>
      </c>
      <c r="F55" s="188">
        <f>'6'!J55</f>
        <v>18</v>
      </c>
      <c r="G55" s="343">
        <f>'6'!H55</f>
        <v>47728.229417475726</v>
      </c>
      <c r="H55" s="188">
        <f>'7'!K55</f>
        <v>0</v>
      </c>
      <c r="I55" s="343">
        <f>'7'!H55</f>
        <v>0</v>
      </c>
      <c r="J55" s="188">
        <f>'8'!J55</f>
        <v>0</v>
      </c>
      <c r="K55" s="343">
        <f>'8'!H55</f>
        <v>0</v>
      </c>
      <c r="L55" s="188">
        <f>'9'!L55</f>
        <v>0</v>
      </c>
      <c r="M55" s="343">
        <f>'9'!H55</f>
        <v>0</v>
      </c>
      <c r="N55" s="188">
        <f>'10'!Q55</f>
        <v>227</v>
      </c>
      <c r="O55" s="343">
        <f>'10'!K55</f>
        <v>1545220.8192822284</v>
      </c>
      <c r="P55" s="188">
        <f>'11'!I55</f>
        <v>82</v>
      </c>
      <c r="Q55" s="343">
        <f>'11'!H55</f>
        <v>422389.96730427619</v>
      </c>
      <c r="R55" s="188">
        <f>'12'!I55</f>
        <v>67</v>
      </c>
      <c r="S55" s="188">
        <f>'13'!K55</f>
        <v>241</v>
      </c>
      <c r="T55" s="343">
        <f>'13'!O55</f>
        <v>2968533.6666666665</v>
      </c>
      <c r="U55" s="188">
        <f>'14'!Q55+'14'!R55</f>
        <v>225</v>
      </c>
      <c r="V55" s="188">
        <f>'14'!AA55</f>
        <v>140</v>
      </c>
      <c r="W55" s="344">
        <f>'14'!P55</f>
        <v>95020</v>
      </c>
      <c r="X55" s="188">
        <f t="shared" si="3"/>
        <v>860</v>
      </c>
      <c r="Y55" s="345">
        <f t="shared" si="4"/>
        <v>5078892.6826706473</v>
      </c>
      <c r="Z55" s="332">
        <f t="shared" si="5"/>
        <v>0.41505791505791506</v>
      </c>
      <c r="AA55" s="345">
        <f t="shared" si="6"/>
        <v>2451.2030321769535</v>
      </c>
      <c r="AB55" s="345">
        <f t="shared" si="7"/>
        <v>5905.6891658961013</v>
      </c>
      <c r="AC55" s="1"/>
      <c r="AD55" s="129"/>
    </row>
    <row r="56" spans="1:30" s="10" customFormat="1" x14ac:dyDescent="0.2">
      <c r="A56" s="15" t="s">
        <v>87</v>
      </c>
      <c r="B56" s="341" t="s">
        <v>108</v>
      </c>
      <c r="C56" s="152">
        <f>'18'!C56</f>
        <v>555</v>
      </c>
      <c r="D56" s="152">
        <f>'18'!D56</f>
        <v>352</v>
      </c>
      <c r="E56" s="152">
        <f>'18'!E56</f>
        <v>907</v>
      </c>
      <c r="F56" s="188">
        <f>'6'!J56</f>
        <v>0</v>
      </c>
      <c r="G56" s="343">
        <f>'6'!H56</f>
        <v>0</v>
      </c>
      <c r="H56" s="188">
        <f>'7'!K56</f>
        <v>0</v>
      </c>
      <c r="I56" s="343">
        <f>'7'!H56</f>
        <v>0</v>
      </c>
      <c r="J56" s="188">
        <f>'8'!J56</f>
        <v>0</v>
      </c>
      <c r="K56" s="343">
        <f>'8'!H56</f>
        <v>0</v>
      </c>
      <c r="L56" s="188">
        <f>'9'!L56</f>
        <v>68</v>
      </c>
      <c r="M56" s="343">
        <f>'9'!H56</f>
        <v>67926.363636363632</v>
      </c>
      <c r="N56" s="188">
        <f>'10'!Q56</f>
        <v>31</v>
      </c>
      <c r="O56" s="343">
        <f>'10'!K56</f>
        <v>232755.6325757576</v>
      </c>
      <c r="P56" s="188">
        <f>'11'!I56</f>
        <v>48</v>
      </c>
      <c r="Q56" s="343">
        <f>'11'!H56</f>
        <v>322711.12999150384</v>
      </c>
      <c r="R56" s="188">
        <f>'12'!I56</f>
        <v>103</v>
      </c>
      <c r="S56" s="188">
        <f>'13'!K56</f>
        <v>115</v>
      </c>
      <c r="T56" s="343">
        <f>'13'!O56</f>
        <v>803812.80124212417</v>
      </c>
      <c r="U56" s="188">
        <f>'14'!Q56+'14'!R56</f>
        <v>83</v>
      </c>
      <c r="V56" s="188">
        <f>'14'!AA56</f>
        <v>0</v>
      </c>
      <c r="W56" s="344">
        <f>'14'!P56</f>
        <v>637.64</v>
      </c>
      <c r="X56" s="188">
        <f t="shared" si="3"/>
        <v>448</v>
      </c>
      <c r="Y56" s="345">
        <f t="shared" si="4"/>
        <v>1427843.5674457492</v>
      </c>
      <c r="Z56" s="332">
        <f t="shared" si="5"/>
        <v>0.49393605292171994</v>
      </c>
      <c r="AA56" s="345">
        <f t="shared" si="6"/>
        <v>1574.2486961915647</v>
      </c>
      <c r="AB56" s="345">
        <f t="shared" si="7"/>
        <v>3187.1508201914044</v>
      </c>
      <c r="AC56" s="1"/>
      <c r="AD56" s="129"/>
    </row>
    <row r="57" spans="1:30" s="10" customFormat="1" x14ac:dyDescent="0.2">
      <c r="A57" s="15" t="s">
        <v>88</v>
      </c>
      <c r="B57" s="341" t="s">
        <v>108</v>
      </c>
      <c r="C57" s="152">
        <f>'18'!C57</f>
        <v>4100</v>
      </c>
      <c r="D57" s="152">
        <f>'18'!D57</f>
        <v>2947</v>
      </c>
      <c r="E57" s="152">
        <f>'18'!E57</f>
        <v>7047</v>
      </c>
      <c r="F57" s="188">
        <f>'6'!J57</f>
        <v>120</v>
      </c>
      <c r="G57" s="343">
        <f>'6'!H57</f>
        <v>249021.19</v>
      </c>
      <c r="H57" s="188">
        <f>'7'!K57</f>
        <v>0</v>
      </c>
      <c r="I57" s="343">
        <f>'7'!H57</f>
        <v>0</v>
      </c>
      <c r="J57" s="188">
        <f>'8'!J57</f>
        <v>0</v>
      </c>
      <c r="K57" s="343">
        <f>'8'!H57</f>
        <v>0</v>
      </c>
      <c r="L57" s="188">
        <f>'9'!L57</f>
        <v>0</v>
      </c>
      <c r="M57" s="343">
        <f>'9'!H57</f>
        <v>0</v>
      </c>
      <c r="N57" s="188">
        <f>'10'!Q57</f>
        <v>353</v>
      </c>
      <c r="O57" s="343">
        <f>'10'!K57</f>
        <v>3388805</v>
      </c>
      <c r="P57" s="188">
        <f>'11'!I57</f>
        <v>250</v>
      </c>
      <c r="Q57" s="343">
        <f>'11'!H57</f>
        <v>2147100</v>
      </c>
      <c r="R57" s="188">
        <f>'12'!I57</f>
        <v>102</v>
      </c>
      <c r="S57" s="188">
        <f>'13'!K57</f>
        <v>754</v>
      </c>
      <c r="T57" s="343">
        <f>'13'!O57</f>
        <v>4065676</v>
      </c>
      <c r="U57" s="188">
        <f>'14'!Q57+'14'!R57</f>
        <v>698</v>
      </c>
      <c r="V57" s="188">
        <f>'14'!AA57</f>
        <v>240</v>
      </c>
      <c r="W57" s="344">
        <f>'14'!P57</f>
        <v>123794</v>
      </c>
      <c r="X57" s="188">
        <f t="shared" si="3"/>
        <v>2277</v>
      </c>
      <c r="Y57" s="345">
        <f t="shared" si="4"/>
        <v>9974396.1899999995</v>
      </c>
      <c r="Z57" s="332">
        <f t="shared" si="5"/>
        <v>0.32311621966794379</v>
      </c>
      <c r="AA57" s="345">
        <f t="shared" si="6"/>
        <v>1415.4102724563643</v>
      </c>
      <c r="AB57" s="345">
        <f t="shared" si="7"/>
        <v>4380.4989855072463</v>
      </c>
      <c r="AC57" s="1"/>
      <c r="AD57" s="129"/>
    </row>
    <row r="58" spans="1:30" s="10" customFormat="1" x14ac:dyDescent="0.2">
      <c r="A58" s="15" t="s">
        <v>89</v>
      </c>
      <c r="B58" s="341" t="s">
        <v>108</v>
      </c>
      <c r="C58" s="152">
        <f>'18'!C58</f>
        <v>1424</v>
      </c>
      <c r="D58" s="152">
        <f>'18'!D58</f>
        <v>820</v>
      </c>
      <c r="E58" s="152">
        <f>'18'!E58</f>
        <v>2244</v>
      </c>
      <c r="F58" s="188">
        <f>'6'!J58</f>
        <v>38</v>
      </c>
      <c r="G58" s="343">
        <f>'6'!H58</f>
        <v>130170.09021276596</v>
      </c>
      <c r="H58" s="188">
        <f>'7'!K58</f>
        <v>0</v>
      </c>
      <c r="I58" s="343">
        <f>'7'!H58</f>
        <v>0</v>
      </c>
      <c r="J58" s="188">
        <f>'8'!J58</f>
        <v>0</v>
      </c>
      <c r="K58" s="343">
        <f>'8'!H58</f>
        <v>0</v>
      </c>
      <c r="L58" s="188">
        <f>'9'!L58</f>
        <v>0</v>
      </c>
      <c r="M58" s="343">
        <f>'9'!H58</f>
        <v>0</v>
      </c>
      <c r="N58" s="188">
        <f>'10'!Q58</f>
        <v>105</v>
      </c>
      <c r="O58" s="343">
        <f>'10'!K58</f>
        <v>985078.8086472603</v>
      </c>
      <c r="P58" s="188">
        <f>'11'!I58</f>
        <v>80</v>
      </c>
      <c r="Q58" s="343">
        <f>'11'!H58</f>
        <v>680000</v>
      </c>
      <c r="R58" s="188">
        <f>'12'!I58</f>
        <v>0</v>
      </c>
      <c r="S58" s="188">
        <f>'13'!K58</f>
        <v>141</v>
      </c>
      <c r="T58" s="343">
        <f>'13'!O58</f>
        <v>1128905.3999999999</v>
      </c>
      <c r="U58" s="188">
        <f>'14'!Q58+'14'!R58</f>
        <v>234</v>
      </c>
      <c r="V58" s="188">
        <f>'14'!AA58</f>
        <v>95</v>
      </c>
      <c r="W58" s="344">
        <f>'14'!P58</f>
        <v>40950</v>
      </c>
      <c r="X58" s="188">
        <f t="shared" si="3"/>
        <v>598</v>
      </c>
      <c r="Y58" s="345">
        <f t="shared" si="4"/>
        <v>2965104.2988600261</v>
      </c>
      <c r="Z58" s="332">
        <f t="shared" si="5"/>
        <v>0.26648841354723707</v>
      </c>
      <c r="AA58" s="345">
        <f t="shared" si="6"/>
        <v>1321.3477267647174</v>
      </c>
      <c r="AB58" s="345">
        <f t="shared" si="7"/>
        <v>4958.3683927425182</v>
      </c>
      <c r="AC58" s="1"/>
      <c r="AD58" s="129"/>
    </row>
    <row r="59" spans="1:30" s="10" customFormat="1" x14ac:dyDescent="0.2">
      <c r="A59" s="15" t="s">
        <v>90</v>
      </c>
      <c r="B59" s="341" t="s">
        <v>108</v>
      </c>
      <c r="C59" s="152">
        <f>'18'!C59</f>
        <v>2196</v>
      </c>
      <c r="D59" s="152">
        <f>'18'!D59</f>
        <v>1289</v>
      </c>
      <c r="E59" s="152">
        <f>'18'!E59</f>
        <v>3485</v>
      </c>
      <c r="F59" s="188">
        <f>'6'!J59</f>
        <v>0</v>
      </c>
      <c r="G59" s="343">
        <f>'6'!H59</f>
        <v>0</v>
      </c>
      <c r="H59" s="188">
        <f>'7'!K59</f>
        <v>0</v>
      </c>
      <c r="I59" s="343">
        <f>'7'!H59</f>
        <v>0</v>
      </c>
      <c r="J59" s="188">
        <f>'8'!J59</f>
        <v>0</v>
      </c>
      <c r="K59" s="343">
        <f>'8'!H59</f>
        <v>0</v>
      </c>
      <c r="L59" s="188">
        <f>'9'!L59</f>
        <v>128</v>
      </c>
      <c r="M59" s="343">
        <f>'9'!H59</f>
        <v>162099</v>
      </c>
      <c r="N59" s="188">
        <f>'10'!Q59</f>
        <v>156</v>
      </c>
      <c r="O59" s="343">
        <f>'10'!K59</f>
        <v>1569776</v>
      </c>
      <c r="P59" s="188">
        <f>'11'!I59</f>
        <v>134</v>
      </c>
      <c r="Q59" s="343">
        <f>'11'!H59</f>
        <v>820250</v>
      </c>
      <c r="R59" s="188">
        <f>'12'!I59</f>
        <v>206</v>
      </c>
      <c r="S59" s="188">
        <f>'13'!K59</f>
        <v>285</v>
      </c>
      <c r="T59" s="343">
        <f>'13'!O59</f>
        <v>1581001.25</v>
      </c>
      <c r="U59" s="188">
        <f>'14'!Q59+'14'!R59</f>
        <v>232</v>
      </c>
      <c r="V59" s="188">
        <f>'14'!AA59</f>
        <v>0</v>
      </c>
      <c r="W59" s="344">
        <f>'14'!P59</f>
        <v>43038</v>
      </c>
      <c r="X59" s="188">
        <f t="shared" si="3"/>
        <v>1141</v>
      </c>
      <c r="Y59" s="345">
        <f t="shared" si="4"/>
        <v>4176164.25</v>
      </c>
      <c r="Z59" s="332">
        <f t="shared" si="5"/>
        <v>0.32740315638450501</v>
      </c>
      <c r="AA59" s="345">
        <f t="shared" si="6"/>
        <v>1198.3254662840745</v>
      </c>
      <c r="AB59" s="345">
        <f t="shared" si="7"/>
        <v>3660.0913672217353</v>
      </c>
      <c r="AC59" s="1"/>
      <c r="AD59" s="129"/>
    </row>
    <row r="60" spans="1:30" s="10" customFormat="1" x14ac:dyDescent="0.2">
      <c r="A60" s="15" t="s">
        <v>91</v>
      </c>
      <c r="B60" s="341" t="s">
        <v>108</v>
      </c>
      <c r="C60" s="152">
        <f>'18'!C60</f>
        <v>97</v>
      </c>
      <c r="D60" s="152">
        <f>'18'!D60</f>
        <v>107</v>
      </c>
      <c r="E60" s="152">
        <f>'18'!E60</f>
        <v>204</v>
      </c>
      <c r="F60" s="188">
        <f>'6'!J60</f>
        <v>6.2641509433962259</v>
      </c>
      <c r="G60" s="343">
        <f>'6'!H60</f>
        <v>19254.369701941439</v>
      </c>
      <c r="H60" s="188">
        <f>'7'!K60</f>
        <v>0</v>
      </c>
      <c r="I60" s="343">
        <f>'7'!H60</f>
        <v>0</v>
      </c>
      <c r="J60" s="188">
        <f>'8'!J60</f>
        <v>0</v>
      </c>
      <c r="K60" s="343">
        <f>'8'!H60</f>
        <v>0</v>
      </c>
      <c r="L60" s="188">
        <f>'9'!L60</f>
        <v>0</v>
      </c>
      <c r="M60" s="343">
        <f>'9'!H60</f>
        <v>0</v>
      </c>
      <c r="N60" s="188">
        <f>'10'!Q60</f>
        <v>50</v>
      </c>
      <c r="O60" s="343">
        <f>'10'!K60</f>
        <v>266914.72294786025</v>
      </c>
      <c r="P60" s="188">
        <f>'11'!I60</f>
        <v>0</v>
      </c>
      <c r="Q60" s="343">
        <f>'11'!H60</f>
        <v>0</v>
      </c>
      <c r="R60" s="188">
        <f>'12'!I60</f>
        <v>0</v>
      </c>
      <c r="S60" s="188">
        <f>'13'!K60</f>
        <v>22</v>
      </c>
      <c r="T60" s="343">
        <f>'13'!O60</f>
        <v>1333161.5</v>
      </c>
      <c r="U60" s="188">
        <f>'14'!Q60+'14'!R60</f>
        <v>16</v>
      </c>
      <c r="V60" s="188">
        <f>'14'!AA60</f>
        <v>0</v>
      </c>
      <c r="W60" s="344">
        <f>'14'!P60</f>
        <v>2000</v>
      </c>
      <c r="X60" s="188">
        <f t="shared" si="3"/>
        <v>94.264150943396231</v>
      </c>
      <c r="Y60" s="345">
        <f t="shared" si="4"/>
        <v>1621330.5926498016</v>
      </c>
      <c r="Z60" s="332">
        <f t="shared" si="5"/>
        <v>0.462079171291158</v>
      </c>
      <c r="AA60" s="345">
        <f t="shared" si="6"/>
        <v>7947.6989835774593</v>
      </c>
      <c r="AB60" s="345">
        <f t="shared" si="7"/>
        <v>17199.864173426638</v>
      </c>
      <c r="AC60" s="1"/>
      <c r="AD60" s="129"/>
    </row>
    <row r="61" spans="1:30" s="10" customFormat="1" x14ac:dyDescent="0.2">
      <c r="A61" s="15" t="s">
        <v>92</v>
      </c>
      <c r="B61" s="341" t="s">
        <v>108</v>
      </c>
      <c r="C61" s="152">
        <f>'18'!C61</f>
        <v>1164</v>
      </c>
      <c r="D61" s="152">
        <f>'18'!D61</f>
        <v>766</v>
      </c>
      <c r="E61" s="152">
        <f>'18'!E61</f>
        <v>1930</v>
      </c>
      <c r="F61" s="188">
        <f>'6'!J61</f>
        <v>27</v>
      </c>
      <c r="G61" s="343">
        <f>'6'!H61</f>
        <v>62881.476772616137</v>
      </c>
      <c r="H61" s="188">
        <f>'7'!K61</f>
        <v>0</v>
      </c>
      <c r="I61" s="343">
        <f>'7'!H61</f>
        <v>0</v>
      </c>
      <c r="J61" s="188">
        <f>'8'!J61</f>
        <v>0</v>
      </c>
      <c r="K61" s="343">
        <f>'8'!H61</f>
        <v>0</v>
      </c>
      <c r="L61" s="188">
        <f>'9'!L61</f>
        <v>0</v>
      </c>
      <c r="M61" s="343">
        <f>'9'!H61</f>
        <v>0</v>
      </c>
      <c r="N61" s="188">
        <f>'10'!Q61</f>
        <v>133</v>
      </c>
      <c r="O61" s="343">
        <f>'10'!K61</f>
        <v>872886.146028116</v>
      </c>
      <c r="P61" s="188">
        <f>'11'!I61</f>
        <v>67</v>
      </c>
      <c r="Q61" s="343">
        <f>'11'!H61</f>
        <v>585679.59183673467</v>
      </c>
      <c r="R61" s="188">
        <f>'12'!I61</f>
        <v>173</v>
      </c>
      <c r="S61" s="188">
        <f>'13'!K61</f>
        <v>161</v>
      </c>
      <c r="T61" s="343">
        <f>'13'!O61</f>
        <v>2514832.833333333</v>
      </c>
      <c r="U61" s="188">
        <f>'14'!Q61+'14'!R61</f>
        <v>309</v>
      </c>
      <c r="V61" s="188">
        <f>'14'!AA61</f>
        <v>122</v>
      </c>
      <c r="W61" s="344">
        <f>'14'!P61</f>
        <v>60677.7</v>
      </c>
      <c r="X61" s="188">
        <f t="shared" si="3"/>
        <v>870</v>
      </c>
      <c r="Y61" s="345">
        <f t="shared" si="4"/>
        <v>4096957.7479707999</v>
      </c>
      <c r="Z61" s="332">
        <f t="shared" si="5"/>
        <v>0.45077720207253885</v>
      </c>
      <c r="AA61" s="345">
        <f t="shared" si="6"/>
        <v>2122.7760352180312</v>
      </c>
      <c r="AB61" s="345">
        <f t="shared" si="7"/>
        <v>4709.1468367480456</v>
      </c>
      <c r="AC61" s="1"/>
      <c r="AD61" s="129"/>
    </row>
    <row r="62" spans="1:30" s="10" customFormat="1" x14ac:dyDescent="0.2">
      <c r="A62" s="15" t="s">
        <v>93</v>
      </c>
      <c r="B62" s="341" t="s">
        <v>108</v>
      </c>
      <c r="C62" s="152">
        <f>'18'!C62</f>
        <v>1340</v>
      </c>
      <c r="D62" s="152">
        <f>'18'!D62</f>
        <v>927</v>
      </c>
      <c r="E62" s="152">
        <f>'18'!E62</f>
        <v>2267</v>
      </c>
      <c r="F62" s="188">
        <f>'6'!J62</f>
        <v>15</v>
      </c>
      <c r="G62" s="343">
        <f>'6'!H62</f>
        <v>40912.463768115944</v>
      </c>
      <c r="H62" s="188">
        <f>'7'!K62</f>
        <v>0</v>
      </c>
      <c r="I62" s="343">
        <f>'7'!H62</f>
        <v>0</v>
      </c>
      <c r="J62" s="188">
        <f>'8'!J62</f>
        <v>0</v>
      </c>
      <c r="K62" s="343">
        <f>'8'!H62</f>
        <v>0</v>
      </c>
      <c r="L62" s="188">
        <f>'9'!L62</f>
        <v>0</v>
      </c>
      <c r="M62" s="343">
        <f>'9'!H62</f>
        <v>0</v>
      </c>
      <c r="N62" s="188">
        <f>'10'!Q62</f>
        <v>179</v>
      </c>
      <c r="O62" s="343">
        <f>'10'!K62</f>
        <v>1689994.9251336898</v>
      </c>
      <c r="P62" s="188">
        <f>'11'!I62</f>
        <v>159</v>
      </c>
      <c r="Q62" s="343">
        <f>'11'!H62</f>
        <v>1232632.0759227385</v>
      </c>
      <c r="R62" s="188">
        <f>'12'!I62</f>
        <v>60</v>
      </c>
      <c r="S62" s="188">
        <f>'13'!K62</f>
        <v>179</v>
      </c>
      <c r="T62" s="343">
        <f>'13'!O62</f>
        <v>1432710</v>
      </c>
      <c r="U62" s="188">
        <f>'14'!Q62+'14'!R62</f>
        <v>518</v>
      </c>
      <c r="V62" s="188">
        <f>'14'!AA62</f>
        <v>261</v>
      </c>
      <c r="W62" s="344">
        <f>'14'!P62</f>
        <v>149732.77000000002</v>
      </c>
      <c r="X62" s="188">
        <f t="shared" si="3"/>
        <v>1110</v>
      </c>
      <c r="Y62" s="345">
        <f t="shared" si="4"/>
        <v>4545982.2348245438</v>
      </c>
      <c r="Z62" s="332">
        <f t="shared" si="5"/>
        <v>0.48963387737097486</v>
      </c>
      <c r="AA62" s="345">
        <f t="shared" si="6"/>
        <v>2005.2855027898297</v>
      </c>
      <c r="AB62" s="345">
        <f t="shared" si="7"/>
        <v>4095.4794908329222</v>
      </c>
      <c r="AC62" s="1"/>
      <c r="AD62" s="129"/>
    </row>
    <row r="63" spans="1:30" s="10" customFormat="1" x14ac:dyDescent="0.2">
      <c r="A63" s="15" t="s">
        <v>94</v>
      </c>
      <c r="B63" s="341" t="s">
        <v>108</v>
      </c>
      <c r="C63" s="152">
        <f>'18'!C63</f>
        <v>1162</v>
      </c>
      <c r="D63" s="152">
        <f>'18'!D63</f>
        <v>886</v>
      </c>
      <c r="E63" s="152">
        <f>'18'!E63</f>
        <v>2048</v>
      </c>
      <c r="F63" s="188">
        <f>'6'!J63</f>
        <v>18</v>
      </c>
      <c r="G63" s="343">
        <f>'6'!H63</f>
        <v>61017.22978723405</v>
      </c>
      <c r="H63" s="188">
        <f>'7'!K63</f>
        <v>9</v>
      </c>
      <c r="I63" s="343">
        <f>'7'!H63</f>
        <v>18234.305084745763</v>
      </c>
      <c r="J63" s="188">
        <f>'8'!J63</f>
        <v>0</v>
      </c>
      <c r="K63" s="343">
        <f>'8'!H63</f>
        <v>0</v>
      </c>
      <c r="L63" s="188">
        <f>'9'!L63</f>
        <v>0</v>
      </c>
      <c r="M63" s="343">
        <f>'9'!H63</f>
        <v>0</v>
      </c>
      <c r="N63" s="188">
        <f>'10'!Q63</f>
        <v>142</v>
      </c>
      <c r="O63" s="343">
        <f>'10'!K63</f>
        <v>1342642.0128852739</v>
      </c>
      <c r="P63" s="188">
        <f>'11'!I63</f>
        <v>40</v>
      </c>
      <c r="Q63" s="343">
        <f>'11'!H63</f>
        <v>255000</v>
      </c>
      <c r="R63" s="188">
        <f>'12'!I63</f>
        <v>20</v>
      </c>
      <c r="S63" s="188">
        <f>'13'!K63</f>
        <v>128</v>
      </c>
      <c r="T63" s="343">
        <f>'13'!O63</f>
        <v>1128905.3999999999</v>
      </c>
      <c r="U63" s="188">
        <f>'14'!Q63+'14'!R63</f>
        <v>175</v>
      </c>
      <c r="V63" s="188">
        <f>'14'!AA63</f>
        <v>106</v>
      </c>
      <c r="W63" s="344">
        <f>'14'!P63</f>
        <v>76126</v>
      </c>
      <c r="X63" s="188">
        <f t="shared" si="3"/>
        <v>532</v>
      </c>
      <c r="Y63" s="345">
        <f t="shared" si="4"/>
        <v>2881924.9477572534</v>
      </c>
      <c r="Z63" s="332">
        <f t="shared" si="5"/>
        <v>0.259765625</v>
      </c>
      <c r="AA63" s="345">
        <f t="shared" si="6"/>
        <v>1407.1899158970964</v>
      </c>
      <c r="AB63" s="345">
        <f t="shared" si="7"/>
        <v>5417.152157438446</v>
      </c>
      <c r="AC63" s="1"/>
      <c r="AD63" s="129"/>
    </row>
    <row r="64" spans="1:30" s="10" customFormat="1" x14ac:dyDescent="0.2">
      <c r="A64" s="15" t="s">
        <v>110</v>
      </c>
      <c r="B64" s="341" t="s">
        <v>108</v>
      </c>
      <c r="C64" s="152">
        <f>'18'!C64</f>
        <v>1601</v>
      </c>
      <c r="D64" s="152">
        <f>'18'!D64</f>
        <v>1229</v>
      </c>
      <c r="E64" s="152">
        <f>'18'!E64</f>
        <v>2830</v>
      </c>
      <c r="F64" s="188">
        <f>'6'!J64</f>
        <v>0</v>
      </c>
      <c r="G64" s="343">
        <f>'6'!H64</f>
        <v>0</v>
      </c>
      <c r="H64" s="188">
        <f>'7'!K64</f>
        <v>0</v>
      </c>
      <c r="I64" s="343">
        <f>'7'!H64</f>
        <v>0</v>
      </c>
      <c r="J64" s="188">
        <f>'8'!J64</f>
        <v>0</v>
      </c>
      <c r="K64" s="343">
        <f>'8'!H64</f>
        <v>0</v>
      </c>
      <c r="L64" s="188">
        <f>'9'!L64</f>
        <v>63</v>
      </c>
      <c r="M64" s="343">
        <f>'9'!H64</f>
        <v>42390.195652173912</v>
      </c>
      <c r="N64" s="188">
        <f>'10'!Q64</f>
        <v>396</v>
      </c>
      <c r="O64" s="343">
        <f>'10'!K64</f>
        <v>3809973.4548387099</v>
      </c>
      <c r="P64" s="188">
        <f>'11'!I64</f>
        <v>194</v>
      </c>
      <c r="Q64" s="343">
        <f>'11'!H64</f>
        <v>1802000</v>
      </c>
      <c r="R64" s="188">
        <f>'12'!I64</f>
        <v>133</v>
      </c>
      <c r="S64" s="188">
        <f>'13'!K64</f>
        <v>318</v>
      </c>
      <c r="T64" s="343">
        <f>'13'!O64</f>
        <v>1482707</v>
      </c>
      <c r="U64" s="188">
        <f>'14'!Q64+'14'!R64</f>
        <v>270</v>
      </c>
      <c r="V64" s="188">
        <f>'14'!AA64</f>
        <v>251</v>
      </c>
      <c r="W64" s="344">
        <f>'14'!P64</f>
        <v>156696.46000000002</v>
      </c>
      <c r="X64" s="188">
        <f t="shared" si="3"/>
        <v>1374</v>
      </c>
      <c r="Y64" s="345">
        <f t="shared" si="4"/>
        <v>7293767.1104908837</v>
      </c>
      <c r="Z64" s="332">
        <f t="shared" si="5"/>
        <v>0.48551236749116605</v>
      </c>
      <c r="AA64" s="345">
        <f t="shared" si="6"/>
        <v>2577.3028658978387</v>
      </c>
      <c r="AB64" s="345">
        <f t="shared" si="7"/>
        <v>5308.4185665872519</v>
      </c>
      <c r="AC64" s="1"/>
      <c r="AD64" s="129"/>
    </row>
    <row r="65" spans="1:30" s="10" customFormat="1" x14ac:dyDescent="0.2">
      <c r="A65" s="15" t="s">
        <v>95</v>
      </c>
      <c r="B65" s="341" t="s">
        <v>108</v>
      </c>
      <c r="C65" s="152">
        <f>'18'!C65</f>
        <v>1085</v>
      </c>
      <c r="D65" s="152">
        <f>'18'!D65</f>
        <v>919</v>
      </c>
      <c r="E65" s="152">
        <f>'18'!E65</f>
        <v>2004</v>
      </c>
      <c r="F65" s="188">
        <f>'6'!J65</f>
        <v>0</v>
      </c>
      <c r="G65" s="343">
        <f>'6'!H65</f>
        <v>0</v>
      </c>
      <c r="H65" s="188">
        <f>'7'!K65</f>
        <v>0</v>
      </c>
      <c r="I65" s="343">
        <f>'7'!H65</f>
        <v>0</v>
      </c>
      <c r="J65" s="188">
        <f>'8'!J65</f>
        <v>0</v>
      </c>
      <c r="K65" s="343">
        <f>'8'!H65</f>
        <v>0</v>
      </c>
      <c r="L65" s="188">
        <f>'9'!L65</f>
        <v>0</v>
      </c>
      <c r="M65" s="343">
        <f>'9'!H65</f>
        <v>0</v>
      </c>
      <c r="N65" s="188">
        <f>'10'!Q65</f>
        <v>185</v>
      </c>
      <c r="O65" s="343">
        <f>'10'!K65</f>
        <v>1549484</v>
      </c>
      <c r="P65" s="188">
        <f>'11'!I65</f>
        <v>26</v>
      </c>
      <c r="Q65" s="343">
        <f>'11'!H65</f>
        <v>221000</v>
      </c>
      <c r="R65" s="188">
        <f>'12'!I65</f>
        <v>0</v>
      </c>
      <c r="S65" s="188">
        <f>'13'!K65</f>
        <v>238</v>
      </c>
      <c r="T65" s="343">
        <f>'13'!O65</f>
        <v>1985699.8511017088</v>
      </c>
      <c r="U65" s="188">
        <f>'14'!Q65+'14'!R65</f>
        <v>143</v>
      </c>
      <c r="V65" s="188">
        <f>'14'!AA65</f>
        <v>88</v>
      </c>
      <c r="W65" s="344">
        <f>'14'!P65</f>
        <v>91894</v>
      </c>
      <c r="X65" s="188">
        <f t="shared" si="3"/>
        <v>592</v>
      </c>
      <c r="Y65" s="345">
        <f t="shared" si="4"/>
        <v>3848077.8511017086</v>
      </c>
      <c r="Z65" s="332">
        <f t="shared" si="5"/>
        <v>0.29540918163672653</v>
      </c>
      <c r="AA65" s="345">
        <f t="shared" si="6"/>
        <v>1920.1985284938667</v>
      </c>
      <c r="AB65" s="345">
        <f t="shared" si="7"/>
        <v>6500.1315052393729</v>
      </c>
      <c r="AC65" s="1"/>
      <c r="AD65" s="129"/>
    </row>
    <row r="66" spans="1:30" s="10" customFormat="1" x14ac:dyDescent="0.2">
      <c r="A66" s="15" t="s">
        <v>96</v>
      </c>
      <c r="B66" s="341" t="s">
        <v>108</v>
      </c>
      <c r="C66" s="152">
        <f>'18'!C66</f>
        <v>5813</v>
      </c>
      <c r="D66" s="152">
        <f>'18'!D66</f>
        <v>4686</v>
      </c>
      <c r="E66" s="152">
        <f>'18'!E66</f>
        <v>10499</v>
      </c>
      <c r="F66" s="188">
        <f>'6'!J66</f>
        <v>0</v>
      </c>
      <c r="G66" s="343">
        <f>'6'!H66</f>
        <v>0</v>
      </c>
      <c r="H66" s="188">
        <f>'7'!K66</f>
        <v>0</v>
      </c>
      <c r="I66" s="343">
        <f>'7'!H66</f>
        <v>0</v>
      </c>
      <c r="J66" s="188">
        <f>'8'!J66</f>
        <v>0</v>
      </c>
      <c r="K66" s="343">
        <f>'8'!H66</f>
        <v>0</v>
      </c>
      <c r="L66" s="188">
        <f>'9'!L66</f>
        <v>126</v>
      </c>
      <c r="M66" s="343">
        <f>'9'!H66</f>
        <v>0</v>
      </c>
      <c r="N66" s="188">
        <f>'10'!Q66</f>
        <v>574</v>
      </c>
      <c r="O66" s="343">
        <f>'10'!K66</f>
        <v>6171403.743317036</v>
      </c>
      <c r="P66" s="188">
        <f>'11'!I66</f>
        <v>234</v>
      </c>
      <c r="Q66" s="343">
        <f>'11'!H66</f>
        <v>1999800</v>
      </c>
      <c r="R66" s="188">
        <f>'12'!I66</f>
        <v>0</v>
      </c>
      <c r="S66" s="188">
        <f>'13'!K66</f>
        <v>1080</v>
      </c>
      <c r="T66" s="343">
        <f>'13'!O66</f>
        <v>3443227</v>
      </c>
      <c r="U66" s="188">
        <f>'14'!Q66+'14'!R66</f>
        <v>979</v>
      </c>
      <c r="V66" s="188">
        <f>'14'!AA66</f>
        <v>644</v>
      </c>
      <c r="W66" s="344">
        <f>'14'!P66</f>
        <v>441336.6</v>
      </c>
      <c r="X66" s="188">
        <f t="shared" si="3"/>
        <v>2993</v>
      </c>
      <c r="Y66" s="345">
        <f t="shared" si="4"/>
        <v>12055767.343317036</v>
      </c>
      <c r="Z66" s="332">
        <f t="shared" si="5"/>
        <v>0.28507476902562151</v>
      </c>
      <c r="AA66" s="345">
        <f t="shared" si="6"/>
        <v>1148.2776781900216</v>
      </c>
      <c r="AB66" s="345">
        <f t="shared" si="7"/>
        <v>4027.9877525282445</v>
      </c>
      <c r="AC66" s="1"/>
      <c r="AD66" s="129"/>
    </row>
    <row r="67" spans="1:30" s="10" customFormat="1" x14ac:dyDescent="0.2">
      <c r="A67" s="15" t="s">
        <v>97</v>
      </c>
      <c r="B67" s="341" t="s">
        <v>108</v>
      </c>
      <c r="C67" s="152">
        <f>'18'!C67</f>
        <v>1084</v>
      </c>
      <c r="D67" s="152">
        <f>'18'!D67</f>
        <v>1025</v>
      </c>
      <c r="E67" s="152">
        <f>'18'!E67</f>
        <v>2109</v>
      </c>
      <c r="F67" s="188">
        <f>'6'!J67</f>
        <v>28</v>
      </c>
      <c r="G67" s="343">
        <f>'6'!H67</f>
        <v>65299.995110024451</v>
      </c>
      <c r="H67" s="188">
        <f>'7'!K67</f>
        <v>0</v>
      </c>
      <c r="I67" s="343">
        <f>'7'!H67</f>
        <v>0</v>
      </c>
      <c r="J67" s="188">
        <f>'8'!J67</f>
        <v>0</v>
      </c>
      <c r="K67" s="343">
        <f>'8'!H67</f>
        <v>0</v>
      </c>
      <c r="L67" s="188">
        <f>'9'!L67</f>
        <v>51</v>
      </c>
      <c r="M67" s="343">
        <f>'9'!H67</f>
        <v>118447</v>
      </c>
      <c r="N67" s="188">
        <f>'10'!Q67</f>
        <v>170</v>
      </c>
      <c r="O67" s="343">
        <f>'10'!K67</f>
        <v>1161852.0893755481</v>
      </c>
      <c r="P67" s="188">
        <f>'11'!I67</f>
        <v>65</v>
      </c>
      <c r="Q67" s="343">
        <f>'11'!H67</f>
        <v>415641.89392462699</v>
      </c>
      <c r="R67" s="188">
        <f>'12'!I67</f>
        <v>94</v>
      </c>
      <c r="S67" s="188">
        <f>'13'!K67</f>
        <v>226</v>
      </c>
      <c r="T67" s="343">
        <f>'13'!O67</f>
        <v>3733041.333333333</v>
      </c>
      <c r="U67" s="188">
        <f>'14'!Q67+'14'!R67</f>
        <v>406</v>
      </c>
      <c r="V67" s="188">
        <f>'14'!AA67</f>
        <v>206</v>
      </c>
      <c r="W67" s="344">
        <f>'14'!P67</f>
        <v>108181.92</v>
      </c>
      <c r="X67" s="188">
        <f t="shared" si="3"/>
        <v>1040</v>
      </c>
      <c r="Y67" s="345">
        <f t="shared" si="4"/>
        <v>5602464.2317435322</v>
      </c>
      <c r="Z67" s="332">
        <f t="shared" si="5"/>
        <v>0.49312470365101946</v>
      </c>
      <c r="AA67" s="345">
        <f t="shared" si="6"/>
        <v>2656.4553019172745</v>
      </c>
      <c r="AB67" s="345">
        <f t="shared" si="7"/>
        <v>5386.9848382149348</v>
      </c>
      <c r="AC67" s="1"/>
      <c r="AD67" s="129"/>
    </row>
    <row r="68" spans="1:30" s="10" customFormat="1" x14ac:dyDescent="0.2">
      <c r="A68" s="15" t="s">
        <v>98</v>
      </c>
      <c r="B68" s="341" t="s">
        <v>104</v>
      </c>
      <c r="C68" s="152">
        <f>'18'!C68</f>
        <v>9793</v>
      </c>
      <c r="D68" s="152">
        <f>'18'!D68</f>
        <v>6817</v>
      </c>
      <c r="E68" s="152">
        <f>'18'!E68</f>
        <v>16610</v>
      </c>
      <c r="F68" s="188">
        <f>'6'!J68</f>
        <v>0</v>
      </c>
      <c r="G68" s="343">
        <f>'6'!H68</f>
        <v>0</v>
      </c>
      <c r="H68" s="188">
        <f>'7'!K68</f>
        <v>0</v>
      </c>
      <c r="I68" s="343">
        <f>'7'!H68</f>
        <v>0</v>
      </c>
      <c r="J68" s="188">
        <f>'8'!J68</f>
        <v>0</v>
      </c>
      <c r="K68" s="343">
        <f>'8'!H68</f>
        <v>0</v>
      </c>
      <c r="L68" s="188">
        <f>'9'!L68</f>
        <v>103</v>
      </c>
      <c r="M68" s="343">
        <f>'9'!H68</f>
        <v>288981</v>
      </c>
      <c r="N68" s="188">
        <f>'10'!Q68</f>
        <v>756</v>
      </c>
      <c r="O68" s="343">
        <f>'10'!K68</f>
        <v>7842010.9698492456</v>
      </c>
      <c r="P68" s="188">
        <f>'11'!I68</f>
        <v>429</v>
      </c>
      <c r="Q68" s="343">
        <f>'11'!H68</f>
        <v>3691752.2900763359</v>
      </c>
      <c r="R68" s="188">
        <f>'12'!I68</f>
        <v>171</v>
      </c>
      <c r="S68" s="188">
        <f>'13'!K68</f>
        <v>1549</v>
      </c>
      <c r="T68" s="343">
        <f>'13'!O68</f>
        <v>7775934</v>
      </c>
      <c r="U68" s="188">
        <f>'14'!Q68+'14'!R68</f>
        <v>2179</v>
      </c>
      <c r="V68" s="188">
        <f>'14'!AA68</f>
        <v>886</v>
      </c>
      <c r="W68" s="344">
        <f>'14'!P68</f>
        <v>789159.7899999998</v>
      </c>
      <c r="X68" s="188">
        <f t="shared" si="3"/>
        <v>5187</v>
      </c>
      <c r="Y68" s="345">
        <f t="shared" si="4"/>
        <v>20387838.049925581</v>
      </c>
      <c r="Z68" s="332">
        <f t="shared" si="5"/>
        <v>0.31228175797712221</v>
      </c>
      <c r="AA68" s="345">
        <f t="shared" si="6"/>
        <v>1227.443591205634</v>
      </c>
      <c r="AB68" s="345">
        <f t="shared" si="7"/>
        <v>3930.5644977685715</v>
      </c>
      <c r="AC68" s="1"/>
      <c r="AD68" s="129"/>
    </row>
    <row r="69" spans="1:30" s="10" customFormat="1" x14ac:dyDescent="0.2">
      <c r="A69" s="15" t="s">
        <v>99</v>
      </c>
      <c r="B69" s="341" t="s">
        <v>108</v>
      </c>
      <c r="C69" s="152">
        <f>'18'!C69</f>
        <v>858</v>
      </c>
      <c r="D69" s="152">
        <f>'18'!D69</f>
        <v>551</v>
      </c>
      <c r="E69" s="152">
        <f>'18'!E69</f>
        <v>1409</v>
      </c>
      <c r="F69" s="188">
        <f>'6'!J69</f>
        <v>58</v>
      </c>
      <c r="G69" s="343">
        <f>'6'!H69</f>
        <v>192909.90566037735</v>
      </c>
      <c r="H69" s="188">
        <f>'7'!K69</f>
        <v>0</v>
      </c>
      <c r="I69" s="343">
        <f>'7'!H69</f>
        <v>0</v>
      </c>
      <c r="J69" s="188">
        <f>'8'!J69</f>
        <v>0</v>
      </c>
      <c r="K69" s="343">
        <f>'8'!H69</f>
        <v>0</v>
      </c>
      <c r="L69" s="188">
        <f>'9'!L69</f>
        <v>89</v>
      </c>
      <c r="M69" s="343">
        <f>'9'!H69</f>
        <v>0</v>
      </c>
      <c r="N69" s="188">
        <f>'10'!Q69</f>
        <v>44</v>
      </c>
      <c r="O69" s="343">
        <f>'10'!K69</f>
        <v>378360.66982848791</v>
      </c>
      <c r="P69" s="188">
        <f>'11'!I69</f>
        <v>39</v>
      </c>
      <c r="Q69" s="343">
        <f>'11'!H69</f>
        <v>291975</v>
      </c>
      <c r="R69" s="188">
        <f>'12'!I69</f>
        <v>0</v>
      </c>
      <c r="S69" s="188">
        <f>'13'!K69</f>
        <v>63</v>
      </c>
      <c r="T69" s="343">
        <f>'13'!O69</f>
        <v>3139755.5</v>
      </c>
      <c r="U69" s="188">
        <f>'14'!Q69+'14'!R69</f>
        <v>68</v>
      </c>
      <c r="V69" s="188">
        <f>'14'!AA69</f>
        <v>31</v>
      </c>
      <c r="W69" s="344">
        <f>'14'!P69</f>
        <v>22290.2</v>
      </c>
      <c r="X69" s="188">
        <f t="shared" ref="X69:X70" si="8">F69+H69+J69+L69+N69+P69+R69+S69+U69</f>
        <v>361</v>
      </c>
      <c r="Y69" s="345">
        <f t="shared" ref="Y69:Y70" si="9">G69+I69+K69+M69+O69+Q69+T69+W69</f>
        <v>4025291.2754888656</v>
      </c>
      <c r="Z69" s="332">
        <f t="shared" si="5"/>
        <v>0.25621007806955287</v>
      </c>
      <c r="AA69" s="345">
        <f t="shared" si="6"/>
        <v>2856.8426369686767</v>
      </c>
      <c r="AB69" s="345">
        <f t="shared" si="7"/>
        <v>11150.391344844504</v>
      </c>
      <c r="AC69" s="1"/>
      <c r="AD69" s="129"/>
    </row>
    <row r="70" spans="1:30" s="10" customFormat="1" x14ac:dyDescent="0.2">
      <c r="A70" s="15" t="s">
        <v>100</v>
      </c>
      <c r="B70" s="341" t="s">
        <v>104</v>
      </c>
      <c r="C70" s="152">
        <f>'18'!C70</f>
        <v>15100</v>
      </c>
      <c r="D70" s="152">
        <f>'18'!D70</f>
        <v>10223</v>
      </c>
      <c r="E70" s="152">
        <f>'18'!E70</f>
        <v>25323</v>
      </c>
      <c r="F70" s="188">
        <f>'6'!J70</f>
        <v>222</v>
      </c>
      <c r="G70" s="343">
        <f>'6'!H70</f>
        <v>637776.05466101691</v>
      </c>
      <c r="H70" s="188">
        <f>'7'!K70</f>
        <v>0</v>
      </c>
      <c r="I70" s="343">
        <f>'7'!H70</f>
        <v>0</v>
      </c>
      <c r="J70" s="188">
        <f>'8'!J70</f>
        <v>0</v>
      </c>
      <c r="K70" s="343">
        <f>'8'!H70</f>
        <v>0</v>
      </c>
      <c r="L70" s="188">
        <f>'9'!L70</f>
        <v>125</v>
      </c>
      <c r="M70" s="343">
        <f>'9'!H70</f>
        <v>0</v>
      </c>
      <c r="N70" s="188">
        <f>'10'!Q70</f>
        <v>631</v>
      </c>
      <c r="O70" s="343">
        <f>'10'!K70</f>
        <v>6028835</v>
      </c>
      <c r="P70" s="188">
        <f>'11'!I70</f>
        <v>369</v>
      </c>
      <c r="Q70" s="343">
        <f>'11'!H70</f>
        <v>2964396.1035938179</v>
      </c>
      <c r="R70" s="188">
        <f>'12'!I70</f>
        <v>26</v>
      </c>
      <c r="S70" s="188">
        <f>'13'!K70</f>
        <v>2189</v>
      </c>
      <c r="T70" s="343">
        <f>'13'!O70</f>
        <v>5701607.5</v>
      </c>
      <c r="U70" s="188">
        <f>'14'!Q70+'14'!R70</f>
        <v>2915</v>
      </c>
      <c r="V70" s="188">
        <f>'14'!AA70</f>
        <v>973</v>
      </c>
      <c r="W70" s="344">
        <f>'14'!P70</f>
        <v>941203.77</v>
      </c>
      <c r="X70" s="188">
        <f t="shared" si="8"/>
        <v>6477</v>
      </c>
      <c r="Y70" s="345">
        <f t="shared" si="9"/>
        <v>16273818.428254835</v>
      </c>
      <c r="Z70" s="332">
        <f t="shared" si="5"/>
        <v>0.25577538206373651</v>
      </c>
      <c r="AA70" s="345">
        <f t="shared" si="6"/>
        <v>642.64970296784884</v>
      </c>
      <c r="AB70" s="345">
        <f t="shared" si="7"/>
        <v>2512.5549526408577</v>
      </c>
      <c r="AC70" s="1"/>
      <c r="AD70" s="129"/>
    </row>
    <row r="71" spans="1:30" x14ac:dyDescent="0.2">
      <c r="A71" s="542" t="str">
        <f>'2'!A70</f>
        <v>Statewide Total</v>
      </c>
      <c r="B71" s="569"/>
      <c r="C71" s="12">
        <f>'18'!C71</f>
        <v>419263</v>
      </c>
      <c r="D71" s="12">
        <f>'18'!D71</f>
        <v>295074</v>
      </c>
      <c r="E71" s="12">
        <f>'18'!E71</f>
        <v>714337</v>
      </c>
      <c r="F71" s="12">
        <f>'6'!J71</f>
        <v>5928.2641509433961</v>
      </c>
      <c r="G71" s="76">
        <f>'6'!H71</f>
        <v>17104649.925669476</v>
      </c>
      <c r="H71" s="12">
        <f>'7'!K71</f>
        <v>197</v>
      </c>
      <c r="I71" s="76">
        <f>'7'!H71</f>
        <v>469255.99999999988</v>
      </c>
      <c r="J71" s="12">
        <f>'8'!J71</f>
        <v>230</v>
      </c>
      <c r="K71" s="76">
        <f>'8'!H71</f>
        <v>1098008.25</v>
      </c>
      <c r="L71" s="12">
        <f>'9'!L71</f>
        <v>6580</v>
      </c>
      <c r="M71" s="76">
        <f>'9'!H71</f>
        <v>11427485.744330522</v>
      </c>
      <c r="N71" s="12">
        <f>'10'!Q71</f>
        <v>35664</v>
      </c>
      <c r="O71" s="76">
        <f>'10'!K71</f>
        <v>326373511</v>
      </c>
      <c r="P71" s="12">
        <f>'11'!J71</f>
        <v>18315</v>
      </c>
      <c r="Q71" s="76">
        <f>'11'!H71</f>
        <v>144249620.00000003</v>
      </c>
      <c r="R71" s="12">
        <f>'12'!I71</f>
        <v>8445</v>
      </c>
      <c r="S71" s="12">
        <f>'13'!K71</f>
        <v>65443</v>
      </c>
      <c r="T71" s="76">
        <f>SUM(T4:T70)</f>
        <v>398456632.25827354</v>
      </c>
      <c r="U71" s="12">
        <f>'14'!Q71+'14'!R71</f>
        <v>103013</v>
      </c>
      <c r="V71" s="12">
        <f>'14'!AA71</f>
        <v>43806</v>
      </c>
      <c r="W71" s="76">
        <f>SUM(W4:W70)</f>
        <v>31257882.080000006</v>
      </c>
      <c r="X71" s="12">
        <f>F71+H71+J71+L71+N71+P71+R71+S71+U71</f>
        <v>243815.2641509434</v>
      </c>
      <c r="Y71" s="76">
        <f>G71+I71+K71+M71+O71+Q71+T71+W71</f>
        <v>930437045.25827372</v>
      </c>
      <c r="Z71" s="83">
        <f t="shared" si="5"/>
        <v>0.34131686326053867</v>
      </c>
      <c r="AA71" s="76">
        <f t="shared" si="6"/>
        <v>1302.5183425445884</v>
      </c>
      <c r="AB71" s="76">
        <f t="shared" si="7"/>
        <v>3816.1558444603788</v>
      </c>
    </row>
    <row r="72" spans="1:30" s="418" customFormat="1" x14ac:dyDescent="0.2">
      <c r="A72" s="574" t="str">
        <f>'18'!A72:AE72</f>
        <v>* 2012-2016 American Community Survey</v>
      </c>
      <c r="B72" s="574"/>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row>
    <row r="73" spans="1:30" s="86" customFormat="1" x14ac:dyDescent="0.2">
      <c r="A73" s="86" t="s">
        <v>316</v>
      </c>
      <c r="B73" s="89"/>
      <c r="C73" s="108"/>
      <c r="D73" s="108"/>
      <c r="E73" s="108"/>
      <c r="F73" s="108"/>
      <c r="G73" s="108"/>
      <c r="H73" s="108"/>
      <c r="I73" s="108"/>
      <c r="J73" s="108"/>
      <c r="K73" s="108"/>
      <c r="L73" s="108"/>
      <c r="M73" s="108"/>
      <c r="N73" s="108"/>
      <c r="O73" s="108"/>
      <c r="P73" s="108"/>
      <c r="Q73" s="108"/>
      <c r="R73" s="108"/>
      <c r="S73" s="108"/>
      <c r="T73" s="108"/>
      <c r="U73" s="108"/>
      <c r="V73" s="108"/>
      <c r="W73" s="108"/>
      <c r="X73" s="194"/>
      <c r="Y73" s="108"/>
      <c r="Z73" s="195"/>
      <c r="AA73" s="108"/>
      <c r="AB73" s="108"/>
    </row>
    <row r="74" spans="1:30" s="86" customFormat="1" x14ac:dyDescent="0.2">
      <c r="A74" s="86" t="s">
        <v>314</v>
      </c>
      <c r="B74" s="89"/>
      <c r="C74" s="108"/>
      <c r="D74" s="108"/>
      <c r="E74" s="108"/>
      <c r="F74" s="108"/>
      <c r="G74" s="108"/>
      <c r="H74" s="108"/>
      <c r="I74" s="108"/>
      <c r="J74" s="108"/>
      <c r="K74" s="108"/>
      <c r="L74" s="108"/>
      <c r="M74" s="108"/>
      <c r="N74" s="108"/>
      <c r="O74" s="108"/>
      <c r="P74" s="108"/>
      <c r="Q74" s="108"/>
      <c r="R74" s="108"/>
      <c r="S74" s="108"/>
      <c r="T74" s="108"/>
      <c r="U74" s="108"/>
      <c r="V74" s="108"/>
      <c r="W74" s="108"/>
      <c r="X74" s="194"/>
      <c r="Y74" s="108"/>
      <c r="Z74" s="450"/>
      <c r="AA74" s="108"/>
      <c r="AB74" s="108"/>
    </row>
    <row r="75" spans="1:30" x14ac:dyDescent="0.2">
      <c r="G75" s="346"/>
      <c r="K75" s="346"/>
    </row>
  </sheetData>
  <mergeCells count="13">
    <mergeCell ref="A72:AB72"/>
    <mergeCell ref="A71:B71"/>
    <mergeCell ref="S2:T2"/>
    <mergeCell ref="P2:Q2"/>
    <mergeCell ref="A1:AB1"/>
    <mergeCell ref="A2:E2"/>
    <mergeCell ref="X2:AB2"/>
    <mergeCell ref="U2:W2"/>
    <mergeCell ref="N2:O2"/>
    <mergeCell ref="H2:I2"/>
    <mergeCell ref="F2:G2"/>
    <mergeCell ref="J2:K2"/>
    <mergeCell ref="L2:M2"/>
  </mergeCells>
  <phoneticPr fontId="4" type="noConversion"/>
  <pageMargins left="0.3" right="0.3" top="0.5" bottom="0.5" header="0.25" footer="0.25"/>
  <pageSetup fitToHeight="2" orientation="landscape" verticalDpi="1200" r:id="rId1"/>
  <headerFooter alignWithMargins="0">
    <oddHeader>&amp;LEarly Childhood Education Programs:&amp;C&amp;"Arial,Bold"Funding and Children Served</oddHeader>
    <oddFooter>&amp;L&amp;8Prepared by:  Office of Child Development and Early Learning&amp;C&amp;8&amp;P&amp;R&amp;8Updated: 11/1/2011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61"/>
  </sheetPr>
  <dimension ref="A1:L78"/>
  <sheetViews>
    <sheetView zoomScaleNormal="100" workbookViewId="0">
      <pane xSplit="1" ySplit="3" topLeftCell="B4" activePane="bottomRight" state="frozen"/>
      <selection pane="topRight" activeCell="B1" sqref="B1"/>
      <selection pane="bottomLeft" activeCell="A4" sqref="A4"/>
      <selection pane="bottomRight" sqref="A1:K1"/>
    </sheetView>
  </sheetViews>
  <sheetFormatPr defaultRowHeight="11.25" x14ac:dyDescent="0.2"/>
  <cols>
    <col min="1" max="1" width="14.7109375" style="17" customWidth="1"/>
    <col min="2" max="2" width="12" style="40" customWidth="1"/>
    <col min="3" max="5" width="9.28515625" style="61" customWidth="1"/>
    <col min="6" max="6" width="42.5703125" style="60" bestFit="1" customWidth="1"/>
    <col min="7" max="7" width="8.7109375" style="1" customWidth="1"/>
    <col min="8" max="8" width="10" style="60" bestFit="1" customWidth="1"/>
    <col min="9" max="9" width="10" style="60" customWidth="1"/>
    <col min="10" max="10" width="8.7109375" style="1" customWidth="1"/>
    <col min="11" max="11" width="13.42578125" style="1" bestFit="1" customWidth="1"/>
    <col min="12" max="12" width="11.140625" style="1" bestFit="1" customWidth="1"/>
    <col min="13" max="13" width="7.85546875" style="1" bestFit="1" customWidth="1"/>
    <col min="14" max="16384" width="9.140625" style="1"/>
  </cols>
  <sheetData>
    <row r="1" spans="1:12" ht="12" x14ac:dyDescent="0.2">
      <c r="A1" s="570" t="str">
        <f>'Table of Contents'!B11&amp;":  "&amp;'Table of Contents'!C11</f>
        <v>Tab 6:  Nurse Family Partnership Reach Data</v>
      </c>
      <c r="B1" s="570"/>
      <c r="C1" s="570"/>
      <c r="D1" s="570"/>
      <c r="E1" s="570"/>
      <c r="F1" s="570"/>
      <c r="G1" s="570"/>
      <c r="H1" s="570"/>
      <c r="I1" s="570"/>
      <c r="J1" s="570"/>
      <c r="K1" s="570"/>
    </row>
    <row r="2" spans="1:12" ht="12" x14ac:dyDescent="0.2">
      <c r="A2" s="590" t="str">
        <f>'3'!A2</f>
        <v>2016-17</v>
      </c>
      <c r="B2" s="591"/>
      <c r="C2" s="591"/>
      <c r="D2" s="591"/>
      <c r="E2" s="591"/>
      <c r="F2" s="586" t="s">
        <v>154</v>
      </c>
      <c r="G2" s="586"/>
      <c r="H2" s="586"/>
      <c r="I2" s="592"/>
      <c r="J2" s="586"/>
      <c r="K2" s="586"/>
    </row>
    <row r="3" spans="1:12" ht="48" customHeight="1" x14ac:dyDescent="0.2">
      <c r="A3" s="123" t="str">
        <f>'1'!A2</f>
        <v>County</v>
      </c>
      <c r="B3" s="355" t="str">
        <f>'1'!C2</f>
        <v>County Classification</v>
      </c>
      <c r="C3" s="124" t="str">
        <f>'18'!C2</f>
        <v># of Children Ages 0-2*</v>
      </c>
      <c r="D3" s="124" t="str">
        <f>'18'!D2</f>
        <v># of Children Ages 3-4*</v>
      </c>
      <c r="E3" s="124" t="str">
        <f>'18'!E2</f>
        <v># of Children Under 5*</v>
      </c>
      <c r="F3" s="154" t="s">
        <v>153</v>
      </c>
      <c r="G3" s="119" t="s">
        <v>150</v>
      </c>
      <c r="H3" s="229" t="s">
        <v>160</v>
      </c>
      <c r="I3" s="287" t="s">
        <v>17</v>
      </c>
      <c r="J3" s="119" t="s">
        <v>166</v>
      </c>
      <c r="K3" s="125" t="s">
        <v>16</v>
      </c>
    </row>
    <row r="4" spans="1:12" ht="11.25" customHeight="1" x14ac:dyDescent="0.2">
      <c r="A4" s="15" t="s">
        <v>36</v>
      </c>
      <c r="B4" s="348" t="s">
        <v>108</v>
      </c>
      <c r="C4" s="152">
        <f>'18'!C4</f>
        <v>2953</v>
      </c>
      <c r="D4" s="152">
        <f>'18'!D4</f>
        <v>2190</v>
      </c>
      <c r="E4" s="152">
        <f>'18'!E4</f>
        <v>5143</v>
      </c>
      <c r="F4" s="505" t="s">
        <v>535</v>
      </c>
      <c r="G4" s="85">
        <v>1</v>
      </c>
      <c r="H4" s="184">
        <v>62294.405338983044</v>
      </c>
      <c r="I4" s="389">
        <v>22</v>
      </c>
      <c r="J4" s="85">
        <f>SUM(I4)</f>
        <v>22</v>
      </c>
      <c r="K4" s="107">
        <f t="shared" ref="K4" si="0">J4/C4</f>
        <v>7.4500507958008806E-3</v>
      </c>
      <c r="L4" s="89"/>
    </row>
    <row r="5" spans="1:12" ht="11.25" customHeight="1" x14ac:dyDescent="0.2">
      <c r="A5" s="15" t="s">
        <v>37</v>
      </c>
      <c r="B5" s="348" t="s">
        <v>104</v>
      </c>
      <c r="C5" s="152">
        <f>'18'!C5</f>
        <v>39041</v>
      </c>
      <c r="D5" s="152">
        <f>'18'!D5</f>
        <v>25765</v>
      </c>
      <c r="E5" s="152">
        <f>'18'!E5</f>
        <v>64806</v>
      </c>
      <c r="F5" s="156" t="s">
        <v>532</v>
      </c>
      <c r="G5" s="505">
        <v>1</v>
      </c>
      <c r="H5" s="184">
        <v>941862.40000000002</v>
      </c>
      <c r="I5" s="389">
        <v>319</v>
      </c>
      <c r="J5" s="85">
        <f t="shared" ref="J5:J68" si="1">SUM(I5)</f>
        <v>319</v>
      </c>
      <c r="K5" s="107">
        <f>J5/C5</f>
        <v>8.1708972618529246E-3</v>
      </c>
      <c r="L5" s="89"/>
    </row>
    <row r="6" spans="1:12" ht="11.25" customHeight="1" x14ac:dyDescent="0.2">
      <c r="A6" s="15" t="s">
        <v>38</v>
      </c>
      <c r="B6" s="348" t="s">
        <v>108</v>
      </c>
      <c r="C6" s="152">
        <f>'18'!C6</f>
        <v>1943</v>
      </c>
      <c r="D6" s="152">
        <f>'18'!D6</f>
        <v>1486</v>
      </c>
      <c r="E6" s="152">
        <f>'18'!E6</f>
        <v>3429</v>
      </c>
      <c r="F6" s="85"/>
      <c r="G6" s="85"/>
      <c r="H6" s="184"/>
      <c r="I6" s="389"/>
      <c r="J6" s="85">
        <f t="shared" si="1"/>
        <v>0</v>
      </c>
      <c r="K6" s="107">
        <f t="shared" ref="K6:K69" si="2">J6/C6</f>
        <v>0</v>
      </c>
      <c r="L6" s="89"/>
    </row>
    <row r="7" spans="1:12" ht="11.25" customHeight="1" x14ac:dyDescent="0.2">
      <c r="A7" s="15" t="s">
        <v>39</v>
      </c>
      <c r="B7" s="348" t="s">
        <v>104</v>
      </c>
      <c r="C7" s="152">
        <f>'18'!C7</f>
        <v>5050</v>
      </c>
      <c r="D7" s="152">
        <f>'18'!D7</f>
        <v>3761</v>
      </c>
      <c r="E7" s="152">
        <f>'18'!E7</f>
        <v>8811</v>
      </c>
      <c r="F7" s="85"/>
      <c r="G7" s="85"/>
      <c r="H7" s="184"/>
      <c r="I7" s="389"/>
      <c r="J7" s="85">
        <f t="shared" si="1"/>
        <v>0</v>
      </c>
      <c r="K7" s="107">
        <f t="shared" si="2"/>
        <v>0</v>
      </c>
      <c r="L7" s="89"/>
    </row>
    <row r="8" spans="1:12" x14ac:dyDescent="0.2">
      <c r="A8" s="15" t="s">
        <v>40</v>
      </c>
      <c r="B8" s="348" t="s">
        <v>108</v>
      </c>
      <c r="C8" s="152">
        <f>'18'!C8</f>
        <v>1393</v>
      </c>
      <c r="D8" s="152">
        <f>'18'!D8</f>
        <v>1067</v>
      </c>
      <c r="E8" s="152">
        <f>'18'!E8</f>
        <v>2460</v>
      </c>
      <c r="F8" s="85"/>
      <c r="G8" s="85"/>
      <c r="H8" s="184"/>
      <c r="I8" s="389"/>
      <c r="J8" s="85">
        <f t="shared" si="1"/>
        <v>0</v>
      </c>
      <c r="K8" s="107">
        <f t="shared" si="2"/>
        <v>0</v>
      </c>
      <c r="L8" s="89"/>
    </row>
    <row r="9" spans="1:12" ht="11.25" customHeight="1" x14ac:dyDescent="0.2">
      <c r="A9" s="15" t="s">
        <v>41</v>
      </c>
      <c r="B9" s="348" t="s">
        <v>104</v>
      </c>
      <c r="C9" s="152">
        <f>'18'!C9</f>
        <v>14341</v>
      </c>
      <c r="D9" s="152">
        <f>'18'!D9</f>
        <v>10194</v>
      </c>
      <c r="E9" s="152">
        <f>'18'!E9</f>
        <v>24535</v>
      </c>
      <c r="F9" s="156" t="s">
        <v>534</v>
      </c>
      <c r="G9" s="505">
        <v>1</v>
      </c>
      <c r="H9" s="184">
        <v>947618.2656649577</v>
      </c>
      <c r="I9" s="389">
        <v>366</v>
      </c>
      <c r="J9" s="85">
        <f t="shared" si="1"/>
        <v>366</v>
      </c>
      <c r="K9" s="107">
        <f t="shared" si="2"/>
        <v>2.5521232828951957E-2</v>
      </c>
      <c r="L9" s="89"/>
    </row>
    <row r="10" spans="1:12" s="86" customFormat="1" ht="11.25" customHeight="1" x14ac:dyDescent="0.2">
      <c r="A10" s="15" t="s">
        <v>42</v>
      </c>
      <c r="B10" s="348" t="s">
        <v>108</v>
      </c>
      <c r="C10" s="152">
        <f>'18'!C10</f>
        <v>3933</v>
      </c>
      <c r="D10" s="152">
        <f>'18'!D10</f>
        <v>2890</v>
      </c>
      <c r="E10" s="152">
        <f>'18'!E10</f>
        <v>6823</v>
      </c>
      <c r="F10" s="505" t="s">
        <v>655</v>
      </c>
      <c r="G10" s="505">
        <v>1</v>
      </c>
      <c r="H10" s="184">
        <v>693109.82527607365</v>
      </c>
      <c r="I10" s="389">
        <v>226</v>
      </c>
      <c r="J10" s="85">
        <f t="shared" si="1"/>
        <v>226</v>
      </c>
      <c r="K10" s="107">
        <f t="shared" si="2"/>
        <v>5.7462496821764554E-2</v>
      </c>
      <c r="L10" s="89"/>
    </row>
    <row r="11" spans="1:12" ht="11.25" customHeight="1" x14ac:dyDescent="0.2">
      <c r="A11" s="15" t="s">
        <v>43</v>
      </c>
      <c r="B11" s="348" t="s">
        <v>108</v>
      </c>
      <c r="C11" s="152">
        <f>'18'!C11</f>
        <v>2170</v>
      </c>
      <c r="D11" s="152">
        <f>'18'!D11</f>
        <v>1470</v>
      </c>
      <c r="E11" s="152">
        <f>'18'!E11</f>
        <v>3640</v>
      </c>
      <c r="F11" s="505" t="s">
        <v>543</v>
      </c>
      <c r="G11" s="505">
        <v>1</v>
      </c>
      <c r="H11" s="184">
        <v>350678.26086956519</v>
      </c>
      <c r="I11" s="389">
        <v>124</v>
      </c>
      <c r="J11" s="85">
        <f t="shared" si="1"/>
        <v>124</v>
      </c>
      <c r="K11" s="107">
        <f t="shared" si="2"/>
        <v>5.7142857142857141E-2</v>
      </c>
      <c r="L11" s="89"/>
    </row>
    <row r="12" spans="1:12" ht="11.25" customHeight="1" x14ac:dyDescent="0.2">
      <c r="A12" s="15" t="s">
        <v>220</v>
      </c>
      <c r="B12" s="348" t="s">
        <v>104</v>
      </c>
      <c r="C12" s="152">
        <f>'18'!C12</f>
        <v>17884</v>
      </c>
      <c r="D12" s="152">
        <f>'18'!D12</f>
        <v>13101</v>
      </c>
      <c r="E12" s="152">
        <f>'18'!E12</f>
        <v>30985</v>
      </c>
      <c r="F12" s="85"/>
      <c r="G12" s="85"/>
      <c r="H12" s="184"/>
      <c r="I12" s="389"/>
      <c r="J12" s="85">
        <f t="shared" si="1"/>
        <v>0</v>
      </c>
      <c r="K12" s="107">
        <f t="shared" si="2"/>
        <v>0</v>
      </c>
      <c r="L12" s="89"/>
    </row>
    <row r="13" spans="1:12" ht="11.25" customHeight="1" x14ac:dyDescent="0.2">
      <c r="A13" s="15" t="s">
        <v>44</v>
      </c>
      <c r="B13" s="348" t="s">
        <v>108</v>
      </c>
      <c r="C13" s="152">
        <f>'18'!C13</f>
        <v>5608</v>
      </c>
      <c r="D13" s="152">
        <f>'18'!D13</f>
        <v>3886</v>
      </c>
      <c r="E13" s="152">
        <f>'18'!E13</f>
        <v>9494</v>
      </c>
      <c r="F13" s="85"/>
      <c r="G13" s="85"/>
      <c r="H13" s="184"/>
      <c r="I13" s="389"/>
      <c r="J13" s="85">
        <f t="shared" si="1"/>
        <v>0</v>
      </c>
      <c r="K13" s="107">
        <f t="shared" si="2"/>
        <v>0</v>
      </c>
      <c r="L13" s="89"/>
    </row>
    <row r="14" spans="1:12" s="86" customFormat="1" ht="11.25" customHeight="1" x14ac:dyDescent="0.2">
      <c r="A14" s="15" t="s">
        <v>45</v>
      </c>
      <c r="B14" s="348" t="s">
        <v>108</v>
      </c>
      <c r="C14" s="152">
        <f>'18'!C14</f>
        <v>3934</v>
      </c>
      <c r="D14" s="152">
        <f>'18'!D14</f>
        <v>2797</v>
      </c>
      <c r="E14" s="152">
        <f>'18'!E14</f>
        <v>6731</v>
      </c>
      <c r="F14" s="505" t="s">
        <v>655</v>
      </c>
      <c r="G14" s="505">
        <v>1</v>
      </c>
      <c r="H14" s="184">
        <v>522926.60924846627</v>
      </c>
      <c r="I14" s="389">
        <v>171</v>
      </c>
      <c r="J14" s="85">
        <f t="shared" si="1"/>
        <v>171</v>
      </c>
      <c r="K14" s="107">
        <f t="shared" si="2"/>
        <v>4.3467208947635991E-2</v>
      </c>
      <c r="L14" s="89"/>
    </row>
    <row r="15" spans="1:12" ht="11.25" customHeight="1" x14ac:dyDescent="0.2">
      <c r="A15" s="15" t="s">
        <v>46</v>
      </c>
      <c r="B15" s="348" t="s">
        <v>108</v>
      </c>
      <c r="C15" s="152">
        <f>'18'!C15</f>
        <v>103</v>
      </c>
      <c r="D15" s="152">
        <f>'18'!D15</f>
        <v>119</v>
      </c>
      <c r="E15" s="152">
        <f>'18'!E15</f>
        <v>222</v>
      </c>
      <c r="F15" s="85"/>
      <c r="G15" s="85"/>
      <c r="H15" s="184"/>
      <c r="I15" s="389"/>
      <c r="J15" s="85">
        <f t="shared" si="1"/>
        <v>0</v>
      </c>
      <c r="K15" s="107">
        <f t="shared" si="2"/>
        <v>0</v>
      </c>
      <c r="L15" s="89"/>
    </row>
    <row r="16" spans="1:12" ht="11.25" customHeight="1" x14ac:dyDescent="0.2">
      <c r="A16" s="15" t="s">
        <v>47</v>
      </c>
      <c r="B16" s="348" t="s">
        <v>108</v>
      </c>
      <c r="C16" s="152">
        <f>'18'!C16</f>
        <v>1659</v>
      </c>
      <c r="D16" s="152">
        <f>'18'!D16</f>
        <v>1339</v>
      </c>
      <c r="E16" s="152">
        <f>'18'!E16</f>
        <v>2998</v>
      </c>
      <c r="F16" s="505" t="s">
        <v>536</v>
      </c>
      <c r="G16" s="505">
        <v>1</v>
      </c>
      <c r="H16" s="184">
        <v>7954.704902912621</v>
      </c>
      <c r="I16" s="389">
        <v>3</v>
      </c>
      <c r="J16" s="85">
        <f t="shared" si="1"/>
        <v>3</v>
      </c>
      <c r="K16" s="107">
        <f t="shared" si="2"/>
        <v>1.8083182640144665E-3</v>
      </c>
      <c r="L16" s="89"/>
    </row>
    <row r="17" spans="1:12" s="86" customFormat="1" ht="11.25" customHeight="1" x14ac:dyDescent="0.2">
      <c r="A17" s="15" t="s">
        <v>48</v>
      </c>
      <c r="B17" s="348" t="s">
        <v>108</v>
      </c>
      <c r="C17" s="152">
        <f>'18'!C17</f>
        <v>4217</v>
      </c>
      <c r="D17" s="152">
        <f>'18'!D17</f>
        <v>2349</v>
      </c>
      <c r="E17" s="152">
        <f>'18'!E17</f>
        <v>6566</v>
      </c>
      <c r="F17" s="505" t="s">
        <v>655</v>
      </c>
      <c r="G17" s="505">
        <v>1</v>
      </c>
      <c r="H17" s="184">
        <v>287764.34710122697</v>
      </c>
      <c r="I17" s="389">
        <v>94</v>
      </c>
      <c r="J17" s="85">
        <f t="shared" si="1"/>
        <v>94</v>
      </c>
      <c r="K17" s="107">
        <f t="shared" si="2"/>
        <v>2.2290728005691249E-2</v>
      </c>
      <c r="L17" s="89"/>
    </row>
    <row r="18" spans="1:12" ht="11.25" customHeight="1" x14ac:dyDescent="0.2">
      <c r="A18" s="15" t="s">
        <v>49</v>
      </c>
      <c r="B18" s="348" t="s">
        <v>104</v>
      </c>
      <c r="C18" s="152">
        <f>'18'!C18</f>
        <v>16760</v>
      </c>
      <c r="D18" s="152">
        <f>'18'!D18</f>
        <v>12483</v>
      </c>
      <c r="E18" s="152">
        <f>'18'!E18</f>
        <v>29243</v>
      </c>
      <c r="F18" s="156" t="s">
        <v>533</v>
      </c>
      <c r="G18" s="505">
        <v>1</v>
      </c>
      <c r="H18" s="184">
        <v>585839.37</v>
      </c>
      <c r="I18" s="389">
        <v>217</v>
      </c>
      <c r="J18" s="85">
        <f t="shared" si="1"/>
        <v>217</v>
      </c>
      <c r="K18" s="107">
        <f t="shared" si="2"/>
        <v>1.2947494033412887E-2</v>
      </c>
      <c r="L18" s="89"/>
    </row>
    <row r="19" spans="1:12" ht="11.25" customHeight="1" x14ac:dyDescent="0.2">
      <c r="A19" s="15" t="s">
        <v>50</v>
      </c>
      <c r="B19" s="348" t="s">
        <v>108</v>
      </c>
      <c r="C19" s="152">
        <f>'18'!C19</f>
        <v>1179</v>
      </c>
      <c r="D19" s="152">
        <f>'18'!D19</f>
        <v>760</v>
      </c>
      <c r="E19" s="152">
        <f>'18'!E19</f>
        <v>1939</v>
      </c>
      <c r="F19" s="85"/>
      <c r="G19" s="85"/>
      <c r="H19" s="184"/>
      <c r="I19" s="389"/>
      <c r="J19" s="85">
        <f t="shared" si="1"/>
        <v>0</v>
      </c>
      <c r="K19" s="107">
        <f t="shared" si="2"/>
        <v>0</v>
      </c>
      <c r="L19" s="89"/>
    </row>
    <row r="20" spans="1:12" s="86" customFormat="1" x14ac:dyDescent="0.2">
      <c r="A20" s="15" t="s">
        <v>51</v>
      </c>
      <c r="B20" s="348" t="s">
        <v>108</v>
      </c>
      <c r="C20" s="152">
        <f>'18'!C20</f>
        <v>2116</v>
      </c>
      <c r="D20" s="152">
        <f>'18'!D20</f>
        <v>1642</v>
      </c>
      <c r="E20" s="152">
        <f>'18'!E20</f>
        <v>3758</v>
      </c>
      <c r="F20" s="505" t="s">
        <v>655</v>
      </c>
      <c r="G20" s="505">
        <v>1</v>
      </c>
      <c r="H20" s="184">
        <v>129958.0922392638</v>
      </c>
      <c r="I20" s="389">
        <v>42</v>
      </c>
      <c r="J20" s="85">
        <f t="shared" si="1"/>
        <v>42</v>
      </c>
      <c r="K20" s="107">
        <f t="shared" si="2"/>
        <v>1.9848771266540641E-2</v>
      </c>
      <c r="L20" s="89"/>
    </row>
    <row r="21" spans="1:12" ht="22.5" x14ac:dyDescent="0.2">
      <c r="A21" s="15" t="s">
        <v>52</v>
      </c>
      <c r="B21" s="348" t="s">
        <v>108</v>
      </c>
      <c r="C21" s="152">
        <f>'18'!C21</f>
        <v>1298</v>
      </c>
      <c r="D21" s="152">
        <f>'18'!D21</f>
        <v>795</v>
      </c>
      <c r="E21" s="152">
        <f>'18'!E21</f>
        <v>2093</v>
      </c>
      <c r="F21" s="85" t="s">
        <v>547</v>
      </c>
      <c r="G21" s="85">
        <v>1</v>
      </c>
      <c r="H21" s="184">
        <v>92916.211509433968</v>
      </c>
      <c r="I21" s="389">
        <v>48</v>
      </c>
      <c r="J21" s="85">
        <f t="shared" si="1"/>
        <v>48</v>
      </c>
      <c r="K21" s="107">
        <f t="shared" si="2"/>
        <v>3.6979969183359017E-2</v>
      </c>
      <c r="L21" s="89"/>
    </row>
    <row r="22" spans="1:12" ht="11.25" customHeight="1" x14ac:dyDescent="0.2">
      <c r="A22" s="15" t="s">
        <v>53</v>
      </c>
      <c r="B22" s="348" t="s">
        <v>108</v>
      </c>
      <c r="C22" s="152">
        <f>'18'!C22</f>
        <v>1722</v>
      </c>
      <c r="D22" s="152">
        <f>'18'!D22</f>
        <v>1353</v>
      </c>
      <c r="E22" s="152">
        <f>'18'!E22</f>
        <v>3075</v>
      </c>
      <c r="F22" s="505" t="s">
        <v>537</v>
      </c>
      <c r="G22" s="505">
        <v>1</v>
      </c>
      <c r="H22" s="184">
        <v>152388.98809523811</v>
      </c>
      <c r="I22" s="389">
        <v>64</v>
      </c>
      <c r="J22" s="85">
        <f t="shared" si="1"/>
        <v>64</v>
      </c>
      <c r="K22" s="107">
        <f t="shared" si="2"/>
        <v>3.7166085946573751E-2</v>
      </c>
      <c r="L22" s="89"/>
    </row>
    <row r="23" spans="1:12" ht="11.25" customHeight="1" x14ac:dyDescent="0.2">
      <c r="A23" s="15" t="s">
        <v>54</v>
      </c>
      <c r="B23" s="348" t="s">
        <v>108</v>
      </c>
      <c r="C23" s="152">
        <f>'18'!C23</f>
        <v>2783</v>
      </c>
      <c r="D23" s="152">
        <f>'18'!D23</f>
        <v>1991</v>
      </c>
      <c r="E23" s="152">
        <f>'18'!E23</f>
        <v>4774</v>
      </c>
      <c r="F23" s="85"/>
      <c r="G23" s="85"/>
      <c r="H23" s="184"/>
      <c r="I23" s="389"/>
      <c r="J23" s="85">
        <f t="shared" si="1"/>
        <v>0</v>
      </c>
      <c r="K23" s="107">
        <f t="shared" si="2"/>
        <v>0</v>
      </c>
      <c r="L23" s="89"/>
    </row>
    <row r="24" spans="1:12" ht="11.25" customHeight="1" x14ac:dyDescent="0.2">
      <c r="A24" s="15" t="s">
        <v>55</v>
      </c>
      <c r="B24" s="348" t="s">
        <v>104</v>
      </c>
      <c r="C24" s="152">
        <f>'18'!C24</f>
        <v>7599</v>
      </c>
      <c r="D24" s="152">
        <f>'18'!D24</f>
        <v>5523</v>
      </c>
      <c r="E24" s="152">
        <f>'18'!E24</f>
        <v>13122</v>
      </c>
      <c r="F24" s="505" t="s">
        <v>538</v>
      </c>
      <c r="G24" s="505">
        <v>1</v>
      </c>
      <c r="H24" s="184">
        <v>192707.02117187501</v>
      </c>
      <c r="I24" s="389">
        <v>105</v>
      </c>
      <c r="J24" s="85">
        <f t="shared" si="1"/>
        <v>105</v>
      </c>
      <c r="K24" s="107">
        <f t="shared" si="2"/>
        <v>1.381760757994473E-2</v>
      </c>
      <c r="L24" s="89"/>
    </row>
    <row r="25" spans="1:12" ht="11.25" customHeight="1" x14ac:dyDescent="0.2">
      <c r="A25" s="15" t="s">
        <v>56</v>
      </c>
      <c r="B25" s="348" t="s">
        <v>104</v>
      </c>
      <c r="C25" s="152">
        <f>'18'!C25</f>
        <v>10029</v>
      </c>
      <c r="D25" s="152">
        <f>'18'!D25</f>
        <v>7034</v>
      </c>
      <c r="E25" s="152">
        <f>'18'!E25</f>
        <v>17063</v>
      </c>
      <c r="F25" s="505" t="s">
        <v>544</v>
      </c>
      <c r="G25" s="505">
        <v>1</v>
      </c>
      <c r="H25" s="184">
        <v>716631.56569965871</v>
      </c>
      <c r="I25" s="389">
        <v>226</v>
      </c>
      <c r="J25" s="85">
        <f t="shared" si="1"/>
        <v>226</v>
      </c>
      <c r="K25" s="107">
        <f t="shared" si="2"/>
        <v>2.2534649516402432E-2</v>
      </c>
      <c r="L25" s="89"/>
    </row>
    <row r="26" spans="1:12" ht="11.25" customHeight="1" x14ac:dyDescent="0.2">
      <c r="A26" s="15" t="s">
        <v>57</v>
      </c>
      <c r="B26" s="348" t="s">
        <v>104</v>
      </c>
      <c r="C26" s="152">
        <f>'18'!C26</f>
        <v>20237</v>
      </c>
      <c r="D26" s="152">
        <f>'18'!D26</f>
        <v>13552</v>
      </c>
      <c r="E26" s="152">
        <f>'18'!E26</f>
        <v>33789</v>
      </c>
      <c r="F26" s="156" t="s">
        <v>545</v>
      </c>
      <c r="G26" s="505">
        <v>1</v>
      </c>
      <c r="H26" s="184">
        <v>705048</v>
      </c>
      <c r="I26" s="389">
        <v>195</v>
      </c>
      <c r="J26" s="85">
        <f t="shared" si="1"/>
        <v>195</v>
      </c>
      <c r="K26" s="107">
        <f t="shared" si="2"/>
        <v>9.6358155853140288E-3</v>
      </c>
      <c r="L26" s="89"/>
    </row>
    <row r="27" spans="1:12" x14ac:dyDescent="0.2">
      <c r="A27" s="15" t="s">
        <v>58</v>
      </c>
      <c r="B27" s="348" t="s">
        <v>108</v>
      </c>
      <c r="C27" s="152">
        <f>'18'!C27</f>
        <v>771</v>
      </c>
      <c r="D27" s="152">
        <f>'18'!D27</f>
        <v>755</v>
      </c>
      <c r="E27" s="152">
        <f>'18'!E27</f>
        <v>1526</v>
      </c>
      <c r="F27" s="505"/>
      <c r="G27" s="505"/>
      <c r="H27" s="184"/>
      <c r="I27" s="389"/>
      <c r="J27" s="85">
        <f t="shared" si="1"/>
        <v>0</v>
      </c>
      <c r="K27" s="107">
        <f t="shared" si="2"/>
        <v>0</v>
      </c>
      <c r="L27" s="89"/>
    </row>
    <row r="28" spans="1:12" ht="11.25" customHeight="1" x14ac:dyDescent="0.2">
      <c r="A28" s="15" t="s">
        <v>59</v>
      </c>
      <c r="B28" s="348" t="s">
        <v>104</v>
      </c>
      <c r="C28" s="152">
        <f>'18'!C28</f>
        <v>9506</v>
      </c>
      <c r="D28" s="152">
        <f>'18'!D28</f>
        <v>6470</v>
      </c>
      <c r="E28" s="152">
        <f>'18'!E28</f>
        <v>15976</v>
      </c>
      <c r="F28" s="156" t="s">
        <v>658</v>
      </c>
      <c r="G28" s="505">
        <v>1</v>
      </c>
      <c r="H28" s="184">
        <v>316881.31</v>
      </c>
      <c r="I28" s="389">
        <v>142</v>
      </c>
      <c r="J28" s="85">
        <f t="shared" si="1"/>
        <v>142</v>
      </c>
      <c r="K28" s="107">
        <f t="shared" si="2"/>
        <v>1.4937933936461182E-2</v>
      </c>
      <c r="L28" s="89"/>
    </row>
    <row r="29" spans="1:12" ht="11.25" customHeight="1" x14ac:dyDescent="0.2">
      <c r="A29" s="15" t="s">
        <v>60</v>
      </c>
      <c r="B29" s="348" t="s">
        <v>108</v>
      </c>
      <c r="C29" s="152">
        <f>'18'!C29</f>
        <v>4078</v>
      </c>
      <c r="D29" s="152">
        <f>'18'!D29</f>
        <v>2578</v>
      </c>
      <c r="E29" s="152">
        <f>'18'!E29</f>
        <v>6656</v>
      </c>
      <c r="F29" s="505" t="s">
        <v>546</v>
      </c>
      <c r="G29" s="505">
        <v>1</v>
      </c>
      <c r="H29" s="184">
        <v>448200.14201183431</v>
      </c>
      <c r="I29" s="389">
        <v>154</v>
      </c>
      <c r="J29" s="85">
        <f t="shared" si="1"/>
        <v>154</v>
      </c>
      <c r="K29" s="107">
        <f t="shared" si="2"/>
        <v>3.7763609612555177E-2</v>
      </c>
      <c r="L29" s="89"/>
    </row>
    <row r="30" spans="1:12" ht="11.25" customHeight="1" x14ac:dyDescent="0.2">
      <c r="A30" s="15" t="s">
        <v>61</v>
      </c>
      <c r="B30" s="348" t="s">
        <v>108</v>
      </c>
      <c r="C30" s="152">
        <f>'18'!C30</f>
        <v>22</v>
      </c>
      <c r="D30" s="152">
        <f>'18'!D30</f>
        <v>16</v>
      </c>
      <c r="E30" s="152">
        <f>'18'!E30</f>
        <v>38</v>
      </c>
      <c r="F30" s="85"/>
      <c r="G30" s="85"/>
      <c r="H30" s="184"/>
      <c r="I30" s="389"/>
      <c r="J30" s="85">
        <f t="shared" si="1"/>
        <v>0</v>
      </c>
      <c r="K30" s="107">
        <f t="shared" si="2"/>
        <v>0</v>
      </c>
      <c r="L30" s="89"/>
    </row>
    <row r="31" spans="1:12" ht="11.25" customHeight="1" x14ac:dyDescent="0.2">
      <c r="A31" s="15" t="s">
        <v>62</v>
      </c>
      <c r="B31" s="348" t="s">
        <v>108</v>
      </c>
      <c r="C31" s="152">
        <f>'18'!C31</f>
        <v>5294</v>
      </c>
      <c r="D31" s="152">
        <f>'18'!D31</f>
        <v>3859</v>
      </c>
      <c r="E31" s="152">
        <f>'18'!E31</f>
        <v>9153</v>
      </c>
      <c r="F31" s="505" t="s">
        <v>544</v>
      </c>
      <c r="G31" s="505">
        <v>1</v>
      </c>
      <c r="H31" s="184">
        <v>140141.28395904438</v>
      </c>
      <c r="I31" s="389">
        <v>44</v>
      </c>
      <c r="J31" s="85">
        <f t="shared" si="1"/>
        <v>44</v>
      </c>
      <c r="K31" s="107">
        <f t="shared" si="2"/>
        <v>8.3112958065734797E-3</v>
      </c>
      <c r="L31" s="89"/>
    </row>
    <row r="32" spans="1:12" ht="11.25" customHeight="1" x14ac:dyDescent="0.2">
      <c r="A32" s="15" t="s">
        <v>63</v>
      </c>
      <c r="B32" s="348" t="s">
        <v>108</v>
      </c>
      <c r="C32" s="152">
        <f>'18'!C32</f>
        <v>392</v>
      </c>
      <c r="D32" s="152">
        <f>'18'!D32</f>
        <v>392</v>
      </c>
      <c r="E32" s="152">
        <f>'18'!E32</f>
        <v>784</v>
      </c>
      <c r="F32" s="85"/>
      <c r="G32" s="85"/>
      <c r="H32" s="184"/>
      <c r="I32" s="389"/>
      <c r="J32" s="85">
        <f t="shared" si="1"/>
        <v>0</v>
      </c>
      <c r="K32" s="107">
        <f t="shared" si="2"/>
        <v>0</v>
      </c>
      <c r="L32" s="89"/>
    </row>
    <row r="33" spans="1:12" ht="11.25" customHeight="1" x14ac:dyDescent="0.2">
      <c r="A33" s="15" t="s">
        <v>64</v>
      </c>
      <c r="B33" s="348" t="s">
        <v>108</v>
      </c>
      <c r="C33" s="152">
        <f>'18'!C33</f>
        <v>941</v>
      </c>
      <c r="D33" s="152">
        <f>'18'!D33</f>
        <v>935</v>
      </c>
      <c r="E33" s="152">
        <f>'18'!E33</f>
        <v>1876</v>
      </c>
      <c r="F33" s="505" t="s">
        <v>546</v>
      </c>
      <c r="G33" s="85">
        <v>1</v>
      </c>
      <c r="H33" s="184">
        <v>43655.857988165677</v>
      </c>
      <c r="I33" s="389">
        <v>15</v>
      </c>
      <c r="J33" s="85">
        <f t="shared" si="1"/>
        <v>15</v>
      </c>
      <c r="K33" s="107">
        <f t="shared" si="2"/>
        <v>1.5940488841657812E-2</v>
      </c>
      <c r="L33" s="89"/>
    </row>
    <row r="34" spans="1:12" s="86" customFormat="1" ht="11.25" customHeight="1" x14ac:dyDescent="0.2">
      <c r="A34" s="15" t="s">
        <v>65</v>
      </c>
      <c r="B34" s="348" t="s">
        <v>108</v>
      </c>
      <c r="C34" s="152">
        <f>'18'!C34</f>
        <v>1309</v>
      </c>
      <c r="D34" s="152">
        <f>'18'!D34</f>
        <v>917</v>
      </c>
      <c r="E34" s="152">
        <f>'18'!E34</f>
        <v>2226</v>
      </c>
      <c r="F34" s="505" t="s">
        <v>655</v>
      </c>
      <c r="G34" s="505">
        <v>1</v>
      </c>
      <c r="H34" s="184">
        <v>303235.5485582822</v>
      </c>
      <c r="I34" s="389">
        <v>99</v>
      </c>
      <c r="J34" s="85">
        <f t="shared" si="1"/>
        <v>99</v>
      </c>
      <c r="K34" s="107">
        <f t="shared" si="2"/>
        <v>7.5630252100840331E-2</v>
      </c>
      <c r="L34" s="89"/>
    </row>
    <row r="35" spans="1:12" ht="11.25" customHeight="1" x14ac:dyDescent="0.2">
      <c r="A35" s="15" t="s">
        <v>66</v>
      </c>
      <c r="B35" s="348" t="s">
        <v>108</v>
      </c>
      <c r="C35" s="152">
        <f>'18'!C35</f>
        <v>2337</v>
      </c>
      <c r="D35" s="152">
        <f>'18'!D35</f>
        <v>1862</v>
      </c>
      <c r="E35" s="152">
        <f>'18'!E35</f>
        <v>4199</v>
      </c>
      <c r="F35" s="85"/>
      <c r="G35" s="85"/>
      <c r="H35" s="184"/>
      <c r="I35" s="389"/>
      <c r="J35" s="85">
        <f t="shared" si="1"/>
        <v>0</v>
      </c>
      <c r="K35" s="107">
        <f t="shared" si="2"/>
        <v>0</v>
      </c>
      <c r="L35" s="89"/>
    </row>
    <row r="36" spans="1:12" s="86" customFormat="1" x14ac:dyDescent="0.2">
      <c r="A36" s="15" t="s">
        <v>67</v>
      </c>
      <c r="B36" s="348" t="s">
        <v>108</v>
      </c>
      <c r="C36" s="152">
        <f>'18'!C36</f>
        <v>1429</v>
      </c>
      <c r="D36" s="152">
        <f>'18'!D36</f>
        <v>1070</v>
      </c>
      <c r="E36" s="152">
        <f>'18'!E36</f>
        <v>2499</v>
      </c>
      <c r="F36" s="505" t="s">
        <v>655</v>
      </c>
      <c r="G36" s="505">
        <v>1</v>
      </c>
      <c r="H36" s="184">
        <v>80450.247576687107</v>
      </c>
      <c r="I36" s="389">
        <v>26</v>
      </c>
      <c r="J36" s="85">
        <f t="shared" si="1"/>
        <v>26</v>
      </c>
      <c r="K36" s="107">
        <f t="shared" si="2"/>
        <v>1.8194541637508749E-2</v>
      </c>
      <c r="L36" s="89"/>
    </row>
    <row r="37" spans="1:12" ht="11.25" customHeight="1" x14ac:dyDescent="0.2">
      <c r="A37" s="15" t="s">
        <v>68</v>
      </c>
      <c r="B37" s="348" t="s">
        <v>108</v>
      </c>
      <c r="C37" s="152">
        <f>'18'!C37</f>
        <v>822</v>
      </c>
      <c r="D37" s="152">
        <f>'18'!D37</f>
        <v>556</v>
      </c>
      <c r="E37" s="152">
        <f>'18'!E37</f>
        <v>1378</v>
      </c>
      <c r="F37" s="85"/>
      <c r="G37" s="85"/>
      <c r="H37" s="184"/>
      <c r="I37" s="389"/>
      <c r="J37" s="85">
        <f t="shared" si="1"/>
        <v>0</v>
      </c>
      <c r="K37" s="107">
        <f t="shared" si="2"/>
        <v>0</v>
      </c>
      <c r="L37" s="89"/>
    </row>
    <row r="38" spans="1:12" ht="11.25" customHeight="1" x14ac:dyDescent="0.2">
      <c r="A38" s="15" t="s">
        <v>69</v>
      </c>
      <c r="B38" s="348" t="s">
        <v>104</v>
      </c>
      <c r="C38" s="152">
        <f>'18'!C38</f>
        <v>6526</v>
      </c>
      <c r="D38" s="152">
        <f>'18'!D38</f>
        <v>4680</v>
      </c>
      <c r="E38" s="152">
        <f>'18'!E38</f>
        <v>11206</v>
      </c>
      <c r="F38" s="505" t="s">
        <v>539</v>
      </c>
      <c r="G38" s="505">
        <v>1</v>
      </c>
      <c r="H38" s="184">
        <v>212829.61369193153</v>
      </c>
      <c r="I38" s="389">
        <v>91</v>
      </c>
      <c r="J38" s="85">
        <f t="shared" si="1"/>
        <v>91</v>
      </c>
      <c r="K38" s="107">
        <f t="shared" si="2"/>
        <v>1.3944223107569721E-2</v>
      </c>
      <c r="L38" s="89"/>
    </row>
    <row r="39" spans="1:12" ht="11.25" customHeight="1" x14ac:dyDescent="0.2">
      <c r="A39" s="15" t="s">
        <v>70</v>
      </c>
      <c r="B39" s="348" t="s">
        <v>104</v>
      </c>
      <c r="C39" s="152">
        <f>'18'!C39</f>
        <v>21597</v>
      </c>
      <c r="D39" s="152">
        <f>'18'!D39</f>
        <v>13921</v>
      </c>
      <c r="E39" s="152">
        <f>'18'!E39</f>
        <v>35518</v>
      </c>
      <c r="F39" s="505" t="s">
        <v>659</v>
      </c>
      <c r="G39" s="505">
        <v>1</v>
      </c>
      <c r="H39" s="184">
        <v>790793.71</v>
      </c>
      <c r="I39" s="389">
        <v>328</v>
      </c>
      <c r="J39" s="85">
        <f t="shared" si="1"/>
        <v>328</v>
      </c>
      <c r="K39" s="107">
        <f t="shared" si="2"/>
        <v>1.5187294531647914E-2</v>
      </c>
      <c r="L39" s="89"/>
    </row>
    <row r="40" spans="1:12" ht="11.25" customHeight="1" x14ac:dyDescent="0.2">
      <c r="A40" s="15" t="s">
        <v>71</v>
      </c>
      <c r="B40" s="348" t="s">
        <v>108</v>
      </c>
      <c r="C40" s="152">
        <f>'18'!C40</f>
        <v>2787</v>
      </c>
      <c r="D40" s="152">
        <f>'18'!D40</f>
        <v>1777</v>
      </c>
      <c r="E40" s="152">
        <f>'18'!E40</f>
        <v>4564</v>
      </c>
      <c r="F40" s="156" t="s">
        <v>660</v>
      </c>
      <c r="G40" s="505">
        <v>1</v>
      </c>
      <c r="H40" s="184">
        <v>448071</v>
      </c>
      <c r="I40" s="389">
        <v>81</v>
      </c>
      <c r="J40" s="85">
        <f t="shared" si="1"/>
        <v>81</v>
      </c>
      <c r="K40" s="107">
        <f t="shared" si="2"/>
        <v>2.9063509149623249E-2</v>
      </c>
      <c r="L40" s="89"/>
    </row>
    <row r="41" spans="1:12" ht="11.25" customHeight="1" x14ac:dyDescent="0.2">
      <c r="A41" s="15" t="s">
        <v>72</v>
      </c>
      <c r="B41" s="348" t="s">
        <v>104</v>
      </c>
      <c r="C41" s="152">
        <f>'18'!C41</f>
        <v>4944</v>
      </c>
      <c r="D41" s="152">
        <f>'18'!D41</f>
        <v>3566</v>
      </c>
      <c r="E41" s="152">
        <f>'18'!E41</f>
        <v>8510</v>
      </c>
      <c r="F41" s="505" t="s">
        <v>544</v>
      </c>
      <c r="G41" s="505">
        <v>1</v>
      </c>
      <c r="H41" s="184">
        <v>76440.700341296935</v>
      </c>
      <c r="I41" s="389">
        <v>24</v>
      </c>
      <c r="J41" s="85">
        <f t="shared" si="1"/>
        <v>24</v>
      </c>
      <c r="K41" s="107">
        <f t="shared" si="2"/>
        <v>4.8543689320388345E-3</v>
      </c>
      <c r="L41" s="89"/>
    </row>
    <row r="42" spans="1:12" x14ac:dyDescent="0.2">
      <c r="A42" s="15" t="s">
        <v>73</v>
      </c>
      <c r="B42" s="348" t="s">
        <v>104</v>
      </c>
      <c r="C42" s="152">
        <f>'18'!C42</f>
        <v>12125</v>
      </c>
      <c r="D42" s="152">
        <f>'18'!D42</f>
        <v>9211</v>
      </c>
      <c r="E42" s="152">
        <f>'18'!E42</f>
        <v>21336</v>
      </c>
      <c r="F42" s="505" t="s">
        <v>656</v>
      </c>
      <c r="G42" s="506">
        <v>1</v>
      </c>
      <c r="H42" s="184">
        <v>543096.19109947642</v>
      </c>
      <c r="I42" s="389">
        <v>216</v>
      </c>
      <c r="J42" s="85">
        <f t="shared" si="1"/>
        <v>216</v>
      </c>
      <c r="K42" s="107">
        <f t="shared" si="2"/>
        <v>1.7814432989690723E-2</v>
      </c>
      <c r="L42" s="89"/>
    </row>
    <row r="43" spans="1:12" ht="22.5" x14ac:dyDescent="0.2">
      <c r="A43" s="15" t="s">
        <v>74</v>
      </c>
      <c r="B43" s="348" t="s">
        <v>104</v>
      </c>
      <c r="C43" s="152">
        <f>'18'!C43</f>
        <v>8918</v>
      </c>
      <c r="D43" s="152">
        <f>'18'!D43</f>
        <v>7141</v>
      </c>
      <c r="E43" s="152">
        <f>'18'!E43</f>
        <v>16059</v>
      </c>
      <c r="F43" s="505" t="s">
        <v>542</v>
      </c>
      <c r="G43" s="505">
        <v>2</v>
      </c>
      <c r="H43" s="184">
        <v>657994.46204447548</v>
      </c>
      <c r="I43" s="389">
        <v>281</v>
      </c>
      <c r="J43" s="85">
        <f t="shared" si="1"/>
        <v>281</v>
      </c>
      <c r="K43" s="107">
        <f t="shared" si="2"/>
        <v>3.1509307019511101E-2</v>
      </c>
      <c r="L43" s="89"/>
    </row>
    <row r="44" spans="1:12" ht="22.5" x14ac:dyDescent="0.2">
      <c r="A44" s="15" t="s">
        <v>75</v>
      </c>
      <c r="B44" s="348" t="s">
        <v>108</v>
      </c>
      <c r="C44" s="152">
        <f>'18'!C44</f>
        <v>3910</v>
      </c>
      <c r="D44" s="152">
        <f>'18'!D44</f>
        <v>2611</v>
      </c>
      <c r="E44" s="152">
        <f>'18'!E44</f>
        <v>6521</v>
      </c>
      <c r="F44" s="85" t="s">
        <v>547</v>
      </c>
      <c r="G44" s="505">
        <v>1</v>
      </c>
      <c r="H44" s="184">
        <v>335306.32849056605</v>
      </c>
      <c r="I44" s="389">
        <v>172</v>
      </c>
      <c r="J44" s="85">
        <f t="shared" si="1"/>
        <v>172</v>
      </c>
      <c r="K44" s="107">
        <f t="shared" si="2"/>
        <v>4.3989769820971865E-2</v>
      </c>
      <c r="L44" s="89"/>
    </row>
    <row r="45" spans="1:12" x14ac:dyDescent="0.2">
      <c r="A45" s="15" t="s">
        <v>76</v>
      </c>
      <c r="B45" s="348" t="s">
        <v>108</v>
      </c>
      <c r="C45" s="152">
        <f>'18'!C45</f>
        <v>1266</v>
      </c>
      <c r="D45" s="152">
        <f>'18'!D45</f>
        <v>866</v>
      </c>
      <c r="E45" s="152">
        <f>'18'!E45</f>
        <v>2132</v>
      </c>
      <c r="F45" s="85"/>
      <c r="G45" s="85"/>
      <c r="H45" s="184"/>
      <c r="I45" s="389"/>
      <c r="J45" s="85">
        <f t="shared" si="1"/>
        <v>0</v>
      </c>
      <c r="K45" s="107">
        <f t="shared" si="2"/>
        <v>0</v>
      </c>
      <c r="L45" s="89"/>
    </row>
    <row r="46" spans="1:12" x14ac:dyDescent="0.2">
      <c r="A46" s="15" t="s">
        <v>77</v>
      </c>
      <c r="B46" s="348" t="s">
        <v>108</v>
      </c>
      <c r="C46" s="152">
        <f>'18'!C46</f>
        <v>3247</v>
      </c>
      <c r="D46" s="152">
        <f>'18'!D46</f>
        <v>2388</v>
      </c>
      <c r="E46" s="152">
        <f>'18'!E46</f>
        <v>5635</v>
      </c>
      <c r="F46" s="85"/>
      <c r="G46" s="85"/>
      <c r="H46" s="184"/>
      <c r="I46" s="389"/>
      <c r="J46" s="85">
        <f t="shared" si="1"/>
        <v>0</v>
      </c>
      <c r="K46" s="107">
        <f t="shared" si="2"/>
        <v>0</v>
      </c>
      <c r="L46" s="89"/>
    </row>
    <row r="47" spans="1:12" x14ac:dyDescent="0.2">
      <c r="A47" s="15" t="s">
        <v>78</v>
      </c>
      <c r="B47" s="348" t="s">
        <v>108</v>
      </c>
      <c r="C47" s="152">
        <f>'18'!C47</f>
        <v>1547</v>
      </c>
      <c r="D47" s="152">
        <f>'18'!D47</f>
        <v>1283</v>
      </c>
      <c r="E47" s="152">
        <f>'18'!E47</f>
        <v>2830</v>
      </c>
      <c r="F47" s="85"/>
      <c r="G47" s="85"/>
      <c r="H47" s="184"/>
      <c r="I47" s="389"/>
      <c r="J47" s="85">
        <f t="shared" si="1"/>
        <v>0</v>
      </c>
      <c r="K47" s="107">
        <f t="shared" si="2"/>
        <v>0</v>
      </c>
      <c r="L47" s="89"/>
    </row>
    <row r="48" spans="1:12" x14ac:dyDescent="0.2">
      <c r="A48" s="15" t="s">
        <v>79</v>
      </c>
      <c r="B48" s="348" t="s">
        <v>108</v>
      </c>
      <c r="C48" s="152">
        <f>'18'!C48</f>
        <v>3858</v>
      </c>
      <c r="D48" s="152">
        <f>'18'!D48</f>
        <v>3729</v>
      </c>
      <c r="E48" s="152">
        <f>'18'!E48</f>
        <v>7587</v>
      </c>
      <c r="F48" s="505" t="s">
        <v>536</v>
      </c>
      <c r="G48" s="505">
        <v>1</v>
      </c>
      <c r="H48" s="184">
        <v>490540.13567961165</v>
      </c>
      <c r="I48" s="389">
        <v>190</v>
      </c>
      <c r="J48" s="85">
        <f t="shared" si="1"/>
        <v>190</v>
      </c>
      <c r="K48" s="107">
        <f t="shared" si="2"/>
        <v>4.9248315189217212E-2</v>
      </c>
      <c r="L48" s="89"/>
    </row>
    <row r="49" spans="1:12" x14ac:dyDescent="0.2">
      <c r="A49" s="15" t="s">
        <v>80</v>
      </c>
      <c r="B49" s="348" t="s">
        <v>104</v>
      </c>
      <c r="C49" s="152">
        <f>'18'!C49</f>
        <v>26885</v>
      </c>
      <c r="D49" s="152">
        <f>'18'!D49</f>
        <v>19115</v>
      </c>
      <c r="E49" s="152">
        <f>'18'!E49</f>
        <v>46000</v>
      </c>
      <c r="F49" s="156" t="s">
        <v>540</v>
      </c>
      <c r="G49" s="505">
        <v>1</v>
      </c>
      <c r="H49" s="184">
        <v>457605.3</v>
      </c>
      <c r="I49" s="389">
        <v>143</v>
      </c>
      <c r="J49" s="85">
        <f t="shared" si="1"/>
        <v>143</v>
      </c>
      <c r="K49" s="107">
        <f t="shared" si="2"/>
        <v>5.3189510879672677E-3</v>
      </c>
      <c r="L49" s="89"/>
    </row>
    <row r="50" spans="1:12" x14ac:dyDescent="0.2">
      <c r="A50" s="15" t="s">
        <v>81</v>
      </c>
      <c r="B50" s="348" t="s">
        <v>108</v>
      </c>
      <c r="C50" s="152">
        <f>'18'!C50</f>
        <v>658</v>
      </c>
      <c r="D50" s="152">
        <f>'18'!D50</f>
        <v>386</v>
      </c>
      <c r="E50" s="152">
        <f>'18'!E50</f>
        <v>1044</v>
      </c>
      <c r="F50" s="505" t="s">
        <v>537</v>
      </c>
      <c r="G50" s="505">
        <v>1</v>
      </c>
      <c r="H50" s="184">
        <v>41784.077380952382</v>
      </c>
      <c r="I50" s="389">
        <v>18</v>
      </c>
      <c r="J50" s="85">
        <f t="shared" si="1"/>
        <v>18</v>
      </c>
      <c r="K50" s="107">
        <f t="shared" si="2"/>
        <v>2.7355623100303952E-2</v>
      </c>
      <c r="L50" s="89"/>
    </row>
    <row r="51" spans="1:12" x14ac:dyDescent="0.2">
      <c r="A51" s="15" t="s">
        <v>82</v>
      </c>
      <c r="B51" s="348" t="s">
        <v>104</v>
      </c>
      <c r="C51" s="152">
        <f>'18'!C51</f>
        <v>9061</v>
      </c>
      <c r="D51" s="152">
        <f>'18'!D51</f>
        <v>6087</v>
      </c>
      <c r="E51" s="152">
        <f>'18'!E51</f>
        <v>15148</v>
      </c>
      <c r="F51" s="505" t="s">
        <v>656</v>
      </c>
      <c r="G51" s="506">
        <v>1</v>
      </c>
      <c r="H51" s="184">
        <v>421846.80890052352</v>
      </c>
      <c r="I51" s="389">
        <v>168</v>
      </c>
      <c r="J51" s="85">
        <f t="shared" si="1"/>
        <v>168</v>
      </c>
      <c r="K51" s="107">
        <f t="shared" si="2"/>
        <v>1.8540999889636905E-2</v>
      </c>
      <c r="L51" s="89"/>
    </row>
    <row r="52" spans="1:12" x14ac:dyDescent="0.2">
      <c r="A52" s="15" t="s">
        <v>83</v>
      </c>
      <c r="B52" s="348" t="s">
        <v>108</v>
      </c>
      <c r="C52" s="152">
        <f>'18'!C52</f>
        <v>2684</v>
      </c>
      <c r="D52" s="152">
        <f>'18'!D52</f>
        <v>2248</v>
      </c>
      <c r="E52" s="152">
        <f>'18'!E52</f>
        <v>4932</v>
      </c>
      <c r="F52" s="505" t="s">
        <v>537</v>
      </c>
      <c r="G52" s="505">
        <v>1</v>
      </c>
      <c r="H52" s="184">
        <v>208920.38690476189</v>
      </c>
      <c r="I52" s="389">
        <v>88</v>
      </c>
      <c r="J52" s="85">
        <f t="shared" si="1"/>
        <v>88</v>
      </c>
      <c r="K52" s="107">
        <f t="shared" si="2"/>
        <v>3.2786885245901641E-2</v>
      </c>
      <c r="L52" s="89"/>
    </row>
    <row r="53" spans="1:12" x14ac:dyDescent="0.2">
      <c r="A53" s="15" t="s">
        <v>84</v>
      </c>
      <c r="B53" s="348" t="s">
        <v>108</v>
      </c>
      <c r="C53" s="152">
        <f>'18'!C53</f>
        <v>1460</v>
      </c>
      <c r="D53" s="152">
        <f>'18'!D53</f>
        <v>1183</v>
      </c>
      <c r="E53" s="152">
        <f>'18'!E53</f>
        <v>2643</v>
      </c>
      <c r="F53" s="505" t="s">
        <v>538</v>
      </c>
      <c r="G53" s="505">
        <v>1</v>
      </c>
      <c r="H53" s="184">
        <v>46773.548828125</v>
      </c>
      <c r="I53" s="389">
        <v>26</v>
      </c>
      <c r="J53" s="85">
        <f t="shared" si="1"/>
        <v>26</v>
      </c>
      <c r="K53" s="107">
        <f t="shared" si="2"/>
        <v>1.7808219178082191E-2</v>
      </c>
      <c r="L53" s="89"/>
    </row>
    <row r="54" spans="1:12" x14ac:dyDescent="0.2">
      <c r="A54" s="15" t="s">
        <v>85</v>
      </c>
      <c r="B54" s="348" t="s">
        <v>104</v>
      </c>
      <c r="C54" s="152">
        <f>'18'!C54</f>
        <v>64267</v>
      </c>
      <c r="D54" s="152">
        <f>'18'!D54</f>
        <v>43607</v>
      </c>
      <c r="E54" s="152">
        <f>'18'!E54</f>
        <v>107874</v>
      </c>
      <c r="F54" s="156" t="s">
        <v>661</v>
      </c>
      <c r="G54" s="507">
        <v>1</v>
      </c>
      <c r="H54" s="184">
        <v>3143414.2000045199</v>
      </c>
      <c r="I54" s="389">
        <v>850</v>
      </c>
      <c r="J54" s="85">
        <f t="shared" si="1"/>
        <v>850</v>
      </c>
      <c r="K54" s="107">
        <f t="shared" si="2"/>
        <v>1.3226072478877185E-2</v>
      </c>
      <c r="L54" s="89"/>
    </row>
    <row r="55" spans="1:12" x14ac:dyDescent="0.2">
      <c r="A55" s="15" t="s">
        <v>86</v>
      </c>
      <c r="B55" s="348" t="s">
        <v>108</v>
      </c>
      <c r="C55" s="152">
        <f>'18'!C55</f>
        <v>1298</v>
      </c>
      <c r="D55" s="152">
        <f>'18'!D55</f>
        <v>774</v>
      </c>
      <c r="E55" s="152">
        <f>'18'!E55</f>
        <v>2072</v>
      </c>
      <c r="F55" s="505" t="s">
        <v>536</v>
      </c>
      <c r="G55" s="505">
        <v>1</v>
      </c>
      <c r="H55" s="184">
        <v>47728.229417475726</v>
      </c>
      <c r="I55" s="389">
        <v>18</v>
      </c>
      <c r="J55" s="85">
        <f t="shared" si="1"/>
        <v>18</v>
      </c>
      <c r="K55" s="107">
        <f t="shared" si="2"/>
        <v>1.386748844375963E-2</v>
      </c>
      <c r="L55" s="89"/>
    </row>
    <row r="56" spans="1:12" x14ac:dyDescent="0.2">
      <c r="A56" s="15" t="s">
        <v>87</v>
      </c>
      <c r="B56" s="348" t="s">
        <v>108</v>
      </c>
      <c r="C56" s="152">
        <f>'18'!C56</f>
        <v>555</v>
      </c>
      <c r="D56" s="152">
        <f>'18'!D56</f>
        <v>352</v>
      </c>
      <c r="E56" s="152">
        <f>'18'!E56</f>
        <v>907</v>
      </c>
      <c r="F56" s="85"/>
      <c r="G56" s="85"/>
      <c r="H56" s="184"/>
      <c r="I56" s="389"/>
      <c r="J56" s="85">
        <f t="shared" si="1"/>
        <v>0</v>
      </c>
      <c r="K56" s="107">
        <f t="shared" si="2"/>
        <v>0</v>
      </c>
      <c r="L56" s="89"/>
    </row>
    <row r="57" spans="1:12" x14ac:dyDescent="0.2">
      <c r="A57" s="15" t="s">
        <v>88</v>
      </c>
      <c r="B57" s="348" t="s">
        <v>108</v>
      </c>
      <c r="C57" s="152">
        <f>'18'!C57</f>
        <v>4100</v>
      </c>
      <c r="D57" s="152">
        <f>'18'!D57</f>
        <v>2947</v>
      </c>
      <c r="E57" s="152">
        <f>'18'!E57</f>
        <v>7047</v>
      </c>
      <c r="F57" s="156" t="s">
        <v>548</v>
      </c>
      <c r="G57" s="505">
        <v>1</v>
      </c>
      <c r="H57" s="184">
        <v>249021.19</v>
      </c>
      <c r="I57" s="389">
        <v>120</v>
      </c>
      <c r="J57" s="85">
        <f t="shared" si="1"/>
        <v>120</v>
      </c>
      <c r="K57" s="107">
        <f t="shared" si="2"/>
        <v>2.9268292682926831E-2</v>
      </c>
      <c r="L57" s="89"/>
    </row>
    <row r="58" spans="1:12" x14ac:dyDescent="0.2">
      <c r="A58" s="15" t="s">
        <v>89</v>
      </c>
      <c r="B58" s="348" t="s">
        <v>108</v>
      </c>
      <c r="C58" s="152">
        <f>'18'!C58</f>
        <v>1424</v>
      </c>
      <c r="D58" s="152">
        <f>'18'!D58</f>
        <v>820</v>
      </c>
      <c r="E58" s="152">
        <f>'18'!E58</f>
        <v>2244</v>
      </c>
      <c r="F58" s="505" t="s">
        <v>537</v>
      </c>
      <c r="G58" s="505">
        <v>1</v>
      </c>
      <c r="H58" s="184">
        <v>130170.09021276596</v>
      </c>
      <c r="I58" s="389">
        <v>38</v>
      </c>
      <c r="J58" s="85">
        <f t="shared" si="1"/>
        <v>38</v>
      </c>
      <c r="K58" s="107">
        <f t="shared" si="2"/>
        <v>2.6685393258426966E-2</v>
      </c>
      <c r="L58" s="89"/>
    </row>
    <row r="59" spans="1:12" x14ac:dyDescent="0.2">
      <c r="A59" s="15" t="s">
        <v>90</v>
      </c>
      <c r="B59" s="348" t="s">
        <v>108</v>
      </c>
      <c r="C59" s="152">
        <f>'18'!C59</f>
        <v>2196</v>
      </c>
      <c r="D59" s="152">
        <f>'18'!D59</f>
        <v>1289</v>
      </c>
      <c r="E59" s="152">
        <f>'18'!E59</f>
        <v>3485</v>
      </c>
      <c r="F59" s="85"/>
      <c r="G59" s="85"/>
      <c r="H59" s="184"/>
      <c r="I59" s="389"/>
      <c r="J59" s="85">
        <f t="shared" si="1"/>
        <v>0</v>
      </c>
      <c r="K59" s="107">
        <f t="shared" si="2"/>
        <v>0</v>
      </c>
      <c r="L59" s="89"/>
    </row>
    <row r="60" spans="1:12" ht="22.5" x14ac:dyDescent="0.2">
      <c r="A60" s="15" t="s">
        <v>91</v>
      </c>
      <c r="B60" s="348" t="s">
        <v>108</v>
      </c>
      <c r="C60" s="152">
        <f>'18'!C60</f>
        <v>97</v>
      </c>
      <c r="D60" s="152">
        <f>'18'!D60</f>
        <v>107</v>
      </c>
      <c r="E60" s="152">
        <f>'18'!E60</f>
        <v>204</v>
      </c>
      <c r="F60" s="505" t="s">
        <v>657</v>
      </c>
      <c r="G60" s="505">
        <v>2</v>
      </c>
      <c r="H60" s="184">
        <v>19254.369701941439</v>
      </c>
      <c r="I60" s="389">
        <v>6.2641509433962259</v>
      </c>
      <c r="J60" s="85">
        <f t="shared" si="1"/>
        <v>6.2641509433962259</v>
      </c>
      <c r="K60" s="107">
        <f t="shared" si="2"/>
        <v>6.4578875705115737E-2</v>
      </c>
      <c r="L60" s="89"/>
    </row>
    <row r="61" spans="1:12" x14ac:dyDescent="0.2">
      <c r="A61" s="15" t="s">
        <v>92</v>
      </c>
      <c r="B61" s="348" t="s">
        <v>108</v>
      </c>
      <c r="C61" s="152">
        <f>'18'!C61</f>
        <v>1164</v>
      </c>
      <c r="D61" s="152">
        <f>'18'!D61</f>
        <v>766</v>
      </c>
      <c r="E61" s="152">
        <f>'18'!E61</f>
        <v>1930</v>
      </c>
      <c r="F61" s="505" t="s">
        <v>539</v>
      </c>
      <c r="G61" s="505">
        <v>1</v>
      </c>
      <c r="H61" s="184">
        <v>62881.476772616137</v>
      </c>
      <c r="I61" s="389">
        <v>27</v>
      </c>
      <c r="J61" s="85">
        <f t="shared" si="1"/>
        <v>27</v>
      </c>
      <c r="K61" s="107">
        <f t="shared" si="2"/>
        <v>2.3195876288659795E-2</v>
      </c>
      <c r="L61" s="89"/>
    </row>
    <row r="62" spans="1:12" x14ac:dyDescent="0.2">
      <c r="A62" s="15" t="s">
        <v>93</v>
      </c>
      <c r="B62" s="348" t="s">
        <v>108</v>
      </c>
      <c r="C62" s="152">
        <f>'18'!C62</f>
        <v>1340</v>
      </c>
      <c r="D62" s="152">
        <f>'18'!D62</f>
        <v>927</v>
      </c>
      <c r="E62" s="152">
        <f>'18'!E62</f>
        <v>2267</v>
      </c>
      <c r="F62" s="85" t="s">
        <v>543</v>
      </c>
      <c r="G62" s="85">
        <v>1</v>
      </c>
      <c r="H62" s="184">
        <v>40912.463768115944</v>
      </c>
      <c r="I62" s="389">
        <v>15</v>
      </c>
      <c r="J62" s="85">
        <f t="shared" si="1"/>
        <v>15</v>
      </c>
      <c r="K62" s="107">
        <f t="shared" si="2"/>
        <v>1.1194029850746268E-2</v>
      </c>
      <c r="L62" s="89"/>
    </row>
    <row r="63" spans="1:12" x14ac:dyDescent="0.2">
      <c r="A63" s="15" t="s">
        <v>94</v>
      </c>
      <c r="B63" s="348" t="s">
        <v>108</v>
      </c>
      <c r="C63" s="152">
        <f>'18'!C63</f>
        <v>1162</v>
      </c>
      <c r="D63" s="152">
        <f>'18'!D63</f>
        <v>886</v>
      </c>
      <c r="E63" s="152">
        <f>'18'!E63</f>
        <v>2048</v>
      </c>
      <c r="F63" s="505" t="s">
        <v>537</v>
      </c>
      <c r="G63" s="85">
        <v>1</v>
      </c>
      <c r="H63" s="184">
        <v>61017.22978723405</v>
      </c>
      <c r="I63" s="389">
        <v>18</v>
      </c>
      <c r="J63" s="85">
        <f t="shared" si="1"/>
        <v>18</v>
      </c>
      <c r="K63" s="107">
        <f t="shared" si="2"/>
        <v>1.549053356282272E-2</v>
      </c>
      <c r="L63" s="89"/>
    </row>
    <row r="64" spans="1:12" x14ac:dyDescent="0.2">
      <c r="A64" s="15" t="s">
        <v>110</v>
      </c>
      <c r="B64" s="348" t="s">
        <v>108</v>
      </c>
      <c r="C64" s="152">
        <f>'18'!C64</f>
        <v>1601</v>
      </c>
      <c r="D64" s="152">
        <f>'18'!D64</f>
        <v>1229</v>
      </c>
      <c r="E64" s="152">
        <f>'18'!E64</f>
        <v>2830</v>
      </c>
      <c r="F64" s="85"/>
      <c r="G64" s="85"/>
      <c r="H64" s="184"/>
      <c r="I64" s="389"/>
      <c r="J64" s="85">
        <f t="shared" si="1"/>
        <v>0</v>
      </c>
      <c r="K64" s="107">
        <f t="shared" si="2"/>
        <v>0</v>
      </c>
      <c r="L64" s="89"/>
    </row>
    <row r="65" spans="1:12" x14ac:dyDescent="0.2">
      <c r="A65" s="15" t="s">
        <v>95</v>
      </c>
      <c r="B65" s="348" t="s">
        <v>108</v>
      </c>
      <c r="C65" s="152">
        <f>'18'!C65</f>
        <v>1085</v>
      </c>
      <c r="D65" s="152">
        <f>'18'!D65</f>
        <v>919</v>
      </c>
      <c r="E65" s="152">
        <f>'18'!E65</f>
        <v>2004</v>
      </c>
      <c r="F65" s="85"/>
      <c r="G65" s="85"/>
      <c r="H65" s="184"/>
      <c r="I65" s="389"/>
      <c r="J65" s="85">
        <f t="shared" si="1"/>
        <v>0</v>
      </c>
      <c r="K65" s="107">
        <f t="shared" si="2"/>
        <v>0</v>
      </c>
      <c r="L65" s="89"/>
    </row>
    <row r="66" spans="1:12" x14ac:dyDescent="0.2">
      <c r="A66" s="15" t="s">
        <v>96</v>
      </c>
      <c r="B66" s="348" t="s">
        <v>108</v>
      </c>
      <c r="C66" s="152">
        <f>'18'!C66</f>
        <v>5813</v>
      </c>
      <c r="D66" s="152">
        <f>'18'!D66</f>
        <v>4686</v>
      </c>
      <c r="E66" s="152">
        <f>'18'!E66</f>
        <v>10499</v>
      </c>
      <c r="F66" s="85"/>
      <c r="G66" s="85"/>
      <c r="H66" s="184"/>
      <c r="I66" s="389"/>
      <c r="J66" s="85">
        <f t="shared" si="1"/>
        <v>0</v>
      </c>
      <c r="K66" s="107">
        <f t="shared" si="2"/>
        <v>0</v>
      </c>
      <c r="L66" s="89"/>
    </row>
    <row r="67" spans="1:12" x14ac:dyDescent="0.2">
      <c r="A67" s="15" t="s">
        <v>97</v>
      </c>
      <c r="B67" s="348" t="s">
        <v>108</v>
      </c>
      <c r="C67" s="152">
        <f>'18'!C67</f>
        <v>1084</v>
      </c>
      <c r="D67" s="152">
        <f>'18'!D67</f>
        <v>1025</v>
      </c>
      <c r="E67" s="152">
        <f>'18'!E67</f>
        <v>2109</v>
      </c>
      <c r="F67" s="505" t="s">
        <v>539</v>
      </c>
      <c r="G67" s="505">
        <v>1</v>
      </c>
      <c r="H67" s="184">
        <v>65299.995110024451</v>
      </c>
      <c r="I67" s="389">
        <v>28</v>
      </c>
      <c r="J67" s="85">
        <f t="shared" si="1"/>
        <v>28</v>
      </c>
      <c r="K67" s="107">
        <f t="shared" si="2"/>
        <v>2.5830258302583026E-2</v>
      </c>
      <c r="L67" s="89"/>
    </row>
    <row r="68" spans="1:12" x14ac:dyDescent="0.2">
      <c r="A68" s="15" t="s">
        <v>98</v>
      </c>
      <c r="B68" s="348" t="s">
        <v>104</v>
      </c>
      <c r="C68" s="152">
        <f>'18'!C68</f>
        <v>9793</v>
      </c>
      <c r="D68" s="152">
        <f>'18'!D68</f>
        <v>6817</v>
      </c>
      <c r="E68" s="152">
        <f>'18'!E68</f>
        <v>16610</v>
      </c>
      <c r="F68" s="85"/>
      <c r="G68" s="85"/>
      <c r="H68" s="184"/>
      <c r="I68" s="389"/>
      <c r="J68" s="85">
        <f t="shared" si="1"/>
        <v>0</v>
      </c>
      <c r="K68" s="107">
        <f t="shared" si="2"/>
        <v>0</v>
      </c>
      <c r="L68" s="89"/>
    </row>
    <row r="69" spans="1:12" x14ac:dyDescent="0.2">
      <c r="A69" s="15" t="s">
        <v>99</v>
      </c>
      <c r="B69" s="348" t="s">
        <v>108</v>
      </c>
      <c r="C69" s="152">
        <f>'18'!C69</f>
        <v>858</v>
      </c>
      <c r="D69" s="152">
        <f>'18'!D69</f>
        <v>551</v>
      </c>
      <c r="E69" s="152">
        <f>'18'!E69</f>
        <v>1409</v>
      </c>
      <c r="F69" s="156" t="s">
        <v>541</v>
      </c>
      <c r="G69" s="505">
        <v>1</v>
      </c>
      <c r="H69" s="184">
        <v>192909.90566037735</v>
      </c>
      <c r="I69" s="389">
        <v>58</v>
      </c>
      <c r="J69" s="85">
        <f t="shared" ref="J69:J71" si="3">SUM(I69)</f>
        <v>58</v>
      </c>
      <c r="K69" s="107">
        <f t="shared" si="2"/>
        <v>6.75990675990676E-2</v>
      </c>
      <c r="L69" s="89"/>
    </row>
    <row r="70" spans="1:12" x14ac:dyDescent="0.2">
      <c r="A70" s="15" t="s">
        <v>100</v>
      </c>
      <c r="B70" s="348" t="s">
        <v>104</v>
      </c>
      <c r="C70" s="152">
        <f>'18'!C70</f>
        <v>15100</v>
      </c>
      <c r="D70" s="152">
        <f>'18'!D70</f>
        <v>10223</v>
      </c>
      <c r="E70" s="152">
        <f>'18'!E70</f>
        <v>25323</v>
      </c>
      <c r="F70" s="505" t="s">
        <v>535</v>
      </c>
      <c r="G70" s="85">
        <v>1</v>
      </c>
      <c r="H70" s="184">
        <v>637776.05466101691</v>
      </c>
      <c r="I70" s="389">
        <v>222</v>
      </c>
      <c r="J70" s="85">
        <f t="shared" si="3"/>
        <v>222</v>
      </c>
      <c r="K70" s="107">
        <f t="shared" ref="K70" si="4">J70/C70</f>
        <v>1.4701986754966888E-2</v>
      </c>
      <c r="L70" s="89"/>
    </row>
    <row r="71" spans="1:12" x14ac:dyDescent="0.2">
      <c r="A71" s="542" t="str">
        <f>'1'!A70</f>
        <v>Statewide Total</v>
      </c>
      <c r="B71" s="569"/>
      <c r="C71" s="12">
        <f>'18'!C71</f>
        <v>419263</v>
      </c>
      <c r="D71" s="12">
        <f>'18'!D71</f>
        <v>295074</v>
      </c>
      <c r="E71" s="12">
        <f>'18'!E71</f>
        <v>714337</v>
      </c>
      <c r="F71" s="12"/>
      <c r="G71" s="12">
        <v>22</v>
      </c>
      <c r="H71" s="76">
        <f>SUM(H4:H70)</f>
        <v>17104649.925669476</v>
      </c>
      <c r="I71" s="12">
        <f>SUM(I4:I70)</f>
        <v>5928.2641509433961</v>
      </c>
      <c r="J71" s="12">
        <f t="shared" si="3"/>
        <v>5928.2641509433961</v>
      </c>
      <c r="K71" s="83">
        <f>J71/C71</f>
        <v>1.4139726498506656E-2</v>
      </c>
    </row>
    <row r="72" spans="1:12" s="418" customFormat="1" x14ac:dyDescent="0.2">
      <c r="A72" s="86" t="str">
        <f>'18'!A72:AE72</f>
        <v>* 2012-2016 American Community Survey</v>
      </c>
      <c r="B72" s="449"/>
      <c r="C72" s="425"/>
      <c r="D72" s="425"/>
      <c r="E72" s="425"/>
      <c r="F72" s="425"/>
      <c r="H72" s="425"/>
      <c r="I72" s="425"/>
    </row>
    <row r="73" spans="1:12" s="86" customFormat="1" ht="11.25" customHeight="1" x14ac:dyDescent="0.2">
      <c r="A73" s="86" t="s">
        <v>662</v>
      </c>
      <c r="B73" s="508"/>
      <c r="C73" s="108"/>
      <c r="D73" s="108"/>
      <c r="E73" s="108"/>
      <c r="F73" s="156"/>
      <c r="G73" s="210"/>
      <c r="H73" s="156"/>
      <c r="I73" s="156"/>
      <c r="J73" s="210"/>
      <c r="K73" s="210"/>
    </row>
    <row r="74" spans="1:12" s="86" customFormat="1" x14ac:dyDescent="0.2">
      <c r="A74" s="86" t="s">
        <v>330</v>
      </c>
      <c r="B74" s="508"/>
      <c r="C74" s="108"/>
      <c r="D74" s="108"/>
      <c r="E74" s="108"/>
      <c r="F74" s="156"/>
      <c r="G74" s="210"/>
      <c r="H74" s="156"/>
      <c r="I74" s="156"/>
      <c r="J74" s="210"/>
      <c r="K74" s="210"/>
    </row>
    <row r="75" spans="1:12" s="86" customFormat="1" x14ac:dyDescent="0.2">
      <c r="A75" s="86" t="s">
        <v>190</v>
      </c>
      <c r="B75" s="508"/>
      <c r="C75" s="108"/>
      <c r="D75" s="108"/>
      <c r="E75" s="108"/>
      <c r="F75" s="156"/>
      <c r="G75" s="210"/>
      <c r="H75" s="156"/>
      <c r="I75" s="156"/>
      <c r="J75" s="210"/>
      <c r="K75" s="210"/>
    </row>
    <row r="76" spans="1:12" s="86" customFormat="1" x14ac:dyDescent="0.2">
      <c r="A76" s="210" t="s">
        <v>191</v>
      </c>
      <c r="B76" s="210"/>
      <c r="C76" s="156"/>
      <c r="D76" s="156"/>
      <c r="E76" s="156"/>
      <c r="F76" s="108"/>
      <c r="H76" s="108"/>
      <c r="I76" s="108"/>
    </row>
    <row r="77" spans="1:12" x14ac:dyDescent="0.2">
      <c r="A77" s="1"/>
      <c r="B77" s="262"/>
      <c r="C77" s="60"/>
      <c r="D77" s="60"/>
      <c r="E77" s="60"/>
      <c r="F77" s="61"/>
      <c r="G77" s="40"/>
      <c r="H77" s="61"/>
      <c r="I77" s="61"/>
      <c r="J77" s="40"/>
      <c r="K77" s="40"/>
    </row>
    <row r="78" spans="1:12" x14ac:dyDescent="0.2">
      <c r="A78" s="40"/>
    </row>
  </sheetData>
  <mergeCells count="4">
    <mergeCell ref="A1:K1"/>
    <mergeCell ref="A2:E2"/>
    <mergeCell ref="F2:K2"/>
    <mergeCell ref="A71:B71"/>
  </mergeCells>
  <phoneticPr fontId="4" type="noConversion"/>
  <printOptions horizontalCentered="1"/>
  <pageMargins left="0.3" right="0.3" top="0.3" bottom="0.3" header="0.25" footer="0.25"/>
  <pageSetup fitToHeight="3" orientation="landscape" verticalDpi="1200" r:id="rId1"/>
  <headerFooter alignWithMargins="0">
    <oddFooter>&amp;L&amp;8Prepared by: Office of Child Development and Early Learning&amp;C&amp;8&amp;P&amp;R&amp;8Updated: 11/1/2011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6"/>
  </sheetPr>
  <dimension ref="A1:O77"/>
  <sheetViews>
    <sheetView zoomScaleNormal="100" workbookViewId="0">
      <pane xSplit="1" ySplit="3" topLeftCell="B4" activePane="bottomRight" state="frozen"/>
      <selection pane="topRight" activeCell="B1" sqref="B1"/>
      <selection pane="bottomLeft" activeCell="A4" sqref="A4"/>
      <selection pane="bottomRight" sqref="A1:N1"/>
    </sheetView>
  </sheetViews>
  <sheetFormatPr defaultRowHeight="11.25" x14ac:dyDescent="0.2"/>
  <cols>
    <col min="1" max="1" width="14.7109375" style="17" customWidth="1"/>
    <col min="2" max="2" width="12.7109375" style="70" customWidth="1"/>
    <col min="3" max="5" width="9.140625" style="61"/>
    <col min="6" max="6" width="40.7109375" style="60" customWidth="1"/>
    <col min="7" max="7" width="8.7109375" style="60" customWidth="1"/>
    <col min="8" max="8" width="14.28515625" style="60" bestFit="1" customWidth="1"/>
    <col min="9" max="11" width="8.7109375" style="60" customWidth="1"/>
    <col min="12" max="13" width="11.5703125" style="60" customWidth="1"/>
    <col min="14" max="14" width="11.42578125" style="60" bestFit="1" customWidth="1"/>
    <col min="15" max="15" width="11.140625" style="1" bestFit="1" customWidth="1"/>
    <col min="16" max="16384" width="9.140625" style="1"/>
  </cols>
  <sheetData>
    <row r="1" spans="1:15" ht="12" x14ac:dyDescent="0.2">
      <c r="A1" s="593" t="str">
        <f>'Table of Contents'!B12&amp;":  "&amp;'Table of Contents'!C12</f>
        <v>Tab 7:  Parent-Child Home Program Reach Data</v>
      </c>
      <c r="B1" s="593"/>
      <c r="C1" s="593"/>
      <c r="D1" s="593"/>
      <c r="E1" s="593"/>
      <c r="F1" s="593"/>
      <c r="G1" s="593"/>
      <c r="H1" s="593"/>
      <c r="I1" s="593"/>
      <c r="J1" s="593"/>
      <c r="K1" s="593"/>
      <c r="L1" s="593"/>
      <c r="M1" s="593"/>
      <c r="N1" s="593"/>
    </row>
    <row r="2" spans="1:15" ht="12" x14ac:dyDescent="0.2">
      <c r="A2" s="584" t="str">
        <f>'3'!A2</f>
        <v>2016-17</v>
      </c>
      <c r="B2" s="596"/>
      <c r="C2" s="596"/>
      <c r="D2" s="596"/>
      <c r="E2" s="596"/>
      <c r="F2" s="595" t="s">
        <v>152</v>
      </c>
      <c r="G2" s="595"/>
      <c r="H2" s="595"/>
      <c r="I2" s="595"/>
      <c r="J2" s="595"/>
      <c r="K2" s="595"/>
      <c r="L2" s="595"/>
      <c r="M2" s="595"/>
      <c r="N2" s="595"/>
    </row>
    <row r="3" spans="1:15" ht="48" customHeight="1" x14ac:dyDescent="0.2">
      <c r="A3" s="55" t="str">
        <f>'1'!A2</f>
        <v>County</v>
      </c>
      <c r="B3" s="342" t="str">
        <f>'1'!C2</f>
        <v>County Classification</v>
      </c>
      <c r="C3" s="271" t="str">
        <f>'18'!C2</f>
        <v># of Children Ages 0-2*</v>
      </c>
      <c r="D3" s="271" t="str">
        <f>'18'!D2</f>
        <v># of Children Ages 3-4*</v>
      </c>
      <c r="E3" s="271" t="str">
        <f>'18'!E2</f>
        <v># of Children Under 5*</v>
      </c>
      <c r="F3" s="271" t="s">
        <v>149</v>
      </c>
      <c r="G3" s="271" t="s">
        <v>150</v>
      </c>
      <c r="H3" s="271" t="s">
        <v>160</v>
      </c>
      <c r="I3" s="271" t="s">
        <v>17</v>
      </c>
      <c r="J3" s="271" t="s">
        <v>18</v>
      </c>
      <c r="K3" s="271" t="s">
        <v>166</v>
      </c>
      <c r="L3" s="271" t="s">
        <v>197</v>
      </c>
      <c r="M3" s="271" t="s">
        <v>198</v>
      </c>
      <c r="N3" s="271" t="s">
        <v>151</v>
      </c>
    </row>
    <row r="4" spans="1:15" x14ac:dyDescent="0.2">
      <c r="A4" s="15" t="s">
        <v>36</v>
      </c>
      <c r="B4" s="341" t="s">
        <v>108</v>
      </c>
      <c r="C4" s="152">
        <f>'18'!C4</f>
        <v>2953</v>
      </c>
      <c r="D4" s="152">
        <f>'18'!D4</f>
        <v>2190</v>
      </c>
      <c r="E4" s="152">
        <f>'18'!E4</f>
        <v>5143</v>
      </c>
      <c r="F4" s="388"/>
      <c r="G4" s="388"/>
      <c r="H4" s="501"/>
      <c r="I4" s="388"/>
      <c r="J4" s="388"/>
      <c r="K4" s="181">
        <f t="shared" ref="K4:K67" si="0">I4+J4</f>
        <v>0</v>
      </c>
      <c r="L4" s="182">
        <f>I4/C4</f>
        <v>0</v>
      </c>
      <c r="M4" s="182">
        <f>J4/D4</f>
        <v>0</v>
      </c>
      <c r="N4" s="182">
        <f>K4/E4</f>
        <v>0</v>
      </c>
      <c r="O4" s="89"/>
    </row>
    <row r="5" spans="1:15" x14ac:dyDescent="0.2">
      <c r="A5" s="15" t="s">
        <v>37</v>
      </c>
      <c r="B5" s="341" t="s">
        <v>104</v>
      </c>
      <c r="C5" s="152">
        <f>'18'!C5</f>
        <v>39041</v>
      </c>
      <c r="D5" s="152">
        <f>'18'!D5</f>
        <v>25765</v>
      </c>
      <c r="E5" s="152">
        <f>'18'!E5</f>
        <v>64806</v>
      </c>
      <c r="F5" s="388"/>
      <c r="G5" s="388"/>
      <c r="H5" s="501"/>
      <c r="I5" s="388"/>
      <c r="J5" s="388"/>
      <c r="K5" s="181">
        <f t="shared" si="0"/>
        <v>0</v>
      </c>
      <c r="L5" s="182">
        <f t="shared" ref="L5:L68" si="1">I5/C5</f>
        <v>0</v>
      </c>
      <c r="M5" s="182">
        <f t="shared" ref="M5:M68" si="2">J5/D5</f>
        <v>0</v>
      </c>
      <c r="N5" s="182">
        <f t="shared" ref="N5:N68" si="3">K5/E5</f>
        <v>0</v>
      </c>
      <c r="O5" s="89"/>
    </row>
    <row r="6" spans="1:15" x14ac:dyDescent="0.2">
      <c r="A6" s="15" t="s">
        <v>38</v>
      </c>
      <c r="B6" s="341" t="s">
        <v>108</v>
      </c>
      <c r="C6" s="152">
        <f>'18'!C6</f>
        <v>1943</v>
      </c>
      <c r="D6" s="152">
        <f>'18'!D6</f>
        <v>1486</v>
      </c>
      <c r="E6" s="152">
        <f>'18'!E6</f>
        <v>3429</v>
      </c>
      <c r="F6" s="388" t="s">
        <v>527</v>
      </c>
      <c r="G6" s="388">
        <v>1</v>
      </c>
      <c r="H6" s="501">
        <v>104709.56043956045</v>
      </c>
      <c r="I6" s="388">
        <v>24</v>
      </c>
      <c r="J6" s="388">
        <v>21</v>
      </c>
      <c r="K6" s="181">
        <f t="shared" si="0"/>
        <v>45</v>
      </c>
      <c r="L6" s="182">
        <f t="shared" si="1"/>
        <v>1.2352032938754504E-2</v>
      </c>
      <c r="M6" s="182">
        <f t="shared" si="2"/>
        <v>1.4131897711978465E-2</v>
      </c>
      <c r="N6" s="182">
        <f t="shared" si="3"/>
        <v>1.3123359580052493E-2</v>
      </c>
      <c r="O6" s="89"/>
    </row>
    <row r="7" spans="1:15" x14ac:dyDescent="0.2">
      <c r="A7" s="15" t="s">
        <v>39</v>
      </c>
      <c r="B7" s="341" t="s">
        <v>104</v>
      </c>
      <c r="C7" s="152">
        <f>'18'!C7</f>
        <v>5050</v>
      </c>
      <c r="D7" s="152">
        <f>'18'!D7</f>
        <v>3761</v>
      </c>
      <c r="E7" s="152">
        <f>'18'!E7</f>
        <v>8811</v>
      </c>
      <c r="F7" s="388"/>
      <c r="G7" s="388"/>
      <c r="H7" s="501"/>
      <c r="I7" s="388"/>
      <c r="J7" s="388"/>
      <c r="K7" s="181">
        <f t="shared" si="0"/>
        <v>0</v>
      </c>
      <c r="L7" s="182">
        <f t="shared" si="1"/>
        <v>0</v>
      </c>
      <c r="M7" s="182">
        <f t="shared" si="2"/>
        <v>0</v>
      </c>
      <c r="N7" s="182">
        <f t="shared" si="3"/>
        <v>0</v>
      </c>
      <c r="O7" s="89"/>
    </row>
    <row r="8" spans="1:15" x14ac:dyDescent="0.2">
      <c r="A8" s="15" t="s">
        <v>40</v>
      </c>
      <c r="B8" s="341" t="s">
        <v>108</v>
      </c>
      <c r="C8" s="152">
        <f>'18'!C8</f>
        <v>1393</v>
      </c>
      <c r="D8" s="152">
        <f>'18'!D8</f>
        <v>1067</v>
      </c>
      <c r="E8" s="152">
        <f>'18'!E8</f>
        <v>2460</v>
      </c>
      <c r="F8" s="388"/>
      <c r="G8" s="388"/>
      <c r="H8" s="501"/>
      <c r="I8" s="388"/>
      <c r="J8" s="388"/>
      <c r="K8" s="181">
        <f t="shared" si="0"/>
        <v>0</v>
      </c>
      <c r="L8" s="182">
        <f t="shared" si="1"/>
        <v>0</v>
      </c>
      <c r="M8" s="182">
        <f t="shared" si="2"/>
        <v>0</v>
      </c>
      <c r="N8" s="182">
        <f t="shared" si="3"/>
        <v>0</v>
      </c>
      <c r="O8" s="89"/>
    </row>
    <row r="9" spans="1:15" x14ac:dyDescent="0.2">
      <c r="A9" s="15" t="s">
        <v>41</v>
      </c>
      <c r="B9" s="341" t="s">
        <v>104</v>
      </c>
      <c r="C9" s="152">
        <f>'18'!C9</f>
        <v>14341</v>
      </c>
      <c r="D9" s="152">
        <f>'18'!D9</f>
        <v>10194</v>
      </c>
      <c r="E9" s="152">
        <f>'18'!E9</f>
        <v>24535</v>
      </c>
      <c r="F9" s="388"/>
      <c r="G9" s="388"/>
      <c r="H9" s="501"/>
      <c r="I9" s="388"/>
      <c r="J9" s="388"/>
      <c r="K9" s="181">
        <f t="shared" si="0"/>
        <v>0</v>
      </c>
      <c r="L9" s="182">
        <f t="shared" si="1"/>
        <v>0</v>
      </c>
      <c r="M9" s="182">
        <f t="shared" si="2"/>
        <v>0</v>
      </c>
      <c r="N9" s="182">
        <f t="shared" si="3"/>
        <v>0</v>
      </c>
      <c r="O9" s="89"/>
    </row>
    <row r="10" spans="1:15" x14ac:dyDescent="0.2">
      <c r="A10" s="15" t="s">
        <v>42</v>
      </c>
      <c r="B10" s="341" t="s">
        <v>108</v>
      </c>
      <c r="C10" s="152">
        <f>'18'!C10</f>
        <v>3933</v>
      </c>
      <c r="D10" s="152">
        <f>'18'!D10</f>
        <v>2890</v>
      </c>
      <c r="E10" s="152">
        <f>'18'!E10</f>
        <v>6823</v>
      </c>
      <c r="F10" s="388"/>
      <c r="G10" s="388"/>
      <c r="H10" s="501"/>
      <c r="I10" s="388"/>
      <c r="J10" s="388"/>
      <c r="K10" s="181">
        <f t="shared" si="0"/>
        <v>0</v>
      </c>
      <c r="L10" s="182">
        <f t="shared" si="1"/>
        <v>0</v>
      </c>
      <c r="M10" s="182">
        <f t="shared" si="2"/>
        <v>0</v>
      </c>
      <c r="N10" s="182">
        <f t="shared" si="3"/>
        <v>0</v>
      </c>
      <c r="O10" s="89"/>
    </row>
    <row r="11" spans="1:15" x14ac:dyDescent="0.2">
      <c r="A11" s="15" t="s">
        <v>43</v>
      </c>
      <c r="B11" s="341" t="s">
        <v>108</v>
      </c>
      <c r="C11" s="152">
        <f>'18'!C11</f>
        <v>2170</v>
      </c>
      <c r="D11" s="152">
        <f>'18'!D11</f>
        <v>1470</v>
      </c>
      <c r="E11" s="152">
        <f>'18'!E11</f>
        <v>3640</v>
      </c>
      <c r="F11" s="388"/>
      <c r="G11" s="388"/>
      <c r="H11" s="501"/>
      <c r="I11" s="388"/>
      <c r="J11" s="388"/>
      <c r="K11" s="181">
        <f t="shared" si="0"/>
        <v>0</v>
      </c>
      <c r="L11" s="182">
        <f t="shared" si="1"/>
        <v>0</v>
      </c>
      <c r="M11" s="182">
        <f t="shared" si="2"/>
        <v>0</v>
      </c>
      <c r="N11" s="182">
        <f t="shared" si="3"/>
        <v>0</v>
      </c>
      <c r="O11" s="89"/>
    </row>
    <row r="12" spans="1:15" x14ac:dyDescent="0.2">
      <c r="A12" s="15" t="s">
        <v>220</v>
      </c>
      <c r="B12" s="341" t="s">
        <v>104</v>
      </c>
      <c r="C12" s="152">
        <f>'18'!C12</f>
        <v>17884</v>
      </c>
      <c r="D12" s="152">
        <f>'18'!D12</f>
        <v>13101</v>
      </c>
      <c r="E12" s="152">
        <f>'18'!E12</f>
        <v>30985</v>
      </c>
      <c r="F12" s="388"/>
      <c r="G12" s="388"/>
      <c r="H12" s="501"/>
      <c r="I12" s="388"/>
      <c r="J12" s="388"/>
      <c r="K12" s="181">
        <f t="shared" si="0"/>
        <v>0</v>
      </c>
      <c r="L12" s="182">
        <f t="shared" si="1"/>
        <v>0</v>
      </c>
      <c r="M12" s="182">
        <f t="shared" si="2"/>
        <v>0</v>
      </c>
      <c r="N12" s="182">
        <f t="shared" si="3"/>
        <v>0</v>
      </c>
      <c r="O12" s="89"/>
    </row>
    <row r="13" spans="1:15" x14ac:dyDescent="0.2">
      <c r="A13" s="15" t="s">
        <v>44</v>
      </c>
      <c r="B13" s="341" t="s">
        <v>108</v>
      </c>
      <c r="C13" s="152">
        <f>'18'!C13</f>
        <v>5608</v>
      </c>
      <c r="D13" s="152">
        <f>'18'!D13</f>
        <v>3886</v>
      </c>
      <c r="E13" s="152">
        <f>'18'!E13</f>
        <v>9494</v>
      </c>
      <c r="F13" s="388"/>
      <c r="G13" s="388"/>
      <c r="H13" s="501"/>
      <c r="I13" s="388"/>
      <c r="J13" s="388"/>
      <c r="K13" s="181">
        <f t="shared" si="0"/>
        <v>0</v>
      </c>
      <c r="L13" s="182">
        <f t="shared" si="1"/>
        <v>0</v>
      </c>
      <c r="M13" s="182">
        <f t="shared" si="2"/>
        <v>0</v>
      </c>
      <c r="N13" s="182">
        <f t="shared" si="3"/>
        <v>0</v>
      </c>
      <c r="O13" s="89"/>
    </row>
    <row r="14" spans="1:15" x14ac:dyDescent="0.2">
      <c r="A14" s="15" t="s">
        <v>45</v>
      </c>
      <c r="B14" s="341" t="s">
        <v>108</v>
      </c>
      <c r="C14" s="152">
        <f>'18'!C14</f>
        <v>3934</v>
      </c>
      <c r="D14" s="152">
        <f>'18'!D14</f>
        <v>2797</v>
      </c>
      <c r="E14" s="152">
        <f>'18'!E14</f>
        <v>6731</v>
      </c>
      <c r="F14" s="388"/>
      <c r="G14" s="388"/>
      <c r="H14" s="501"/>
      <c r="I14" s="388"/>
      <c r="J14" s="388"/>
      <c r="K14" s="181">
        <f t="shared" si="0"/>
        <v>0</v>
      </c>
      <c r="L14" s="182">
        <f t="shared" si="1"/>
        <v>0</v>
      </c>
      <c r="M14" s="182">
        <f t="shared" si="2"/>
        <v>0</v>
      </c>
      <c r="N14" s="182">
        <f t="shared" si="3"/>
        <v>0</v>
      </c>
      <c r="O14" s="89"/>
    </row>
    <row r="15" spans="1:15" x14ac:dyDescent="0.2">
      <c r="A15" s="15" t="s">
        <v>46</v>
      </c>
      <c r="B15" s="341" t="s">
        <v>108</v>
      </c>
      <c r="C15" s="152">
        <f>'18'!C15</f>
        <v>103</v>
      </c>
      <c r="D15" s="152">
        <f>'18'!D15</f>
        <v>119</v>
      </c>
      <c r="E15" s="152">
        <f>'18'!E15</f>
        <v>222</v>
      </c>
      <c r="F15" s="388"/>
      <c r="G15" s="388"/>
      <c r="H15" s="501"/>
      <c r="I15" s="388"/>
      <c r="J15" s="388"/>
      <c r="K15" s="181">
        <f t="shared" si="0"/>
        <v>0</v>
      </c>
      <c r="L15" s="182">
        <f t="shared" si="1"/>
        <v>0</v>
      </c>
      <c r="M15" s="182">
        <f t="shared" si="2"/>
        <v>0</v>
      </c>
      <c r="N15" s="182">
        <f t="shared" si="3"/>
        <v>0</v>
      </c>
      <c r="O15" s="89"/>
    </row>
    <row r="16" spans="1:15" x14ac:dyDescent="0.2">
      <c r="A16" s="15" t="s">
        <v>47</v>
      </c>
      <c r="B16" s="341" t="s">
        <v>108</v>
      </c>
      <c r="C16" s="152">
        <f>'18'!C16</f>
        <v>1659</v>
      </c>
      <c r="D16" s="152">
        <f>'18'!D16</f>
        <v>1339</v>
      </c>
      <c r="E16" s="152">
        <f>'18'!E16</f>
        <v>2998</v>
      </c>
      <c r="F16" s="388"/>
      <c r="G16" s="388"/>
      <c r="H16" s="501"/>
      <c r="I16" s="388"/>
      <c r="J16" s="388"/>
      <c r="K16" s="181">
        <f t="shared" si="0"/>
        <v>0</v>
      </c>
      <c r="L16" s="182">
        <f t="shared" si="1"/>
        <v>0</v>
      </c>
      <c r="M16" s="182">
        <f t="shared" si="2"/>
        <v>0</v>
      </c>
      <c r="N16" s="182">
        <f t="shared" si="3"/>
        <v>0</v>
      </c>
      <c r="O16" s="89"/>
    </row>
    <row r="17" spans="1:15" x14ac:dyDescent="0.2">
      <c r="A17" s="15" t="s">
        <v>48</v>
      </c>
      <c r="B17" s="341" t="s">
        <v>108</v>
      </c>
      <c r="C17" s="152">
        <f>'18'!C17</f>
        <v>4217</v>
      </c>
      <c r="D17" s="152">
        <f>'18'!D17</f>
        <v>2349</v>
      </c>
      <c r="E17" s="152">
        <f>'18'!E17</f>
        <v>6566</v>
      </c>
      <c r="F17" s="388"/>
      <c r="G17" s="388"/>
      <c r="H17" s="501"/>
      <c r="I17" s="388"/>
      <c r="J17" s="388"/>
      <c r="K17" s="181">
        <f t="shared" si="0"/>
        <v>0</v>
      </c>
      <c r="L17" s="182">
        <f t="shared" si="1"/>
        <v>0</v>
      </c>
      <c r="M17" s="182">
        <f t="shared" si="2"/>
        <v>0</v>
      </c>
      <c r="N17" s="182">
        <f t="shared" si="3"/>
        <v>0</v>
      </c>
      <c r="O17" s="89"/>
    </row>
    <row r="18" spans="1:15" x14ac:dyDescent="0.2">
      <c r="A18" s="15" t="s">
        <v>49</v>
      </c>
      <c r="B18" s="341" t="s">
        <v>104</v>
      </c>
      <c r="C18" s="152">
        <f>'18'!C18</f>
        <v>16760</v>
      </c>
      <c r="D18" s="152">
        <f>'18'!D18</f>
        <v>12483</v>
      </c>
      <c r="E18" s="152">
        <f>'18'!E18</f>
        <v>29243</v>
      </c>
      <c r="F18" s="388"/>
      <c r="G18" s="388"/>
      <c r="H18" s="501"/>
      <c r="I18" s="388"/>
      <c r="J18" s="388"/>
      <c r="K18" s="181">
        <f t="shared" si="0"/>
        <v>0</v>
      </c>
      <c r="L18" s="182">
        <f t="shared" si="1"/>
        <v>0</v>
      </c>
      <c r="M18" s="182">
        <f t="shared" si="2"/>
        <v>0</v>
      </c>
      <c r="N18" s="182">
        <f t="shared" si="3"/>
        <v>0</v>
      </c>
      <c r="O18" s="89"/>
    </row>
    <row r="19" spans="1:15" x14ac:dyDescent="0.2">
      <c r="A19" s="15" t="s">
        <v>50</v>
      </c>
      <c r="B19" s="341" t="s">
        <v>108</v>
      </c>
      <c r="C19" s="152">
        <f>'18'!C19</f>
        <v>1179</v>
      </c>
      <c r="D19" s="152">
        <f>'18'!D19</f>
        <v>760</v>
      </c>
      <c r="E19" s="152">
        <f>'18'!E19</f>
        <v>1939</v>
      </c>
      <c r="F19" s="388"/>
      <c r="G19" s="388"/>
      <c r="H19" s="501"/>
      <c r="I19" s="388"/>
      <c r="J19" s="388"/>
      <c r="K19" s="181">
        <f t="shared" si="0"/>
        <v>0</v>
      </c>
      <c r="L19" s="182">
        <f t="shared" si="1"/>
        <v>0</v>
      </c>
      <c r="M19" s="182">
        <f t="shared" si="2"/>
        <v>0</v>
      </c>
      <c r="N19" s="182">
        <f t="shared" si="3"/>
        <v>0</v>
      </c>
      <c r="O19" s="89"/>
    </row>
    <row r="20" spans="1:15" x14ac:dyDescent="0.2">
      <c r="A20" s="15" t="s">
        <v>51</v>
      </c>
      <c r="B20" s="341" t="s">
        <v>108</v>
      </c>
      <c r="C20" s="152">
        <f>'18'!C20</f>
        <v>2116</v>
      </c>
      <c r="D20" s="152">
        <f>'18'!D20</f>
        <v>1642</v>
      </c>
      <c r="E20" s="152">
        <f>'18'!E20</f>
        <v>3758</v>
      </c>
      <c r="F20" s="388"/>
      <c r="G20" s="388"/>
      <c r="H20" s="501"/>
      <c r="I20" s="388"/>
      <c r="J20" s="388"/>
      <c r="K20" s="181">
        <f t="shared" si="0"/>
        <v>0</v>
      </c>
      <c r="L20" s="182">
        <f t="shared" si="1"/>
        <v>0</v>
      </c>
      <c r="M20" s="182">
        <f t="shared" si="2"/>
        <v>0</v>
      </c>
      <c r="N20" s="182">
        <f t="shared" si="3"/>
        <v>0</v>
      </c>
      <c r="O20" s="89"/>
    </row>
    <row r="21" spans="1:15" x14ac:dyDescent="0.2">
      <c r="A21" s="15" t="s">
        <v>52</v>
      </c>
      <c r="B21" s="341" t="s">
        <v>108</v>
      </c>
      <c r="C21" s="152">
        <f>'18'!C21</f>
        <v>1298</v>
      </c>
      <c r="D21" s="152">
        <f>'18'!D21</f>
        <v>795</v>
      </c>
      <c r="E21" s="152">
        <f>'18'!E21</f>
        <v>2093</v>
      </c>
      <c r="F21" s="388" t="s">
        <v>528</v>
      </c>
      <c r="G21" s="388">
        <v>1</v>
      </c>
      <c r="H21" s="501">
        <v>62807.050847457635</v>
      </c>
      <c r="I21" s="388">
        <v>16</v>
      </c>
      <c r="J21" s="388">
        <v>15</v>
      </c>
      <c r="K21" s="181">
        <f t="shared" si="0"/>
        <v>31</v>
      </c>
      <c r="L21" s="182">
        <f t="shared" si="1"/>
        <v>1.2326656394453005E-2</v>
      </c>
      <c r="M21" s="182">
        <f t="shared" si="2"/>
        <v>1.8867924528301886E-2</v>
      </c>
      <c r="N21" s="182">
        <f t="shared" si="3"/>
        <v>1.4811275680840898E-2</v>
      </c>
      <c r="O21" s="89"/>
    </row>
    <row r="22" spans="1:15" x14ac:dyDescent="0.2">
      <c r="A22" s="15" t="s">
        <v>53</v>
      </c>
      <c r="B22" s="341" t="s">
        <v>108</v>
      </c>
      <c r="C22" s="152">
        <f>'18'!C22</f>
        <v>1722</v>
      </c>
      <c r="D22" s="152">
        <f>'18'!D22</f>
        <v>1353</v>
      </c>
      <c r="E22" s="152">
        <f>'18'!E22</f>
        <v>3075</v>
      </c>
      <c r="F22" s="388"/>
      <c r="G22" s="388"/>
      <c r="H22" s="501"/>
      <c r="I22" s="388"/>
      <c r="J22" s="388"/>
      <c r="K22" s="181">
        <f t="shared" si="0"/>
        <v>0</v>
      </c>
      <c r="L22" s="182">
        <f t="shared" si="1"/>
        <v>0</v>
      </c>
      <c r="M22" s="182">
        <f t="shared" si="2"/>
        <v>0</v>
      </c>
      <c r="N22" s="182">
        <f t="shared" si="3"/>
        <v>0</v>
      </c>
      <c r="O22" s="89"/>
    </row>
    <row r="23" spans="1:15" x14ac:dyDescent="0.2">
      <c r="A23" s="15" t="s">
        <v>54</v>
      </c>
      <c r="B23" s="341" t="s">
        <v>108</v>
      </c>
      <c r="C23" s="152">
        <f>'18'!C23</f>
        <v>2783</v>
      </c>
      <c r="D23" s="152">
        <f>'18'!D23</f>
        <v>1991</v>
      </c>
      <c r="E23" s="152">
        <f>'18'!E23</f>
        <v>4774</v>
      </c>
      <c r="F23" s="388"/>
      <c r="G23" s="388"/>
      <c r="H23" s="501"/>
      <c r="I23" s="388"/>
      <c r="J23" s="388"/>
      <c r="K23" s="181">
        <f t="shared" si="0"/>
        <v>0</v>
      </c>
      <c r="L23" s="182">
        <f t="shared" si="1"/>
        <v>0</v>
      </c>
      <c r="M23" s="182">
        <f t="shared" si="2"/>
        <v>0</v>
      </c>
      <c r="N23" s="182">
        <f t="shared" si="3"/>
        <v>0</v>
      </c>
      <c r="O23" s="89"/>
    </row>
    <row r="24" spans="1:15" x14ac:dyDescent="0.2">
      <c r="A24" s="15" t="s">
        <v>55</v>
      </c>
      <c r="B24" s="341" t="s">
        <v>104</v>
      </c>
      <c r="C24" s="152">
        <f>'18'!C24</f>
        <v>7599</v>
      </c>
      <c r="D24" s="152">
        <f>'18'!D24</f>
        <v>5523</v>
      </c>
      <c r="E24" s="152">
        <f>'18'!E24</f>
        <v>13122</v>
      </c>
      <c r="F24" s="388"/>
      <c r="G24" s="388"/>
      <c r="H24" s="501"/>
      <c r="I24" s="388"/>
      <c r="J24" s="388"/>
      <c r="K24" s="181">
        <f t="shared" si="0"/>
        <v>0</v>
      </c>
      <c r="L24" s="182">
        <f t="shared" si="1"/>
        <v>0</v>
      </c>
      <c r="M24" s="182">
        <f t="shared" si="2"/>
        <v>0</v>
      </c>
      <c r="N24" s="182">
        <f t="shared" si="3"/>
        <v>0</v>
      </c>
      <c r="O24" s="89"/>
    </row>
    <row r="25" spans="1:15" x14ac:dyDescent="0.2">
      <c r="A25" s="15" t="s">
        <v>56</v>
      </c>
      <c r="B25" s="341" t="s">
        <v>104</v>
      </c>
      <c r="C25" s="152">
        <f>'18'!C25</f>
        <v>10029</v>
      </c>
      <c r="D25" s="152">
        <f>'18'!D25</f>
        <v>7034</v>
      </c>
      <c r="E25" s="152">
        <f>'18'!E25</f>
        <v>17063</v>
      </c>
      <c r="F25" s="388"/>
      <c r="G25" s="388"/>
      <c r="H25" s="501"/>
      <c r="I25" s="388"/>
      <c r="J25" s="388"/>
      <c r="K25" s="181">
        <f t="shared" si="0"/>
        <v>0</v>
      </c>
      <c r="L25" s="182">
        <f t="shared" si="1"/>
        <v>0</v>
      </c>
      <c r="M25" s="182">
        <f t="shared" si="2"/>
        <v>0</v>
      </c>
      <c r="N25" s="182">
        <f t="shared" si="3"/>
        <v>0</v>
      </c>
      <c r="O25" s="89"/>
    </row>
    <row r="26" spans="1:15" x14ac:dyDescent="0.2">
      <c r="A26" s="15" t="s">
        <v>57</v>
      </c>
      <c r="B26" s="341" t="s">
        <v>104</v>
      </c>
      <c r="C26" s="152">
        <f>'18'!C26</f>
        <v>20237</v>
      </c>
      <c r="D26" s="152">
        <f>'18'!D26</f>
        <v>13552</v>
      </c>
      <c r="E26" s="152">
        <f>'18'!E26</f>
        <v>33789</v>
      </c>
      <c r="F26" s="388"/>
      <c r="G26" s="388"/>
      <c r="H26" s="501"/>
      <c r="I26" s="388"/>
      <c r="J26" s="388"/>
      <c r="K26" s="181">
        <f t="shared" si="0"/>
        <v>0</v>
      </c>
      <c r="L26" s="182">
        <f t="shared" si="1"/>
        <v>0</v>
      </c>
      <c r="M26" s="182">
        <f t="shared" si="2"/>
        <v>0</v>
      </c>
      <c r="N26" s="182">
        <f t="shared" si="3"/>
        <v>0</v>
      </c>
      <c r="O26" s="89"/>
    </row>
    <row r="27" spans="1:15" x14ac:dyDescent="0.2">
      <c r="A27" s="15" t="s">
        <v>58</v>
      </c>
      <c r="B27" s="341" t="s">
        <v>108</v>
      </c>
      <c r="C27" s="152">
        <f>'18'!C27</f>
        <v>771</v>
      </c>
      <c r="D27" s="152">
        <f>'18'!D27</f>
        <v>755</v>
      </c>
      <c r="E27" s="152">
        <f>'18'!E27</f>
        <v>1526</v>
      </c>
      <c r="F27" s="388"/>
      <c r="G27" s="388"/>
      <c r="H27" s="501"/>
      <c r="I27" s="388"/>
      <c r="J27" s="388"/>
      <c r="K27" s="181">
        <f t="shared" si="0"/>
        <v>0</v>
      </c>
      <c r="L27" s="182">
        <f t="shared" si="1"/>
        <v>0</v>
      </c>
      <c r="M27" s="182">
        <f t="shared" si="2"/>
        <v>0</v>
      </c>
      <c r="N27" s="182">
        <f t="shared" si="3"/>
        <v>0</v>
      </c>
      <c r="O27" s="89"/>
    </row>
    <row r="28" spans="1:15" x14ac:dyDescent="0.2">
      <c r="A28" s="15" t="s">
        <v>59</v>
      </c>
      <c r="B28" s="341" t="s">
        <v>104</v>
      </c>
      <c r="C28" s="152">
        <f>'18'!C28</f>
        <v>9506</v>
      </c>
      <c r="D28" s="152">
        <f>'18'!D28</f>
        <v>6470</v>
      </c>
      <c r="E28" s="152">
        <f>'18'!E28</f>
        <v>15976</v>
      </c>
      <c r="F28" s="388"/>
      <c r="G28" s="388"/>
      <c r="H28" s="501"/>
      <c r="I28" s="388"/>
      <c r="J28" s="388"/>
      <c r="K28" s="181">
        <f t="shared" si="0"/>
        <v>0</v>
      </c>
      <c r="L28" s="182">
        <f t="shared" si="1"/>
        <v>0</v>
      </c>
      <c r="M28" s="182">
        <f t="shared" si="2"/>
        <v>0</v>
      </c>
      <c r="N28" s="182">
        <f t="shared" si="3"/>
        <v>0</v>
      </c>
      <c r="O28" s="89"/>
    </row>
    <row r="29" spans="1:15" x14ac:dyDescent="0.2">
      <c r="A29" s="15" t="s">
        <v>60</v>
      </c>
      <c r="B29" s="341" t="s">
        <v>108</v>
      </c>
      <c r="C29" s="152">
        <f>'18'!C29</f>
        <v>4078</v>
      </c>
      <c r="D29" s="152">
        <f>'18'!D29</f>
        <v>2578</v>
      </c>
      <c r="E29" s="152">
        <f>'18'!E29</f>
        <v>6656</v>
      </c>
      <c r="F29" s="388"/>
      <c r="G29" s="388"/>
      <c r="H29" s="501"/>
      <c r="I29" s="388"/>
      <c r="J29" s="388"/>
      <c r="K29" s="181">
        <f t="shared" si="0"/>
        <v>0</v>
      </c>
      <c r="L29" s="182">
        <f t="shared" si="1"/>
        <v>0</v>
      </c>
      <c r="M29" s="182">
        <f t="shared" si="2"/>
        <v>0</v>
      </c>
      <c r="N29" s="182">
        <f t="shared" si="3"/>
        <v>0</v>
      </c>
      <c r="O29" s="89"/>
    </row>
    <row r="30" spans="1:15" x14ac:dyDescent="0.2">
      <c r="A30" s="15" t="s">
        <v>61</v>
      </c>
      <c r="B30" s="341" t="s">
        <v>108</v>
      </c>
      <c r="C30" s="152">
        <f>'18'!C30</f>
        <v>22</v>
      </c>
      <c r="D30" s="152">
        <f>'18'!D30</f>
        <v>16</v>
      </c>
      <c r="E30" s="152">
        <f>'18'!E30</f>
        <v>38</v>
      </c>
      <c r="F30" s="388"/>
      <c r="G30" s="388"/>
      <c r="H30" s="501"/>
      <c r="I30" s="388"/>
      <c r="J30" s="388"/>
      <c r="K30" s="181">
        <f t="shared" si="0"/>
        <v>0</v>
      </c>
      <c r="L30" s="182">
        <f t="shared" si="1"/>
        <v>0</v>
      </c>
      <c r="M30" s="182">
        <f t="shared" si="2"/>
        <v>0</v>
      </c>
      <c r="N30" s="182">
        <f t="shared" si="3"/>
        <v>0</v>
      </c>
      <c r="O30" s="89"/>
    </row>
    <row r="31" spans="1:15" x14ac:dyDescent="0.2">
      <c r="A31" s="15" t="s">
        <v>62</v>
      </c>
      <c r="B31" s="341" t="s">
        <v>108</v>
      </c>
      <c r="C31" s="152">
        <f>'18'!C31</f>
        <v>5294</v>
      </c>
      <c r="D31" s="152">
        <f>'18'!D31</f>
        <v>3859</v>
      </c>
      <c r="E31" s="152">
        <f>'18'!E31</f>
        <v>9153</v>
      </c>
      <c r="F31" s="388"/>
      <c r="G31" s="388"/>
      <c r="H31" s="501"/>
      <c r="I31" s="388"/>
      <c r="J31" s="388"/>
      <c r="K31" s="181">
        <f t="shared" si="0"/>
        <v>0</v>
      </c>
      <c r="L31" s="182">
        <f t="shared" si="1"/>
        <v>0</v>
      </c>
      <c r="M31" s="182">
        <f t="shared" si="2"/>
        <v>0</v>
      </c>
      <c r="N31" s="182">
        <f t="shared" si="3"/>
        <v>0</v>
      </c>
      <c r="O31" s="89"/>
    </row>
    <row r="32" spans="1:15" x14ac:dyDescent="0.2">
      <c r="A32" s="15" t="s">
        <v>63</v>
      </c>
      <c r="B32" s="341" t="s">
        <v>108</v>
      </c>
      <c r="C32" s="152">
        <f>'18'!C32</f>
        <v>392</v>
      </c>
      <c r="D32" s="152">
        <f>'18'!D32</f>
        <v>392</v>
      </c>
      <c r="E32" s="152">
        <f>'18'!E32</f>
        <v>784</v>
      </c>
      <c r="F32" s="388"/>
      <c r="G32" s="388"/>
      <c r="H32" s="501"/>
      <c r="I32" s="388"/>
      <c r="J32" s="388"/>
      <c r="K32" s="181">
        <f t="shared" si="0"/>
        <v>0</v>
      </c>
      <c r="L32" s="182">
        <f t="shared" si="1"/>
        <v>0</v>
      </c>
      <c r="M32" s="182">
        <f t="shared" si="2"/>
        <v>0</v>
      </c>
      <c r="N32" s="182">
        <f t="shared" si="3"/>
        <v>0</v>
      </c>
      <c r="O32" s="89"/>
    </row>
    <row r="33" spans="1:15" x14ac:dyDescent="0.2">
      <c r="A33" s="15" t="s">
        <v>64</v>
      </c>
      <c r="B33" s="341" t="s">
        <v>108</v>
      </c>
      <c r="C33" s="152">
        <f>'18'!C33</f>
        <v>941</v>
      </c>
      <c r="D33" s="152">
        <f>'18'!D33</f>
        <v>935</v>
      </c>
      <c r="E33" s="152">
        <f>'18'!E33</f>
        <v>1876</v>
      </c>
      <c r="F33" s="388"/>
      <c r="G33" s="388"/>
      <c r="H33" s="501"/>
      <c r="I33" s="388"/>
      <c r="J33" s="388"/>
      <c r="K33" s="181">
        <f t="shared" si="0"/>
        <v>0</v>
      </c>
      <c r="L33" s="182">
        <f t="shared" si="1"/>
        <v>0</v>
      </c>
      <c r="M33" s="182">
        <f t="shared" si="2"/>
        <v>0</v>
      </c>
      <c r="N33" s="182">
        <f t="shared" si="3"/>
        <v>0</v>
      </c>
      <c r="O33" s="89"/>
    </row>
    <row r="34" spans="1:15" x14ac:dyDescent="0.2">
      <c r="A34" s="15" t="s">
        <v>65</v>
      </c>
      <c r="B34" s="341" t="s">
        <v>108</v>
      </c>
      <c r="C34" s="152">
        <f>'18'!C34</f>
        <v>1309</v>
      </c>
      <c r="D34" s="152">
        <f>'18'!D34</f>
        <v>917</v>
      </c>
      <c r="E34" s="152">
        <f>'18'!E34</f>
        <v>2226</v>
      </c>
      <c r="F34" s="388"/>
      <c r="G34" s="388"/>
      <c r="H34" s="501"/>
      <c r="I34" s="388"/>
      <c r="J34" s="388"/>
      <c r="K34" s="181">
        <f t="shared" si="0"/>
        <v>0</v>
      </c>
      <c r="L34" s="182">
        <f t="shared" si="1"/>
        <v>0</v>
      </c>
      <c r="M34" s="182">
        <f t="shared" si="2"/>
        <v>0</v>
      </c>
      <c r="N34" s="182">
        <f t="shared" si="3"/>
        <v>0</v>
      </c>
      <c r="O34" s="89"/>
    </row>
    <row r="35" spans="1:15" x14ac:dyDescent="0.2">
      <c r="A35" s="15" t="s">
        <v>66</v>
      </c>
      <c r="B35" s="341" t="s">
        <v>108</v>
      </c>
      <c r="C35" s="152">
        <f>'18'!C35</f>
        <v>2337</v>
      </c>
      <c r="D35" s="152">
        <f>'18'!D35</f>
        <v>1862</v>
      </c>
      <c r="E35" s="152">
        <f>'18'!E35</f>
        <v>4199</v>
      </c>
      <c r="F35" s="388" t="s">
        <v>527</v>
      </c>
      <c r="G35" s="388">
        <v>1</v>
      </c>
      <c r="H35" s="502">
        <v>107036.43956043955</v>
      </c>
      <c r="I35" s="388">
        <v>25</v>
      </c>
      <c r="J35" s="388">
        <v>21</v>
      </c>
      <c r="K35" s="181">
        <f t="shared" si="0"/>
        <v>46</v>
      </c>
      <c r="L35" s="182">
        <f t="shared" si="1"/>
        <v>1.069747539580659E-2</v>
      </c>
      <c r="M35" s="182">
        <f t="shared" si="2"/>
        <v>1.1278195488721804E-2</v>
      </c>
      <c r="N35" s="182">
        <f t="shared" si="3"/>
        <v>1.0954989283162658E-2</v>
      </c>
      <c r="O35" s="89"/>
    </row>
    <row r="36" spans="1:15" x14ac:dyDescent="0.2">
      <c r="A36" s="15" t="s">
        <v>67</v>
      </c>
      <c r="B36" s="341" t="s">
        <v>108</v>
      </c>
      <c r="C36" s="152">
        <f>'18'!C36</f>
        <v>1429</v>
      </c>
      <c r="D36" s="152">
        <f>'18'!D36</f>
        <v>1070</v>
      </c>
      <c r="E36" s="152">
        <f>'18'!E36</f>
        <v>2499</v>
      </c>
      <c r="F36" s="388"/>
      <c r="G36" s="388"/>
      <c r="H36" s="501"/>
      <c r="I36" s="388"/>
      <c r="J36" s="388"/>
      <c r="K36" s="181">
        <f t="shared" si="0"/>
        <v>0</v>
      </c>
      <c r="L36" s="182">
        <f t="shared" si="1"/>
        <v>0</v>
      </c>
      <c r="M36" s="182">
        <f t="shared" si="2"/>
        <v>0</v>
      </c>
      <c r="N36" s="182">
        <f t="shared" si="3"/>
        <v>0</v>
      </c>
      <c r="O36" s="89"/>
    </row>
    <row r="37" spans="1:15" x14ac:dyDescent="0.2">
      <c r="A37" s="15" t="s">
        <v>68</v>
      </c>
      <c r="B37" s="341" t="s">
        <v>108</v>
      </c>
      <c r="C37" s="152">
        <f>'18'!C37</f>
        <v>822</v>
      </c>
      <c r="D37" s="152">
        <f>'18'!D37</f>
        <v>556</v>
      </c>
      <c r="E37" s="152">
        <f>'18'!E37</f>
        <v>1378</v>
      </c>
      <c r="F37" s="388" t="s">
        <v>526</v>
      </c>
      <c r="G37" s="388">
        <v>1</v>
      </c>
      <c r="H37" s="501">
        <v>64583.574468085106</v>
      </c>
      <c r="I37" s="388">
        <v>12</v>
      </c>
      <c r="J37" s="388">
        <v>10</v>
      </c>
      <c r="K37" s="181">
        <f t="shared" si="0"/>
        <v>22</v>
      </c>
      <c r="L37" s="182">
        <f t="shared" si="1"/>
        <v>1.4598540145985401E-2</v>
      </c>
      <c r="M37" s="182">
        <f t="shared" si="2"/>
        <v>1.7985611510791366E-2</v>
      </c>
      <c r="N37" s="182">
        <f t="shared" si="3"/>
        <v>1.5965166908563134E-2</v>
      </c>
      <c r="O37" s="89"/>
    </row>
    <row r="38" spans="1:15" x14ac:dyDescent="0.2">
      <c r="A38" s="15" t="s">
        <v>69</v>
      </c>
      <c r="B38" s="341" t="s">
        <v>104</v>
      </c>
      <c r="C38" s="152">
        <f>'18'!C38</f>
        <v>6526</v>
      </c>
      <c r="D38" s="152">
        <f>'18'!D38</f>
        <v>4680</v>
      </c>
      <c r="E38" s="152">
        <f>'18'!E38</f>
        <v>11206</v>
      </c>
      <c r="F38" s="388"/>
      <c r="G38" s="388"/>
      <c r="H38" s="501"/>
      <c r="I38" s="388"/>
      <c r="J38" s="388"/>
      <c r="K38" s="181">
        <f t="shared" si="0"/>
        <v>0</v>
      </c>
      <c r="L38" s="182">
        <f t="shared" si="1"/>
        <v>0</v>
      </c>
      <c r="M38" s="182">
        <f t="shared" si="2"/>
        <v>0</v>
      </c>
      <c r="N38" s="182">
        <f t="shared" si="3"/>
        <v>0</v>
      </c>
      <c r="O38" s="89"/>
    </row>
    <row r="39" spans="1:15" x14ac:dyDescent="0.2">
      <c r="A39" s="15" t="s">
        <v>70</v>
      </c>
      <c r="B39" s="341" t="s">
        <v>104</v>
      </c>
      <c r="C39" s="152">
        <f>'18'!C39</f>
        <v>21597</v>
      </c>
      <c r="D39" s="152">
        <f>'18'!D39</f>
        <v>13921</v>
      </c>
      <c r="E39" s="152">
        <f>'18'!E39</f>
        <v>35518</v>
      </c>
      <c r="F39" s="388"/>
      <c r="G39" s="388"/>
      <c r="H39" s="501"/>
      <c r="I39" s="388"/>
      <c r="J39" s="388"/>
      <c r="K39" s="181">
        <f t="shared" si="0"/>
        <v>0</v>
      </c>
      <c r="L39" s="182">
        <f t="shared" si="1"/>
        <v>0</v>
      </c>
      <c r="M39" s="182">
        <f t="shared" si="2"/>
        <v>0</v>
      </c>
      <c r="N39" s="182">
        <f t="shared" si="3"/>
        <v>0</v>
      </c>
      <c r="O39" s="89"/>
    </row>
    <row r="40" spans="1:15" x14ac:dyDescent="0.2">
      <c r="A40" s="15" t="s">
        <v>71</v>
      </c>
      <c r="B40" s="341" t="s">
        <v>108</v>
      </c>
      <c r="C40" s="152">
        <f>'18'!C40</f>
        <v>2787</v>
      </c>
      <c r="D40" s="152">
        <f>'18'!D40</f>
        <v>1777</v>
      </c>
      <c r="E40" s="152">
        <f>'18'!E40</f>
        <v>4564</v>
      </c>
      <c r="F40" s="388"/>
      <c r="G40" s="388"/>
      <c r="H40" s="501"/>
      <c r="I40" s="388"/>
      <c r="J40" s="388"/>
      <c r="K40" s="181">
        <f t="shared" si="0"/>
        <v>0</v>
      </c>
      <c r="L40" s="182">
        <f t="shared" si="1"/>
        <v>0</v>
      </c>
      <c r="M40" s="182">
        <f t="shared" si="2"/>
        <v>0</v>
      </c>
      <c r="N40" s="182">
        <f t="shared" si="3"/>
        <v>0</v>
      </c>
      <c r="O40" s="89"/>
    </row>
    <row r="41" spans="1:15" x14ac:dyDescent="0.2">
      <c r="A41" s="15" t="s">
        <v>72</v>
      </c>
      <c r="B41" s="341" t="s">
        <v>104</v>
      </c>
      <c r="C41" s="152">
        <f>'18'!C41</f>
        <v>4944</v>
      </c>
      <c r="D41" s="152">
        <f>'18'!D41</f>
        <v>3566</v>
      </c>
      <c r="E41" s="152">
        <f>'18'!E41</f>
        <v>8510</v>
      </c>
      <c r="F41" s="388"/>
      <c r="G41" s="388"/>
      <c r="H41" s="501"/>
      <c r="I41" s="388"/>
      <c r="J41" s="388"/>
      <c r="K41" s="181">
        <f t="shared" si="0"/>
        <v>0</v>
      </c>
      <c r="L41" s="182">
        <f t="shared" si="1"/>
        <v>0</v>
      </c>
      <c r="M41" s="182">
        <f t="shared" si="2"/>
        <v>0</v>
      </c>
      <c r="N41" s="182">
        <f t="shared" si="3"/>
        <v>0</v>
      </c>
      <c r="O41" s="89"/>
    </row>
    <row r="42" spans="1:15" x14ac:dyDescent="0.2">
      <c r="A42" s="15" t="s">
        <v>73</v>
      </c>
      <c r="B42" s="341" t="s">
        <v>104</v>
      </c>
      <c r="C42" s="152">
        <f>'18'!C42</f>
        <v>12125</v>
      </c>
      <c r="D42" s="152">
        <f>'18'!D42</f>
        <v>9211</v>
      </c>
      <c r="E42" s="152">
        <f>'18'!E42</f>
        <v>21336</v>
      </c>
      <c r="F42" s="388"/>
      <c r="G42" s="388"/>
      <c r="H42" s="501"/>
      <c r="I42" s="388"/>
      <c r="J42" s="388"/>
      <c r="K42" s="181">
        <f t="shared" si="0"/>
        <v>0</v>
      </c>
      <c r="L42" s="182">
        <f t="shared" si="1"/>
        <v>0</v>
      </c>
      <c r="M42" s="182">
        <f t="shared" si="2"/>
        <v>0</v>
      </c>
      <c r="N42" s="182">
        <f t="shared" si="3"/>
        <v>0</v>
      </c>
      <c r="O42" s="89"/>
    </row>
    <row r="43" spans="1:15" x14ac:dyDescent="0.2">
      <c r="A43" s="15" t="s">
        <v>74</v>
      </c>
      <c r="B43" s="341" t="s">
        <v>104</v>
      </c>
      <c r="C43" s="152">
        <f>'18'!C43</f>
        <v>8918</v>
      </c>
      <c r="D43" s="152">
        <f>'18'!D43</f>
        <v>7141</v>
      </c>
      <c r="E43" s="152">
        <f>'18'!E43</f>
        <v>16059</v>
      </c>
      <c r="F43" s="388"/>
      <c r="G43" s="388"/>
      <c r="H43" s="501"/>
      <c r="I43" s="388"/>
      <c r="J43" s="388"/>
      <c r="K43" s="181">
        <f t="shared" si="0"/>
        <v>0</v>
      </c>
      <c r="L43" s="182">
        <f t="shared" si="1"/>
        <v>0</v>
      </c>
      <c r="M43" s="182">
        <f t="shared" si="2"/>
        <v>0</v>
      </c>
      <c r="N43" s="182">
        <f t="shared" si="3"/>
        <v>0</v>
      </c>
      <c r="O43" s="89"/>
    </row>
    <row r="44" spans="1:15" x14ac:dyDescent="0.2">
      <c r="A44" s="15" t="s">
        <v>75</v>
      </c>
      <c r="B44" s="341" t="s">
        <v>108</v>
      </c>
      <c r="C44" s="152">
        <f>'18'!C44</f>
        <v>3910</v>
      </c>
      <c r="D44" s="152">
        <f>'18'!D44</f>
        <v>2611</v>
      </c>
      <c r="E44" s="152">
        <f>'18'!E44</f>
        <v>6521</v>
      </c>
      <c r="F44" s="388" t="s">
        <v>528</v>
      </c>
      <c r="G44" s="388">
        <v>1</v>
      </c>
      <c r="H44" s="501">
        <v>38494.644067796609</v>
      </c>
      <c r="I44" s="388">
        <v>13</v>
      </c>
      <c r="J44" s="388">
        <v>6</v>
      </c>
      <c r="K44" s="181">
        <f t="shared" si="0"/>
        <v>19</v>
      </c>
      <c r="L44" s="182">
        <f t="shared" si="1"/>
        <v>3.3248081841432226E-3</v>
      </c>
      <c r="M44" s="182">
        <f t="shared" si="2"/>
        <v>2.2979701263883571E-3</v>
      </c>
      <c r="N44" s="182">
        <f t="shared" si="3"/>
        <v>2.9136635485355008E-3</v>
      </c>
      <c r="O44" s="89"/>
    </row>
    <row r="45" spans="1:15" x14ac:dyDescent="0.2">
      <c r="A45" s="15" t="s">
        <v>76</v>
      </c>
      <c r="B45" s="341" t="s">
        <v>108</v>
      </c>
      <c r="C45" s="152">
        <f>'18'!C45</f>
        <v>1266</v>
      </c>
      <c r="D45" s="152">
        <f>'18'!D45</f>
        <v>866</v>
      </c>
      <c r="E45" s="152">
        <f>'18'!E45</f>
        <v>2132</v>
      </c>
      <c r="F45" s="388"/>
      <c r="G45" s="388"/>
      <c r="H45" s="501"/>
      <c r="I45" s="388"/>
      <c r="J45" s="388"/>
      <c r="K45" s="181">
        <f t="shared" si="0"/>
        <v>0</v>
      </c>
      <c r="L45" s="182">
        <f t="shared" si="1"/>
        <v>0</v>
      </c>
      <c r="M45" s="182">
        <f t="shared" si="2"/>
        <v>0</v>
      </c>
      <c r="N45" s="182">
        <f t="shared" si="3"/>
        <v>0</v>
      </c>
      <c r="O45" s="89"/>
    </row>
    <row r="46" spans="1:15" x14ac:dyDescent="0.2">
      <c r="A46" s="15" t="s">
        <v>77</v>
      </c>
      <c r="B46" s="341" t="s">
        <v>108</v>
      </c>
      <c r="C46" s="152">
        <f>'18'!C46</f>
        <v>3247</v>
      </c>
      <c r="D46" s="152">
        <f>'18'!D46</f>
        <v>2388</v>
      </c>
      <c r="E46" s="152">
        <f>'18'!E46</f>
        <v>5635</v>
      </c>
      <c r="F46" s="388"/>
      <c r="G46" s="388"/>
      <c r="H46" s="501"/>
      <c r="I46" s="388"/>
      <c r="J46" s="388"/>
      <c r="K46" s="181">
        <f t="shared" si="0"/>
        <v>0</v>
      </c>
      <c r="L46" s="182">
        <f t="shared" si="1"/>
        <v>0</v>
      </c>
      <c r="M46" s="182">
        <f t="shared" si="2"/>
        <v>0</v>
      </c>
      <c r="N46" s="182">
        <f t="shared" si="3"/>
        <v>0</v>
      </c>
      <c r="O46" s="89"/>
    </row>
    <row r="47" spans="1:15" x14ac:dyDescent="0.2">
      <c r="A47" s="15" t="s">
        <v>78</v>
      </c>
      <c r="B47" s="341" t="s">
        <v>108</v>
      </c>
      <c r="C47" s="152">
        <f>'18'!C47</f>
        <v>1547</v>
      </c>
      <c r="D47" s="152">
        <f>'18'!D47</f>
        <v>1283</v>
      </c>
      <c r="E47" s="152">
        <f>'18'!E47</f>
        <v>2830</v>
      </c>
      <c r="F47" s="388" t="s">
        <v>526</v>
      </c>
      <c r="G47" s="388">
        <v>1</v>
      </c>
      <c r="H47" s="501">
        <v>73390.425531914894</v>
      </c>
      <c r="I47" s="388">
        <v>16</v>
      </c>
      <c r="J47" s="388">
        <v>9</v>
      </c>
      <c r="K47" s="181">
        <f t="shared" si="0"/>
        <v>25</v>
      </c>
      <c r="L47" s="182">
        <f t="shared" si="1"/>
        <v>1.0342598577892695E-2</v>
      </c>
      <c r="M47" s="182">
        <f t="shared" si="2"/>
        <v>7.014809041309431E-3</v>
      </c>
      <c r="N47" s="182">
        <f t="shared" si="3"/>
        <v>8.8339222614840993E-3</v>
      </c>
      <c r="O47" s="89"/>
    </row>
    <row r="48" spans="1:15" x14ac:dyDescent="0.2">
      <c r="A48" s="15" t="s">
        <v>79</v>
      </c>
      <c r="B48" s="341" t="s">
        <v>108</v>
      </c>
      <c r="C48" s="152">
        <f>'18'!C48</f>
        <v>3858</v>
      </c>
      <c r="D48" s="152">
        <f>'18'!D48</f>
        <v>3729</v>
      </c>
      <c r="E48" s="152">
        <f>'18'!E48</f>
        <v>7587</v>
      </c>
      <c r="F48" s="388"/>
      <c r="G48" s="388"/>
      <c r="H48" s="501"/>
      <c r="I48" s="388"/>
      <c r="J48" s="388"/>
      <c r="K48" s="181">
        <f t="shared" si="0"/>
        <v>0</v>
      </c>
      <c r="L48" s="182">
        <f t="shared" si="1"/>
        <v>0</v>
      </c>
      <c r="M48" s="182">
        <f t="shared" si="2"/>
        <v>0</v>
      </c>
      <c r="N48" s="182">
        <f t="shared" si="3"/>
        <v>0</v>
      </c>
      <c r="O48" s="89"/>
    </row>
    <row r="49" spans="1:15" x14ac:dyDescent="0.2">
      <c r="A49" s="15" t="s">
        <v>80</v>
      </c>
      <c r="B49" s="341" t="s">
        <v>104</v>
      </c>
      <c r="C49" s="152">
        <f>'18'!C49</f>
        <v>26885</v>
      </c>
      <c r="D49" s="152">
        <f>'18'!D49</f>
        <v>19115</v>
      </c>
      <c r="E49" s="152">
        <f>'18'!E49</f>
        <v>46000</v>
      </c>
      <c r="F49" s="388"/>
      <c r="G49" s="388"/>
      <c r="H49" s="501"/>
      <c r="I49" s="388"/>
      <c r="J49" s="388"/>
      <c r="K49" s="181">
        <f t="shared" si="0"/>
        <v>0</v>
      </c>
      <c r="L49" s="182">
        <f t="shared" si="1"/>
        <v>0</v>
      </c>
      <c r="M49" s="182">
        <f t="shared" si="2"/>
        <v>0</v>
      </c>
      <c r="N49" s="182">
        <f t="shared" si="3"/>
        <v>0</v>
      </c>
      <c r="O49" s="89"/>
    </row>
    <row r="50" spans="1:15" x14ac:dyDescent="0.2">
      <c r="A50" s="15" t="s">
        <v>81</v>
      </c>
      <c r="B50" s="341" t="s">
        <v>108</v>
      </c>
      <c r="C50" s="152">
        <f>'18'!C50</f>
        <v>658</v>
      </c>
      <c r="D50" s="152">
        <f>'18'!D50</f>
        <v>386</v>
      </c>
      <c r="E50" s="152">
        <f>'18'!E50</f>
        <v>1044</v>
      </c>
      <c r="F50" s="388"/>
      <c r="G50" s="388"/>
      <c r="H50" s="501"/>
      <c r="I50" s="388"/>
      <c r="J50" s="388"/>
      <c r="K50" s="181">
        <f t="shared" si="0"/>
        <v>0</v>
      </c>
      <c r="L50" s="182">
        <f t="shared" si="1"/>
        <v>0</v>
      </c>
      <c r="M50" s="182">
        <f t="shared" si="2"/>
        <v>0</v>
      </c>
      <c r="N50" s="182">
        <f t="shared" si="3"/>
        <v>0</v>
      </c>
      <c r="O50" s="89"/>
    </row>
    <row r="51" spans="1:15" x14ac:dyDescent="0.2">
      <c r="A51" s="15" t="s">
        <v>82</v>
      </c>
      <c r="B51" s="341" t="s">
        <v>104</v>
      </c>
      <c r="C51" s="152">
        <f>'18'!C51</f>
        <v>9061</v>
      </c>
      <c r="D51" s="152">
        <f>'18'!D51</f>
        <v>6087</v>
      </c>
      <c r="E51" s="152">
        <f>'18'!E51</f>
        <v>15148</v>
      </c>
      <c r="F51" s="388"/>
      <c r="G51" s="388"/>
      <c r="H51" s="501"/>
      <c r="I51" s="388"/>
      <c r="J51" s="388"/>
      <c r="K51" s="181">
        <f t="shared" si="0"/>
        <v>0</v>
      </c>
      <c r="L51" s="182">
        <f t="shared" si="1"/>
        <v>0</v>
      </c>
      <c r="M51" s="182">
        <f t="shared" si="2"/>
        <v>0</v>
      </c>
      <c r="N51" s="182">
        <f t="shared" si="3"/>
        <v>0</v>
      </c>
      <c r="O51" s="89"/>
    </row>
    <row r="52" spans="1:15" x14ac:dyDescent="0.2">
      <c r="A52" s="15" t="s">
        <v>83</v>
      </c>
      <c r="B52" s="341" t="s">
        <v>108</v>
      </c>
      <c r="C52" s="152">
        <f>'18'!C52</f>
        <v>2684</v>
      </c>
      <c r="D52" s="152">
        <f>'18'!D52</f>
        <v>2248</v>
      </c>
      <c r="E52" s="152">
        <f>'18'!E52</f>
        <v>4932</v>
      </c>
      <c r="F52" s="388"/>
      <c r="G52" s="388"/>
      <c r="H52" s="501"/>
      <c r="I52" s="388"/>
      <c r="J52" s="388"/>
      <c r="K52" s="181">
        <f t="shared" si="0"/>
        <v>0</v>
      </c>
      <c r="L52" s="182">
        <f t="shared" si="1"/>
        <v>0</v>
      </c>
      <c r="M52" s="182">
        <f t="shared" si="2"/>
        <v>0</v>
      </c>
      <c r="N52" s="182">
        <f t="shared" si="3"/>
        <v>0</v>
      </c>
      <c r="O52" s="89"/>
    </row>
    <row r="53" spans="1:15" x14ac:dyDescent="0.2">
      <c r="A53" s="15" t="s">
        <v>84</v>
      </c>
      <c r="B53" s="341" t="s">
        <v>108</v>
      </c>
      <c r="C53" s="152">
        <f>'18'!C53</f>
        <v>1460</v>
      </c>
      <c r="D53" s="152">
        <f>'18'!D53</f>
        <v>1183</v>
      </c>
      <c r="E53" s="152">
        <f>'18'!E53</f>
        <v>2643</v>
      </c>
      <c r="F53" s="388"/>
      <c r="G53" s="388"/>
      <c r="H53" s="501"/>
      <c r="I53" s="388"/>
      <c r="J53" s="388"/>
      <c r="K53" s="181">
        <f t="shared" si="0"/>
        <v>0</v>
      </c>
      <c r="L53" s="182">
        <f t="shared" si="1"/>
        <v>0</v>
      </c>
      <c r="M53" s="182">
        <f t="shared" si="2"/>
        <v>0</v>
      </c>
      <c r="N53" s="182">
        <f t="shared" si="3"/>
        <v>0</v>
      </c>
      <c r="O53" s="89"/>
    </row>
    <row r="54" spans="1:15" x14ac:dyDescent="0.2">
      <c r="A54" s="15" t="s">
        <v>85</v>
      </c>
      <c r="B54" s="341" t="s">
        <v>104</v>
      </c>
      <c r="C54" s="152">
        <f>'18'!C54</f>
        <v>64267</v>
      </c>
      <c r="D54" s="152">
        <f>'18'!D54</f>
        <v>43607</v>
      </c>
      <c r="E54" s="152">
        <f>'18'!E54</f>
        <v>107874</v>
      </c>
      <c r="F54" s="388"/>
      <c r="G54" s="388"/>
      <c r="H54" s="501"/>
      <c r="I54" s="388"/>
      <c r="J54" s="388"/>
      <c r="K54" s="181">
        <f t="shared" si="0"/>
        <v>0</v>
      </c>
      <c r="L54" s="182">
        <f t="shared" si="1"/>
        <v>0</v>
      </c>
      <c r="M54" s="182">
        <f t="shared" si="2"/>
        <v>0</v>
      </c>
      <c r="N54" s="182">
        <f t="shared" si="3"/>
        <v>0</v>
      </c>
      <c r="O54" s="89"/>
    </row>
    <row r="55" spans="1:15" x14ac:dyDescent="0.2">
      <c r="A55" s="15" t="s">
        <v>86</v>
      </c>
      <c r="B55" s="341" t="s">
        <v>108</v>
      </c>
      <c r="C55" s="152">
        <f>'18'!C55</f>
        <v>1298</v>
      </c>
      <c r="D55" s="152">
        <f>'18'!D55</f>
        <v>774</v>
      </c>
      <c r="E55" s="152">
        <f>'18'!E55</f>
        <v>2072</v>
      </c>
      <c r="F55" s="388"/>
      <c r="G55" s="388"/>
      <c r="H55" s="501"/>
      <c r="I55" s="388"/>
      <c r="J55" s="388"/>
      <c r="K55" s="181">
        <f t="shared" si="0"/>
        <v>0</v>
      </c>
      <c r="L55" s="182">
        <f t="shared" si="1"/>
        <v>0</v>
      </c>
      <c r="M55" s="182">
        <f t="shared" si="2"/>
        <v>0</v>
      </c>
      <c r="N55" s="182">
        <f t="shared" si="3"/>
        <v>0</v>
      </c>
      <c r="O55" s="89"/>
    </row>
    <row r="56" spans="1:15" x14ac:dyDescent="0.2">
      <c r="A56" s="15" t="s">
        <v>87</v>
      </c>
      <c r="B56" s="341" t="s">
        <v>108</v>
      </c>
      <c r="C56" s="152">
        <f>'18'!C56</f>
        <v>555</v>
      </c>
      <c r="D56" s="152">
        <f>'18'!D56</f>
        <v>352</v>
      </c>
      <c r="E56" s="152">
        <f>'18'!E56</f>
        <v>907</v>
      </c>
      <c r="F56" s="388"/>
      <c r="G56" s="388"/>
      <c r="H56" s="501"/>
      <c r="I56" s="388"/>
      <c r="J56" s="388"/>
      <c r="K56" s="181">
        <f t="shared" si="0"/>
        <v>0</v>
      </c>
      <c r="L56" s="182">
        <f t="shared" si="1"/>
        <v>0</v>
      </c>
      <c r="M56" s="182">
        <f t="shared" si="2"/>
        <v>0</v>
      </c>
      <c r="N56" s="182">
        <f t="shared" si="3"/>
        <v>0</v>
      </c>
      <c r="O56" s="89"/>
    </row>
    <row r="57" spans="1:15" x14ac:dyDescent="0.2">
      <c r="A57" s="15" t="s">
        <v>88</v>
      </c>
      <c r="B57" s="341" t="s">
        <v>108</v>
      </c>
      <c r="C57" s="152">
        <f>'18'!C57</f>
        <v>4100</v>
      </c>
      <c r="D57" s="152">
        <f>'18'!D57</f>
        <v>2947</v>
      </c>
      <c r="E57" s="152">
        <f>'18'!E57</f>
        <v>7047</v>
      </c>
      <c r="F57" s="388"/>
      <c r="G57" s="388"/>
      <c r="H57" s="501"/>
      <c r="I57" s="388"/>
      <c r="J57" s="388"/>
      <c r="K57" s="181">
        <f t="shared" si="0"/>
        <v>0</v>
      </c>
      <c r="L57" s="182">
        <f t="shared" si="1"/>
        <v>0</v>
      </c>
      <c r="M57" s="182">
        <f t="shared" si="2"/>
        <v>0</v>
      </c>
      <c r="N57" s="182">
        <f t="shared" si="3"/>
        <v>0</v>
      </c>
      <c r="O57" s="89"/>
    </row>
    <row r="58" spans="1:15" x14ac:dyDescent="0.2">
      <c r="A58" s="15" t="s">
        <v>89</v>
      </c>
      <c r="B58" s="341" t="s">
        <v>108</v>
      </c>
      <c r="C58" s="152">
        <f>'18'!C58</f>
        <v>1424</v>
      </c>
      <c r="D58" s="152">
        <f>'18'!D58</f>
        <v>820</v>
      </c>
      <c r="E58" s="152">
        <f>'18'!E58</f>
        <v>2244</v>
      </c>
      <c r="F58" s="388"/>
      <c r="G58" s="388"/>
      <c r="H58" s="501"/>
      <c r="I58" s="388"/>
      <c r="J58" s="388"/>
      <c r="K58" s="181">
        <f t="shared" si="0"/>
        <v>0</v>
      </c>
      <c r="L58" s="182">
        <f t="shared" si="1"/>
        <v>0</v>
      </c>
      <c r="M58" s="182">
        <f t="shared" si="2"/>
        <v>0</v>
      </c>
      <c r="N58" s="182">
        <f t="shared" si="3"/>
        <v>0</v>
      </c>
      <c r="O58" s="89"/>
    </row>
    <row r="59" spans="1:15" x14ac:dyDescent="0.2">
      <c r="A59" s="15" t="s">
        <v>90</v>
      </c>
      <c r="B59" s="341" t="s">
        <v>108</v>
      </c>
      <c r="C59" s="152">
        <f>'18'!C59</f>
        <v>2196</v>
      </c>
      <c r="D59" s="152">
        <f>'18'!D59</f>
        <v>1289</v>
      </c>
      <c r="E59" s="152">
        <f>'18'!E59</f>
        <v>3485</v>
      </c>
      <c r="F59" s="388"/>
      <c r="G59" s="388"/>
      <c r="H59" s="501"/>
      <c r="I59" s="388"/>
      <c r="J59" s="388"/>
      <c r="K59" s="181">
        <f t="shared" si="0"/>
        <v>0</v>
      </c>
      <c r="L59" s="182">
        <f t="shared" si="1"/>
        <v>0</v>
      </c>
      <c r="M59" s="182">
        <f t="shared" si="2"/>
        <v>0</v>
      </c>
      <c r="N59" s="182">
        <f t="shared" si="3"/>
        <v>0</v>
      </c>
      <c r="O59" s="89"/>
    </row>
    <row r="60" spans="1:15" x14ac:dyDescent="0.2">
      <c r="A60" s="15" t="s">
        <v>91</v>
      </c>
      <c r="B60" s="341" t="s">
        <v>108</v>
      </c>
      <c r="C60" s="152">
        <f>'18'!C60</f>
        <v>97</v>
      </c>
      <c r="D60" s="152">
        <f>'18'!D60</f>
        <v>107</v>
      </c>
      <c r="E60" s="152">
        <f>'18'!E60</f>
        <v>204</v>
      </c>
      <c r="F60" s="388"/>
      <c r="G60" s="388"/>
      <c r="H60" s="501"/>
      <c r="I60" s="388"/>
      <c r="J60" s="388"/>
      <c r="K60" s="181">
        <f t="shared" si="0"/>
        <v>0</v>
      </c>
      <c r="L60" s="182">
        <f t="shared" si="1"/>
        <v>0</v>
      </c>
      <c r="M60" s="182">
        <f t="shared" si="2"/>
        <v>0</v>
      </c>
      <c r="N60" s="182">
        <f t="shared" si="3"/>
        <v>0</v>
      </c>
      <c r="O60" s="89"/>
    </row>
    <row r="61" spans="1:15" x14ac:dyDescent="0.2">
      <c r="A61" s="15" t="s">
        <v>92</v>
      </c>
      <c r="B61" s="341" t="s">
        <v>108</v>
      </c>
      <c r="C61" s="152">
        <f>'18'!C61</f>
        <v>1164</v>
      </c>
      <c r="D61" s="152">
        <f>'18'!D61</f>
        <v>766</v>
      </c>
      <c r="E61" s="152">
        <f>'18'!E61</f>
        <v>1930</v>
      </c>
      <c r="F61" s="388"/>
      <c r="G61" s="388"/>
      <c r="H61" s="501"/>
      <c r="I61" s="388"/>
      <c r="J61" s="388"/>
      <c r="K61" s="181">
        <f t="shared" si="0"/>
        <v>0</v>
      </c>
      <c r="L61" s="182">
        <f t="shared" si="1"/>
        <v>0</v>
      </c>
      <c r="M61" s="182">
        <f t="shared" si="2"/>
        <v>0</v>
      </c>
      <c r="N61" s="182">
        <f t="shared" si="3"/>
        <v>0</v>
      </c>
      <c r="O61" s="89"/>
    </row>
    <row r="62" spans="1:15" x14ac:dyDescent="0.2">
      <c r="A62" s="15" t="s">
        <v>93</v>
      </c>
      <c r="B62" s="341" t="s">
        <v>108</v>
      </c>
      <c r="C62" s="152">
        <f>'18'!C62</f>
        <v>1340</v>
      </c>
      <c r="D62" s="152">
        <f>'18'!D62</f>
        <v>927</v>
      </c>
      <c r="E62" s="152">
        <f>'18'!E62</f>
        <v>2267</v>
      </c>
      <c r="F62" s="388"/>
      <c r="G62" s="388"/>
      <c r="H62" s="501"/>
      <c r="I62" s="388"/>
      <c r="J62" s="388"/>
      <c r="K62" s="181">
        <f t="shared" si="0"/>
        <v>0</v>
      </c>
      <c r="L62" s="182">
        <f t="shared" si="1"/>
        <v>0</v>
      </c>
      <c r="M62" s="182">
        <f t="shared" si="2"/>
        <v>0</v>
      </c>
      <c r="N62" s="182">
        <f t="shared" si="3"/>
        <v>0</v>
      </c>
      <c r="O62" s="89"/>
    </row>
    <row r="63" spans="1:15" x14ac:dyDescent="0.2">
      <c r="A63" s="15" t="s">
        <v>94</v>
      </c>
      <c r="B63" s="341" t="s">
        <v>108</v>
      </c>
      <c r="C63" s="152">
        <f>'18'!C63</f>
        <v>1162</v>
      </c>
      <c r="D63" s="152">
        <f>'18'!D63</f>
        <v>886</v>
      </c>
      <c r="E63" s="152">
        <f>'18'!E63</f>
        <v>2048</v>
      </c>
      <c r="F63" s="388" t="s">
        <v>528</v>
      </c>
      <c r="G63" s="388">
        <v>1</v>
      </c>
      <c r="H63" s="501">
        <v>18234.305084745763</v>
      </c>
      <c r="I63" s="388">
        <v>4</v>
      </c>
      <c r="J63" s="388">
        <v>5</v>
      </c>
      <c r="K63" s="181">
        <f t="shared" si="0"/>
        <v>9</v>
      </c>
      <c r="L63" s="182">
        <f t="shared" si="1"/>
        <v>3.4423407917383822E-3</v>
      </c>
      <c r="M63" s="182">
        <f t="shared" si="2"/>
        <v>5.6433408577878106E-3</v>
      </c>
      <c r="N63" s="182">
        <f t="shared" si="3"/>
        <v>4.39453125E-3</v>
      </c>
      <c r="O63" s="89"/>
    </row>
    <row r="64" spans="1:15" x14ac:dyDescent="0.2">
      <c r="A64" s="15" t="s">
        <v>110</v>
      </c>
      <c r="B64" s="341" t="s">
        <v>108</v>
      </c>
      <c r="C64" s="152">
        <f>'18'!C64</f>
        <v>1601</v>
      </c>
      <c r="D64" s="152">
        <f>'18'!D64</f>
        <v>1229</v>
      </c>
      <c r="E64" s="152">
        <f>'18'!E64</f>
        <v>2830</v>
      </c>
      <c r="F64" s="388"/>
      <c r="G64" s="388"/>
      <c r="H64" s="501"/>
      <c r="I64" s="388"/>
      <c r="J64" s="388"/>
      <c r="K64" s="181">
        <f t="shared" si="0"/>
        <v>0</v>
      </c>
      <c r="L64" s="182">
        <f t="shared" si="1"/>
        <v>0</v>
      </c>
      <c r="M64" s="182">
        <f t="shared" si="2"/>
        <v>0</v>
      </c>
      <c r="N64" s="182">
        <f t="shared" si="3"/>
        <v>0</v>
      </c>
      <c r="O64" s="89"/>
    </row>
    <row r="65" spans="1:15" x14ac:dyDescent="0.2">
      <c r="A65" s="15" t="s">
        <v>95</v>
      </c>
      <c r="B65" s="341" t="s">
        <v>108</v>
      </c>
      <c r="C65" s="152">
        <f>'18'!C65</f>
        <v>1085</v>
      </c>
      <c r="D65" s="152">
        <f>'18'!D65</f>
        <v>919</v>
      </c>
      <c r="E65" s="152">
        <f>'18'!E65</f>
        <v>2004</v>
      </c>
      <c r="F65" s="388"/>
      <c r="G65" s="388"/>
      <c r="H65" s="501"/>
      <c r="I65" s="388"/>
      <c r="J65" s="388"/>
      <c r="K65" s="181">
        <f t="shared" si="0"/>
        <v>0</v>
      </c>
      <c r="L65" s="182">
        <f t="shared" si="1"/>
        <v>0</v>
      </c>
      <c r="M65" s="182">
        <f t="shared" si="2"/>
        <v>0</v>
      </c>
      <c r="N65" s="182">
        <f t="shared" si="3"/>
        <v>0</v>
      </c>
      <c r="O65" s="89"/>
    </row>
    <row r="66" spans="1:15" x14ac:dyDescent="0.2">
      <c r="A66" s="15" t="s">
        <v>96</v>
      </c>
      <c r="B66" s="341" t="s">
        <v>108</v>
      </c>
      <c r="C66" s="152">
        <f>'18'!C66</f>
        <v>5813</v>
      </c>
      <c r="D66" s="152">
        <f>'18'!D66</f>
        <v>4686</v>
      </c>
      <c r="E66" s="152">
        <f>'18'!E66</f>
        <v>10499</v>
      </c>
      <c r="F66" s="388"/>
      <c r="G66" s="388"/>
      <c r="H66" s="501"/>
      <c r="I66" s="388"/>
      <c r="J66" s="388"/>
      <c r="K66" s="181">
        <f t="shared" si="0"/>
        <v>0</v>
      </c>
      <c r="L66" s="182">
        <f t="shared" si="1"/>
        <v>0</v>
      </c>
      <c r="M66" s="182">
        <f t="shared" si="2"/>
        <v>0</v>
      </c>
      <c r="N66" s="182">
        <f t="shared" si="3"/>
        <v>0</v>
      </c>
      <c r="O66" s="89"/>
    </row>
    <row r="67" spans="1:15" x14ac:dyDescent="0.2">
      <c r="A67" s="15" t="s">
        <v>97</v>
      </c>
      <c r="B67" s="341" t="s">
        <v>108</v>
      </c>
      <c r="C67" s="152">
        <f>'18'!C67</f>
        <v>1084</v>
      </c>
      <c r="D67" s="152">
        <f>'18'!D67</f>
        <v>1025</v>
      </c>
      <c r="E67" s="152">
        <f>'18'!E67</f>
        <v>2109</v>
      </c>
      <c r="F67" s="388"/>
      <c r="G67" s="388"/>
      <c r="H67" s="501"/>
      <c r="I67" s="388"/>
      <c r="J67" s="388"/>
      <c r="K67" s="181">
        <f t="shared" si="0"/>
        <v>0</v>
      </c>
      <c r="L67" s="182">
        <f t="shared" si="1"/>
        <v>0</v>
      </c>
      <c r="M67" s="182">
        <f t="shared" si="2"/>
        <v>0</v>
      </c>
      <c r="N67" s="182">
        <f t="shared" si="3"/>
        <v>0</v>
      </c>
      <c r="O67" s="89"/>
    </row>
    <row r="68" spans="1:15" x14ac:dyDescent="0.2">
      <c r="A68" s="15" t="s">
        <v>98</v>
      </c>
      <c r="B68" s="341" t="s">
        <v>104</v>
      </c>
      <c r="C68" s="152">
        <f>'18'!C68</f>
        <v>9793</v>
      </c>
      <c r="D68" s="152">
        <f>'18'!D68</f>
        <v>6817</v>
      </c>
      <c r="E68" s="152">
        <f>'18'!E68</f>
        <v>16610</v>
      </c>
      <c r="F68" s="388"/>
      <c r="G68" s="388"/>
      <c r="H68" s="501"/>
      <c r="I68" s="388"/>
      <c r="J68" s="388"/>
      <c r="K68" s="181">
        <f t="shared" ref="K68:K70" si="4">I68+J68</f>
        <v>0</v>
      </c>
      <c r="L68" s="182">
        <f t="shared" si="1"/>
        <v>0</v>
      </c>
      <c r="M68" s="182">
        <f t="shared" si="2"/>
        <v>0</v>
      </c>
      <c r="N68" s="182">
        <f t="shared" si="3"/>
        <v>0</v>
      </c>
      <c r="O68" s="89"/>
    </row>
    <row r="69" spans="1:15" x14ac:dyDescent="0.2">
      <c r="A69" s="15" t="s">
        <v>99</v>
      </c>
      <c r="B69" s="341" t="s">
        <v>108</v>
      </c>
      <c r="C69" s="152">
        <f>'18'!C69</f>
        <v>858</v>
      </c>
      <c r="D69" s="152">
        <f>'18'!D69</f>
        <v>551</v>
      </c>
      <c r="E69" s="152">
        <f>'18'!E69</f>
        <v>1409</v>
      </c>
      <c r="F69" s="388"/>
      <c r="G69" s="388"/>
      <c r="H69" s="501"/>
      <c r="I69" s="388"/>
      <c r="J69" s="388"/>
      <c r="K69" s="181">
        <f t="shared" si="4"/>
        <v>0</v>
      </c>
      <c r="L69" s="182">
        <f t="shared" ref="L69:L70" si="5">I69/C69</f>
        <v>0</v>
      </c>
      <c r="M69" s="182">
        <f t="shared" ref="M69:M70" si="6">J69/D69</f>
        <v>0</v>
      </c>
      <c r="N69" s="182">
        <f t="shared" ref="N69:N70" si="7">K69/E69</f>
        <v>0</v>
      </c>
      <c r="O69" s="89"/>
    </row>
    <row r="70" spans="1:15" x14ac:dyDescent="0.2">
      <c r="A70" s="15" t="s">
        <v>100</v>
      </c>
      <c r="B70" s="341" t="s">
        <v>104</v>
      </c>
      <c r="C70" s="152">
        <f>'18'!C70</f>
        <v>15100</v>
      </c>
      <c r="D70" s="152">
        <f>'18'!D70</f>
        <v>10223</v>
      </c>
      <c r="E70" s="152">
        <f>'18'!E70</f>
        <v>25323</v>
      </c>
      <c r="F70" s="388"/>
      <c r="G70" s="388"/>
      <c r="H70" s="501"/>
      <c r="I70" s="388"/>
      <c r="J70" s="388"/>
      <c r="K70" s="181">
        <f t="shared" si="4"/>
        <v>0</v>
      </c>
      <c r="L70" s="182">
        <f t="shared" si="5"/>
        <v>0</v>
      </c>
      <c r="M70" s="182">
        <f t="shared" si="6"/>
        <v>0</v>
      </c>
      <c r="N70" s="182">
        <f t="shared" si="7"/>
        <v>0</v>
      </c>
      <c r="O70" s="89"/>
    </row>
    <row r="71" spans="1:15" x14ac:dyDescent="0.2">
      <c r="A71" s="542" t="str">
        <f>'1'!A70</f>
        <v>Statewide Total</v>
      </c>
      <c r="B71" s="569"/>
      <c r="C71" s="12">
        <f>'18'!C71</f>
        <v>419263</v>
      </c>
      <c r="D71" s="12">
        <f>'18'!D71</f>
        <v>295074</v>
      </c>
      <c r="E71" s="12">
        <f>'18'!E71</f>
        <v>714337</v>
      </c>
      <c r="F71" s="427"/>
      <c r="G71" s="12">
        <v>3</v>
      </c>
      <c r="H71" s="180">
        <f>SUM(H4:H70)</f>
        <v>469255.99999999988</v>
      </c>
      <c r="I71" s="12">
        <f>SUM(I4:I70)</f>
        <v>110</v>
      </c>
      <c r="J71" s="12">
        <f>SUM(J4:J70)</f>
        <v>87</v>
      </c>
      <c r="K71" s="12">
        <f>SUM(K4:K70)</f>
        <v>197</v>
      </c>
      <c r="L71" s="183">
        <f t="shared" ref="L71:N71" si="8">I71/C71</f>
        <v>2.6236515027560264E-4</v>
      </c>
      <c r="M71" s="183">
        <f t="shared" si="8"/>
        <v>2.9484129404827266E-4</v>
      </c>
      <c r="N71" s="183">
        <f t="shared" si="8"/>
        <v>2.757801989817131E-4</v>
      </c>
    </row>
    <row r="72" spans="1:15" s="418" customFormat="1" x14ac:dyDescent="0.2">
      <c r="A72" s="594" t="str">
        <f>'18'!A72:AE72</f>
        <v>* 2012-2016 American Community Survey</v>
      </c>
      <c r="B72" s="594"/>
      <c r="C72" s="594"/>
      <c r="D72" s="594"/>
      <c r="E72" s="594"/>
      <c r="F72" s="594"/>
      <c r="G72" s="594"/>
      <c r="H72" s="594"/>
      <c r="I72" s="594"/>
      <c r="J72" s="594"/>
      <c r="K72" s="594"/>
      <c r="L72" s="594"/>
      <c r="M72" s="594"/>
      <c r="N72" s="594"/>
    </row>
    <row r="73" spans="1:15" s="86" customFormat="1" x14ac:dyDescent="0.2">
      <c r="A73" s="496" t="s">
        <v>312</v>
      </c>
      <c r="B73" s="503"/>
      <c r="C73" s="504"/>
      <c r="D73" s="504"/>
      <c r="E73" s="504"/>
      <c r="F73" s="504"/>
      <c r="G73" s="504"/>
      <c r="H73" s="504"/>
      <c r="I73" s="504"/>
      <c r="J73" s="504"/>
      <c r="K73" s="504"/>
      <c r="L73" s="504"/>
      <c r="M73" s="504"/>
      <c r="N73" s="504"/>
    </row>
    <row r="74" spans="1:15" s="86" customFormat="1" x14ac:dyDescent="0.2">
      <c r="A74" s="594" t="s">
        <v>30</v>
      </c>
      <c r="B74" s="594"/>
      <c r="C74" s="594"/>
      <c r="D74" s="594"/>
      <c r="E74" s="594"/>
      <c r="F74" s="594"/>
      <c r="G74" s="594"/>
      <c r="H74" s="594"/>
      <c r="I74" s="594"/>
      <c r="J74" s="594"/>
      <c r="K74" s="594"/>
      <c r="L74" s="594"/>
      <c r="M74" s="594"/>
      <c r="N74" s="594"/>
    </row>
    <row r="75" spans="1:15" s="86" customFormat="1" x14ac:dyDescent="0.2">
      <c r="A75" s="594" t="s">
        <v>31</v>
      </c>
      <c r="B75" s="594"/>
      <c r="C75" s="594"/>
      <c r="D75" s="594"/>
      <c r="E75" s="594"/>
      <c r="F75" s="594"/>
      <c r="G75" s="594"/>
      <c r="H75" s="594"/>
      <c r="I75" s="594"/>
      <c r="J75" s="594"/>
      <c r="K75" s="594"/>
      <c r="L75" s="594"/>
      <c r="M75" s="594"/>
      <c r="N75" s="594"/>
    </row>
    <row r="76" spans="1:15" s="86" customFormat="1" x14ac:dyDescent="0.2">
      <c r="A76" s="594" t="s">
        <v>32</v>
      </c>
      <c r="B76" s="594"/>
      <c r="C76" s="594"/>
      <c r="D76" s="594"/>
      <c r="E76" s="594"/>
      <c r="F76" s="594"/>
      <c r="G76" s="594"/>
      <c r="H76" s="594"/>
      <c r="I76" s="594"/>
      <c r="J76" s="594"/>
      <c r="K76" s="594"/>
      <c r="L76" s="594"/>
      <c r="M76" s="594"/>
      <c r="N76" s="594"/>
    </row>
    <row r="77" spans="1:15" x14ac:dyDescent="0.2">
      <c r="A77" s="1"/>
      <c r="B77" s="206"/>
      <c r="C77" s="60"/>
      <c r="D77" s="60"/>
      <c r="E77" s="60"/>
    </row>
  </sheetData>
  <mergeCells count="8">
    <mergeCell ref="A1:N1"/>
    <mergeCell ref="A72:N72"/>
    <mergeCell ref="A76:N76"/>
    <mergeCell ref="A74:N74"/>
    <mergeCell ref="A75:N75"/>
    <mergeCell ref="F2:N2"/>
    <mergeCell ref="A71:B71"/>
    <mergeCell ref="A2:E2"/>
  </mergeCells>
  <phoneticPr fontId="4" type="noConversion"/>
  <printOptions horizontalCentered="1"/>
  <pageMargins left="0.3" right="0.3" top="0.3" bottom="0.3" header="0.25" footer="0.25"/>
  <pageSetup fitToHeight="4" orientation="landscape" verticalDpi="1200" r:id="rId1"/>
  <headerFooter alignWithMargins="0">
    <oddFooter>&amp;L&amp;8Prepared by: Office of Child Development and Early Learning&amp;C&amp;8&amp;P&amp;R&amp;8Updated: 11/1/2011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L77"/>
  <sheetViews>
    <sheetView zoomScaleNormal="100" workbookViewId="0">
      <pane xSplit="1" ySplit="3" topLeftCell="B4" activePane="bottomRight" state="frozen"/>
      <selection pane="topRight" activeCell="B1" sqref="B1"/>
      <selection pane="bottomLeft" activeCell="A4" sqref="A4"/>
      <selection pane="bottomRight" sqref="A1:K1"/>
    </sheetView>
  </sheetViews>
  <sheetFormatPr defaultRowHeight="11.25" x14ac:dyDescent="0.2"/>
  <cols>
    <col min="1" max="1" width="14.7109375" style="17" customWidth="1"/>
    <col min="2" max="2" width="12" style="70" customWidth="1"/>
    <col min="3" max="5" width="9.28515625" style="61" customWidth="1"/>
    <col min="6" max="6" width="21.85546875" style="60" bestFit="1" customWidth="1"/>
    <col min="7" max="7" width="8.7109375" style="60" customWidth="1"/>
    <col min="8" max="8" width="12.7109375" style="218" bestFit="1" customWidth="1"/>
    <col min="9" max="9" width="10.5703125" style="218" customWidth="1"/>
    <col min="10" max="10" width="7.7109375" style="60" customWidth="1"/>
    <col min="11" max="11" width="12.42578125" style="60" customWidth="1"/>
    <col min="12" max="12" width="11.140625" style="1" bestFit="1" customWidth="1"/>
    <col min="13" max="13" width="7.85546875" style="1" bestFit="1" customWidth="1"/>
    <col min="14" max="16384" width="9.140625" style="1"/>
  </cols>
  <sheetData>
    <row r="1" spans="1:12" ht="12" x14ac:dyDescent="0.2">
      <c r="A1" s="570" t="str">
        <f>'Table of Contents'!B13&amp;":  "&amp;'Table of Contents'!C13</f>
        <v>Tab 8:  Healthy Families America</v>
      </c>
      <c r="B1" s="570"/>
      <c r="C1" s="570"/>
      <c r="D1" s="570"/>
      <c r="E1" s="570"/>
      <c r="F1" s="570"/>
      <c r="G1" s="570"/>
      <c r="H1" s="570"/>
      <c r="I1" s="570"/>
      <c r="J1" s="570"/>
      <c r="K1" s="570"/>
    </row>
    <row r="2" spans="1:12" ht="12" x14ac:dyDescent="0.2">
      <c r="A2" s="597" t="str">
        <f>'3'!A2</f>
        <v>2016-17</v>
      </c>
      <c r="B2" s="598"/>
      <c r="C2" s="598"/>
      <c r="D2" s="598"/>
      <c r="E2" s="598"/>
      <c r="F2" s="587" t="s">
        <v>298</v>
      </c>
      <c r="G2" s="587"/>
      <c r="H2" s="587"/>
      <c r="I2" s="599"/>
      <c r="J2" s="587"/>
      <c r="K2" s="587"/>
    </row>
    <row r="3" spans="1:12" ht="48" customHeight="1" x14ac:dyDescent="0.2">
      <c r="A3" s="211" t="str">
        <f>'1'!A2</f>
        <v>County</v>
      </c>
      <c r="B3" s="349" t="str">
        <f>'1'!C2</f>
        <v>County Classification</v>
      </c>
      <c r="C3" s="212" t="str">
        <f>'18'!C2</f>
        <v># of Children Ages 0-2*</v>
      </c>
      <c r="D3" s="212" t="str">
        <f>'18'!D2</f>
        <v># of Children Ages 3-4*</v>
      </c>
      <c r="E3" s="212" t="str">
        <f>'18'!E2</f>
        <v># of Children Under 5*</v>
      </c>
      <c r="F3" s="269" t="s">
        <v>299</v>
      </c>
      <c r="G3" s="269" t="s">
        <v>150</v>
      </c>
      <c r="H3" s="213" t="s">
        <v>160</v>
      </c>
      <c r="I3" s="288" t="s">
        <v>17</v>
      </c>
      <c r="J3" s="269" t="s">
        <v>166</v>
      </c>
      <c r="K3" s="269" t="s">
        <v>300</v>
      </c>
    </row>
    <row r="4" spans="1:12" ht="11.25" customHeight="1" x14ac:dyDescent="0.2">
      <c r="A4" s="15" t="s">
        <v>36</v>
      </c>
      <c r="B4" s="347" t="s">
        <v>108</v>
      </c>
      <c r="C4" s="152">
        <f>'18'!C4</f>
        <v>2953</v>
      </c>
      <c r="D4" s="152">
        <f>'18'!D4</f>
        <v>2190</v>
      </c>
      <c r="E4" s="152">
        <f>'18'!E4</f>
        <v>5143</v>
      </c>
      <c r="F4" s="505"/>
      <c r="G4" s="85"/>
      <c r="H4" s="214"/>
      <c r="I4" s="85"/>
      <c r="J4" s="85">
        <f>SUM(I4)</f>
        <v>0</v>
      </c>
      <c r="K4" s="107">
        <f>J4/C4</f>
        <v>0</v>
      </c>
      <c r="L4" s="89"/>
    </row>
    <row r="5" spans="1:12" ht="11.25" customHeight="1" x14ac:dyDescent="0.2">
      <c r="A5" s="15" t="s">
        <v>37</v>
      </c>
      <c r="B5" s="347" t="s">
        <v>104</v>
      </c>
      <c r="C5" s="152">
        <f>'18'!C5</f>
        <v>39041</v>
      </c>
      <c r="D5" s="152">
        <f>'18'!D5</f>
        <v>25765</v>
      </c>
      <c r="E5" s="152">
        <f>'18'!E5</f>
        <v>64806</v>
      </c>
      <c r="F5" s="505"/>
      <c r="G5" s="505"/>
      <c r="H5" s="214"/>
      <c r="I5" s="85"/>
      <c r="J5" s="85">
        <f t="shared" ref="J5:J68" si="0">SUM(I5)</f>
        <v>0</v>
      </c>
      <c r="K5" s="107">
        <f t="shared" ref="K5:K68" si="1">J5/C5</f>
        <v>0</v>
      </c>
      <c r="L5" s="89"/>
    </row>
    <row r="6" spans="1:12" ht="11.25" customHeight="1" x14ac:dyDescent="0.2">
      <c r="A6" s="15" t="s">
        <v>38</v>
      </c>
      <c r="B6" s="347" t="s">
        <v>108</v>
      </c>
      <c r="C6" s="152">
        <f>'18'!C6</f>
        <v>1943</v>
      </c>
      <c r="D6" s="152">
        <f>'18'!D6</f>
        <v>1486</v>
      </c>
      <c r="E6" s="152">
        <f>'18'!E6</f>
        <v>3429</v>
      </c>
      <c r="F6" s="85"/>
      <c r="G6" s="85"/>
      <c r="H6" s="214"/>
      <c r="I6" s="85"/>
      <c r="J6" s="85">
        <f t="shared" si="0"/>
        <v>0</v>
      </c>
      <c r="K6" s="107">
        <f t="shared" si="1"/>
        <v>0</v>
      </c>
      <c r="L6" s="89"/>
    </row>
    <row r="7" spans="1:12" ht="11.25" customHeight="1" x14ac:dyDescent="0.2">
      <c r="A7" s="15" t="s">
        <v>39</v>
      </c>
      <c r="B7" s="347" t="s">
        <v>104</v>
      </c>
      <c r="C7" s="152">
        <f>'18'!C7</f>
        <v>5050</v>
      </c>
      <c r="D7" s="152">
        <f>'18'!D7</f>
        <v>3761</v>
      </c>
      <c r="E7" s="152">
        <f>'18'!E7</f>
        <v>8811</v>
      </c>
      <c r="F7" s="85"/>
      <c r="G7" s="85"/>
      <c r="H7" s="214"/>
      <c r="I7" s="85"/>
      <c r="J7" s="85">
        <f t="shared" si="0"/>
        <v>0</v>
      </c>
      <c r="K7" s="107">
        <f t="shared" si="1"/>
        <v>0</v>
      </c>
      <c r="L7" s="89"/>
    </row>
    <row r="8" spans="1:12" x14ac:dyDescent="0.2">
      <c r="A8" s="15" t="s">
        <v>40</v>
      </c>
      <c r="B8" s="347" t="s">
        <v>108</v>
      </c>
      <c r="C8" s="152">
        <f>'18'!C8</f>
        <v>1393</v>
      </c>
      <c r="D8" s="152">
        <f>'18'!D8</f>
        <v>1067</v>
      </c>
      <c r="E8" s="152">
        <f>'18'!E8</f>
        <v>2460</v>
      </c>
      <c r="F8" s="85"/>
      <c r="G8" s="85"/>
      <c r="H8" s="214"/>
      <c r="I8" s="85"/>
      <c r="J8" s="85">
        <f t="shared" si="0"/>
        <v>0</v>
      </c>
      <c r="K8" s="107">
        <f t="shared" si="1"/>
        <v>0</v>
      </c>
      <c r="L8" s="89"/>
    </row>
    <row r="9" spans="1:12" ht="11.25" customHeight="1" x14ac:dyDescent="0.2">
      <c r="A9" s="15" t="s">
        <v>41</v>
      </c>
      <c r="B9" s="347" t="s">
        <v>104</v>
      </c>
      <c r="C9" s="152">
        <f>'18'!C9</f>
        <v>14341</v>
      </c>
      <c r="D9" s="152">
        <f>'18'!D9</f>
        <v>10194</v>
      </c>
      <c r="E9" s="152">
        <f>'18'!E9</f>
        <v>24535</v>
      </c>
      <c r="F9" s="505"/>
      <c r="G9" s="505"/>
      <c r="H9" s="214"/>
      <c r="I9" s="85"/>
      <c r="J9" s="85">
        <f t="shared" si="0"/>
        <v>0</v>
      </c>
      <c r="K9" s="107">
        <f t="shared" si="1"/>
        <v>0</v>
      </c>
      <c r="L9" s="89"/>
    </row>
    <row r="10" spans="1:12" ht="11.25" customHeight="1" x14ac:dyDescent="0.2">
      <c r="A10" s="15" t="s">
        <v>42</v>
      </c>
      <c r="B10" s="347" t="s">
        <v>108</v>
      </c>
      <c r="C10" s="152">
        <f>'18'!C10</f>
        <v>3933</v>
      </c>
      <c r="D10" s="152">
        <f>'18'!D10</f>
        <v>2890</v>
      </c>
      <c r="E10" s="152">
        <f>'18'!E10</f>
        <v>6823</v>
      </c>
      <c r="F10" s="505"/>
      <c r="G10" s="505"/>
      <c r="H10" s="214"/>
      <c r="I10" s="85"/>
      <c r="J10" s="85">
        <f t="shared" si="0"/>
        <v>0</v>
      </c>
      <c r="K10" s="107">
        <f t="shared" si="1"/>
        <v>0</v>
      </c>
      <c r="L10" s="89"/>
    </row>
    <row r="11" spans="1:12" ht="11.25" customHeight="1" x14ac:dyDescent="0.2">
      <c r="A11" s="15" t="s">
        <v>43</v>
      </c>
      <c r="B11" s="347" t="s">
        <v>108</v>
      </c>
      <c r="C11" s="152">
        <f>'18'!C11</f>
        <v>2170</v>
      </c>
      <c r="D11" s="152">
        <f>'18'!D11</f>
        <v>1470</v>
      </c>
      <c r="E11" s="152">
        <f>'18'!E11</f>
        <v>3640</v>
      </c>
      <c r="F11" s="505"/>
      <c r="G11" s="505"/>
      <c r="H11" s="214"/>
      <c r="I11" s="85"/>
      <c r="J11" s="85">
        <f t="shared" si="0"/>
        <v>0</v>
      </c>
      <c r="K11" s="107">
        <f t="shared" si="1"/>
        <v>0</v>
      </c>
      <c r="L11" s="89"/>
    </row>
    <row r="12" spans="1:12" ht="11.25" customHeight="1" x14ac:dyDescent="0.2">
      <c r="A12" s="15" t="s">
        <v>220</v>
      </c>
      <c r="B12" s="347" t="s">
        <v>104</v>
      </c>
      <c r="C12" s="152">
        <f>'18'!C12</f>
        <v>17884</v>
      </c>
      <c r="D12" s="152">
        <f>'18'!D12</f>
        <v>13101</v>
      </c>
      <c r="E12" s="152">
        <f>'18'!E12</f>
        <v>30985</v>
      </c>
      <c r="F12" s="85"/>
      <c r="G12" s="85"/>
      <c r="H12" s="214"/>
      <c r="I12" s="85"/>
      <c r="J12" s="85">
        <f t="shared" si="0"/>
        <v>0</v>
      </c>
      <c r="K12" s="107">
        <f t="shared" si="1"/>
        <v>0</v>
      </c>
      <c r="L12" s="89"/>
    </row>
    <row r="13" spans="1:12" ht="11.25" customHeight="1" x14ac:dyDescent="0.2">
      <c r="A13" s="15" t="s">
        <v>44</v>
      </c>
      <c r="B13" s="347" t="s">
        <v>108</v>
      </c>
      <c r="C13" s="152">
        <f>'18'!C13</f>
        <v>5608</v>
      </c>
      <c r="D13" s="152">
        <f>'18'!D13</f>
        <v>3886</v>
      </c>
      <c r="E13" s="152">
        <f>'18'!E13</f>
        <v>9494</v>
      </c>
      <c r="F13" s="85"/>
      <c r="G13" s="85"/>
      <c r="H13" s="214"/>
      <c r="I13" s="85"/>
      <c r="J13" s="85">
        <f t="shared" si="0"/>
        <v>0</v>
      </c>
      <c r="K13" s="107">
        <f t="shared" si="1"/>
        <v>0</v>
      </c>
      <c r="L13" s="89"/>
    </row>
    <row r="14" spans="1:12" ht="11.25" customHeight="1" x14ac:dyDescent="0.2">
      <c r="A14" s="15" t="s">
        <v>45</v>
      </c>
      <c r="B14" s="347" t="s">
        <v>108</v>
      </c>
      <c r="C14" s="152">
        <f>'18'!C14</f>
        <v>3934</v>
      </c>
      <c r="D14" s="152">
        <f>'18'!D14</f>
        <v>2797</v>
      </c>
      <c r="E14" s="152">
        <f>'18'!E14</f>
        <v>6731</v>
      </c>
      <c r="F14" s="505"/>
      <c r="G14" s="505"/>
      <c r="H14" s="214"/>
      <c r="I14" s="85"/>
      <c r="J14" s="85">
        <f t="shared" si="0"/>
        <v>0</v>
      </c>
      <c r="K14" s="107">
        <f t="shared" si="1"/>
        <v>0</v>
      </c>
      <c r="L14" s="89"/>
    </row>
    <row r="15" spans="1:12" ht="11.25" customHeight="1" x14ac:dyDescent="0.2">
      <c r="A15" s="15" t="s">
        <v>46</v>
      </c>
      <c r="B15" s="347" t="s">
        <v>108</v>
      </c>
      <c r="C15" s="152">
        <f>'18'!C15</f>
        <v>103</v>
      </c>
      <c r="D15" s="152">
        <f>'18'!D15</f>
        <v>119</v>
      </c>
      <c r="E15" s="152">
        <f>'18'!E15</f>
        <v>222</v>
      </c>
      <c r="F15" s="85"/>
      <c r="G15" s="85"/>
      <c r="H15" s="214"/>
      <c r="I15" s="85"/>
      <c r="J15" s="85">
        <f t="shared" si="0"/>
        <v>0</v>
      </c>
      <c r="K15" s="107">
        <f t="shared" si="1"/>
        <v>0</v>
      </c>
      <c r="L15" s="89"/>
    </row>
    <row r="16" spans="1:12" ht="11.25" customHeight="1" x14ac:dyDescent="0.2">
      <c r="A16" s="15" t="s">
        <v>47</v>
      </c>
      <c r="B16" s="347" t="s">
        <v>108</v>
      </c>
      <c r="C16" s="152">
        <f>'18'!C16</f>
        <v>1659</v>
      </c>
      <c r="D16" s="152">
        <f>'18'!D16</f>
        <v>1339</v>
      </c>
      <c r="E16" s="152">
        <f>'18'!E16</f>
        <v>2998</v>
      </c>
      <c r="F16" s="505"/>
      <c r="G16" s="505"/>
      <c r="H16" s="214"/>
      <c r="I16" s="85"/>
      <c r="J16" s="85">
        <f t="shared" si="0"/>
        <v>0</v>
      </c>
      <c r="K16" s="107">
        <f t="shared" si="1"/>
        <v>0</v>
      </c>
      <c r="L16" s="89"/>
    </row>
    <row r="17" spans="1:12" ht="11.25" customHeight="1" x14ac:dyDescent="0.2">
      <c r="A17" s="15" t="s">
        <v>48</v>
      </c>
      <c r="B17" s="347" t="s">
        <v>108</v>
      </c>
      <c r="C17" s="152">
        <f>'18'!C17</f>
        <v>4217</v>
      </c>
      <c r="D17" s="152">
        <f>'18'!D17</f>
        <v>2349</v>
      </c>
      <c r="E17" s="152">
        <f>'18'!E17</f>
        <v>6566</v>
      </c>
      <c r="F17" s="505"/>
      <c r="G17" s="505"/>
      <c r="H17" s="214"/>
      <c r="I17" s="85"/>
      <c r="J17" s="85">
        <f t="shared" si="0"/>
        <v>0</v>
      </c>
      <c r="K17" s="107">
        <f t="shared" si="1"/>
        <v>0</v>
      </c>
      <c r="L17" s="89"/>
    </row>
    <row r="18" spans="1:12" ht="11.25" customHeight="1" x14ac:dyDescent="0.2">
      <c r="A18" s="15" t="s">
        <v>49</v>
      </c>
      <c r="B18" s="347" t="s">
        <v>104</v>
      </c>
      <c r="C18" s="152">
        <f>'18'!C18</f>
        <v>16760</v>
      </c>
      <c r="D18" s="152">
        <f>'18'!D18</f>
        <v>12483</v>
      </c>
      <c r="E18" s="152">
        <f>'18'!E18</f>
        <v>29243</v>
      </c>
      <c r="F18" s="505"/>
      <c r="G18" s="505"/>
      <c r="H18" s="214"/>
      <c r="I18" s="85"/>
      <c r="J18" s="85">
        <f t="shared" si="0"/>
        <v>0</v>
      </c>
      <c r="K18" s="107">
        <f t="shared" si="1"/>
        <v>0</v>
      </c>
      <c r="L18" s="89"/>
    </row>
    <row r="19" spans="1:12" ht="11.25" customHeight="1" x14ac:dyDescent="0.2">
      <c r="A19" s="15" t="s">
        <v>50</v>
      </c>
      <c r="B19" s="347" t="s">
        <v>108</v>
      </c>
      <c r="C19" s="152">
        <f>'18'!C19</f>
        <v>1179</v>
      </c>
      <c r="D19" s="152">
        <f>'18'!D19</f>
        <v>760</v>
      </c>
      <c r="E19" s="152">
        <f>'18'!E19</f>
        <v>1939</v>
      </c>
      <c r="F19" s="85"/>
      <c r="G19" s="85"/>
      <c r="H19" s="214"/>
      <c r="I19" s="85"/>
      <c r="J19" s="85">
        <f t="shared" si="0"/>
        <v>0</v>
      </c>
      <c r="K19" s="107">
        <f t="shared" si="1"/>
        <v>0</v>
      </c>
      <c r="L19" s="89"/>
    </row>
    <row r="20" spans="1:12" ht="11.25" customHeight="1" x14ac:dyDescent="0.2">
      <c r="A20" s="15" t="s">
        <v>51</v>
      </c>
      <c r="B20" s="347" t="s">
        <v>108</v>
      </c>
      <c r="C20" s="152">
        <f>'18'!C20</f>
        <v>2116</v>
      </c>
      <c r="D20" s="152">
        <f>'18'!D20</f>
        <v>1642</v>
      </c>
      <c r="E20" s="152">
        <f>'18'!E20</f>
        <v>3758</v>
      </c>
      <c r="F20" s="505"/>
      <c r="G20" s="505"/>
      <c r="H20" s="214"/>
      <c r="I20" s="85"/>
      <c r="J20" s="85">
        <f t="shared" si="0"/>
        <v>0</v>
      </c>
      <c r="K20" s="107">
        <f t="shared" si="1"/>
        <v>0</v>
      </c>
      <c r="L20" s="89"/>
    </row>
    <row r="21" spans="1:12" ht="11.25" customHeight="1" x14ac:dyDescent="0.2">
      <c r="A21" s="15" t="s">
        <v>52</v>
      </c>
      <c r="B21" s="347" t="s">
        <v>108</v>
      </c>
      <c r="C21" s="152">
        <f>'18'!C21</f>
        <v>1298</v>
      </c>
      <c r="D21" s="152">
        <f>'18'!D21</f>
        <v>795</v>
      </c>
      <c r="E21" s="152">
        <f>'18'!E21</f>
        <v>2093</v>
      </c>
      <c r="F21" s="85"/>
      <c r="G21" s="85"/>
      <c r="H21" s="214"/>
      <c r="I21" s="85"/>
      <c r="J21" s="85">
        <f t="shared" si="0"/>
        <v>0</v>
      </c>
      <c r="K21" s="107">
        <f t="shared" si="1"/>
        <v>0</v>
      </c>
      <c r="L21" s="89"/>
    </row>
    <row r="22" spans="1:12" ht="11.25" customHeight="1" x14ac:dyDescent="0.2">
      <c r="A22" s="15" t="s">
        <v>53</v>
      </c>
      <c r="B22" s="347" t="s">
        <v>108</v>
      </c>
      <c r="C22" s="152">
        <f>'18'!C22</f>
        <v>1722</v>
      </c>
      <c r="D22" s="152">
        <f>'18'!D22</f>
        <v>1353</v>
      </c>
      <c r="E22" s="152">
        <f>'18'!E22</f>
        <v>3075</v>
      </c>
      <c r="F22" s="505"/>
      <c r="G22" s="505"/>
      <c r="H22" s="214"/>
      <c r="I22" s="85"/>
      <c r="J22" s="85">
        <f t="shared" si="0"/>
        <v>0</v>
      </c>
      <c r="K22" s="107">
        <f t="shared" si="1"/>
        <v>0</v>
      </c>
      <c r="L22" s="89"/>
    </row>
    <row r="23" spans="1:12" ht="11.25" customHeight="1" x14ac:dyDescent="0.2">
      <c r="A23" s="15" t="s">
        <v>54</v>
      </c>
      <c r="B23" s="347" t="s">
        <v>108</v>
      </c>
      <c r="C23" s="152">
        <f>'18'!C23</f>
        <v>2783</v>
      </c>
      <c r="D23" s="152">
        <f>'18'!D23</f>
        <v>1991</v>
      </c>
      <c r="E23" s="152">
        <f>'18'!E23</f>
        <v>4774</v>
      </c>
      <c r="F23" s="85"/>
      <c r="G23" s="85"/>
      <c r="H23" s="214"/>
      <c r="I23" s="85"/>
      <c r="J23" s="85">
        <f t="shared" si="0"/>
        <v>0</v>
      </c>
      <c r="K23" s="107">
        <f t="shared" si="1"/>
        <v>0</v>
      </c>
      <c r="L23" s="89"/>
    </row>
    <row r="24" spans="1:12" ht="11.25" customHeight="1" x14ac:dyDescent="0.2">
      <c r="A24" s="15" t="s">
        <v>55</v>
      </c>
      <c r="B24" s="347" t="s">
        <v>104</v>
      </c>
      <c r="C24" s="152">
        <f>'18'!C24</f>
        <v>7599</v>
      </c>
      <c r="D24" s="152">
        <f>'18'!D24</f>
        <v>5523</v>
      </c>
      <c r="E24" s="152">
        <f>'18'!E24</f>
        <v>13122</v>
      </c>
      <c r="F24" s="505"/>
      <c r="G24" s="505"/>
      <c r="H24" s="214"/>
      <c r="I24" s="85"/>
      <c r="J24" s="85">
        <f t="shared" si="0"/>
        <v>0</v>
      </c>
      <c r="K24" s="107">
        <f t="shared" si="1"/>
        <v>0</v>
      </c>
      <c r="L24" s="89"/>
    </row>
    <row r="25" spans="1:12" ht="11.25" customHeight="1" x14ac:dyDescent="0.2">
      <c r="A25" s="15" t="s">
        <v>56</v>
      </c>
      <c r="B25" s="347" t="s">
        <v>104</v>
      </c>
      <c r="C25" s="152">
        <f>'18'!C25</f>
        <v>10029</v>
      </c>
      <c r="D25" s="152">
        <f>'18'!D25</f>
        <v>7034</v>
      </c>
      <c r="E25" s="152">
        <f>'18'!E25</f>
        <v>17063</v>
      </c>
      <c r="F25" s="505"/>
      <c r="G25" s="505"/>
      <c r="H25" s="214"/>
      <c r="I25" s="85"/>
      <c r="J25" s="85">
        <f t="shared" si="0"/>
        <v>0</v>
      </c>
      <c r="K25" s="107">
        <f t="shared" si="1"/>
        <v>0</v>
      </c>
      <c r="L25" s="89"/>
    </row>
    <row r="26" spans="1:12" ht="11.25" customHeight="1" x14ac:dyDescent="0.2">
      <c r="A26" s="15" t="s">
        <v>57</v>
      </c>
      <c r="B26" s="347" t="s">
        <v>104</v>
      </c>
      <c r="C26" s="152">
        <f>'18'!C26</f>
        <v>20237</v>
      </c>
      <c r="D26" s="152">
        <f>'18'!D26</f>
        <v>13552</v>
      </c>
      <c r="E26" s="152">
        <f>'18'!E26</f>
        <v>33789</v>
      </c>
      <c r="F26" s="505" t="s">
        <v>529</v>
      </c>
      <c r="G26" s="505">
        <v>1</v>
      </c>
      <c r="H26" s="214">
        <v>336859.09749999997</v>
      </c>
      <c r="I26" s="85">
        <v>82</v>
      </c>
      <c r="J26" s="85">
        <f t="shared" si="0"/>
        <v>82</v>
      </c>
      <c r="K26" s="107">
        <f t="shared" si="1"/>
        <v>4.051983989721797E-3</v>
      </c>
      <c r="L26" s="89"/>
    </row>
    <row r="27" spans="1:12" ht="11.25" customHeight="1" x14ac:dyDescent="0.2">
      <c r="A27" s="15" t="s">
        <v>58</v>
      </c>
      <c r="B27" s="347" t="s">
        <v>108</v>
      </c>
      <c r="C27" s="152">
        <f>'18'!C27</f>
        <v>771</v>
      </c>
      <c r="D27" s="152">
        <f>'18'!D27</f>
        <v>755</v>
      </c>
      <c r="E27" s="152">
        <f>'18'!E27</f>
        <v>1526</v>
      </c>
      <c r="F27" s="505"/>
      <c r="G27" s="505"/>
      <c r="H27" s="214"/>
      <c r="I27" s="85"/>
      <c r="J27" s="85">
        <f t="shared" si="0"/>
        <v>0</v>
      </c>
      <c r="K27" s="107">
        <f t="shared" si="1"/>
        <v>0</v>
      </c>
      <c r="L27" s="89"/>
    </row>
    <row r="28" spans="1:12" ht="11.25" customHeight="1" x14ac:dyDescent="0.2">
      <c r="A28" s="15" t="s">
        <v>59</v>
      </c>
      <c r="B28" s="347" t="s">
        <v>104</v>
      </c>
      <c r="C28" s="152">
        <f>'18'!C28</f>
        <v>9506</v>
      </c>
      <c r="D28" s="152">
        <f>'18'!D28</f>
        <v>6470</v>
      </c>
      <c r="E28" s="152">
        <f>'18'!E28</f>
        <v>15976</v>
      </c>
      <c r="F28" s="388"/>
      <c r="G28" s="505"/>
      <c r="H28" s="214"/>
      <c r="I28" s="85"/>
      <c r="J28" s="85">
        <f t="shared" si="0"/>
        <v>0</v>
      </c>
      <c r="K28" s="107">
        <f t="shared" si="1"/>
        <v>0</v>
      </c>
      <c r="L28" s="89"/>
    </row>
    <row r="29" spans="1:12" ht="11.25" customHeight="1" x14ac:dyDescent="0.2">
      <c r="A29" s="15" t="s">
        <v>60</v>
      </c>
      <c r="B29" s="347" t="s">
        <v>108</v>
      </c>
      <c r="C29" s="152">
        <f>'18'!C29</f>
        <v>4078</v>
      </c>
      <c r="D29" s="152">
        <f>'18'!D29</f>
        <v>2578</v>
      </c>
      <c r="E29" s="152">
        <f>'18'!E29</f>
        <v>6656</v>
      </c>
      <c r="F29" s="505"/>
      <c r="G29" s="505"/>
      <c r="H29" s="214"/>
      <c r="I29" s="85"/>
      <c r="J29" s="85">
        <f t="shared" si="0"/>
        <v>0</v>
      </c>
      <c r="K29" s="107">
        <f t="shared" si="1"/>
        <v>0</v>
      </c>
      <c r="L29" s="89"/>
    </row>
    <row r="30" spans="1:12" ht="11.25" customHeight="1" x14ac:dyDescent="0.2">
      <c r="A30" s="15" t="s">
        <v>61</v>
      </c>
      <c r="B30" s="347" t="s">
        <v>108</v>
      </c>
      <c r="C30" s="152">
        <f>'18'!C30</f>
        <v>22</v>
      </c>
      <c r="D30" s="152">
        <f>'18'!D30</f>
        <v>16</v>
      </c>
      <c r="E30" s="152">
        <f>'18'!E30</f>
        <v>38</v>
      </c>
      <c r="F30" s="85"/>
      <c r="G30" s="85"/>
      <c r="H30" s="214"/>
      <c r="I30" s="85"/>
      <c r="J30" s="85">
        <f t="shared" si="0"/>
        <v>0</v>
      </c>
      <c r="K30" s="107">
        <f t="shared" si="1"/>
        <v>0</v>
      </c>
      <c r="L30" s="89"/>
    </row>
    <row r="31" spans="1:12" ht="11.25" customHeight="1" x14ac:dyDescent="0.2">
      <c r="A31" s="15" t="s">
        <v>62</v>
      </c>
      <c r="B31" s="347" t="s">
        <v>108</v>
      </c>
      <c r="C31" s="152">
        <f>'18'!C31</f>
        <v>5294</v>
      </c>
      <c r="D31" s="152">
        <f>'18'!D31</f>
        <v>3859</v>
      </c>
      <c r="E31" s="152">
        <f>'18'!E31</f>
        <v>9153</v>
      </c>
      <c r="F31" s="505"/>
      <c r="G31" s="505"/>
      <c r="H31" s="214"/>
      <c r="I31" s="85"/>
      <c r="J31" s="85">
        <f t="shared" si="0"/>
        <v>0</v>
      </c>
      <c r="K31" s="107">
        <f t="shared" si="1"/>
        <v>0</v>
      </c>
      <c r="L31" s="89"/>
    </row>
    <row r="32" spans="1:12" ht="11.25" customHeight="1" x14ac:dyDescent="0.2">
      <c r="A32" s="15" t="s">
        <v>63</v>
      </c>
      <c r="B32" s="347" t="s">
        <v>108</v>
      </c>
      <c r="C32" s="152">
        <f>'18'!C32</f>
        <v>392</v>
      </c>
      <c r="D32" s="152">
        <f>'18'!D32</f>
        <v>392</v>
      </c>
      <c r="E32" s="152">
        <f>'18'!E32</f>
        <v>784</v>
      </c>
      <c r="F32" s="85"/>
      <c r="G32" s="85"/>
      <c r="H32" s="214"/>
      <c r="I32" s="85"/>
      <c r="J32" s="85">
        <f t="shared" si="0"/>
        <v>0</v>
      </c>
      <c r="K32" s="107">
        <f t="shared" si="1"/>
        <v>0</v>
      </c>
      <c r="L32" s="89"/>
    </row>
    <row r="33" spans="1:12" ht="11.25" customHeight="1" x14ac:dyDescent="0.2">
      <c r="A33" s="15" t="s">
        <v>64</v>
      </c>
      <c r="B33" s="347" t="s">
        <v>108</v>
      </c>
      <c r="C33" s="152">
        <f>'18'!C33</f>
        <v>941</v>
      </c>
      <c r="D33" s="152">
        <f>'18'!D33</f>
        <v>935</v>
      </c>
      <c r="E33" s="152">
        <f>'18'!E33</f>
        <v>1876</v>
      </c>
      <c r="F33" s="85"/>
      <c r="G33" s="85"/>
      <c r="H33" s="214"/>
      <c r="I33" s="85"/>
      <c r="J33" s="85">
        <f t="shared" si="0"/>
        <v>0</v>
      </c>
      <c r="K33" s="107">
        <f t="shared" si="1"/>
        <v>0</v>
      </c>
      <c r="L33" s="89"/>
    </row>
    <row r="34" spans="1:12" ht="11.25" customHeight="1" x14ac:dyDescent="0.2">
      <c r="A34" s="15" t="s">
        <v>65</v>
      </c>
      <c r="B34" s="347" t="s">
        <v>108</v>
      </c>
      <c r="C34" s="152">
        <f>'18'!C34</f>
        <v>1309</v>
      </c>
      <c r="D34" s="152">
        <f>'18'!D34</f>
        <v>917</v>
      </c>
      <c r="E34" s="152">
        <f>'18'!E34</f>
        <v>2226</v>
      </c>
      <c r="F34" s="505"/>
      <c r="G34" s="505"/>
      <c r="H34" s="214"/>
      <c r="I34" s="85"/>
      <c r="J34" s="85">
        <f t="shared" si="0"/>
        <v>0</v>
      </c>
      <c r="K34" s="107">
        <f t="shared" si="1"/>
        <v>0</v>
      </c>
      <c r="L34" s="89"/>
    </row>
    <row r="35" spans="1:12" ht="11.25" customHeight="1" x14ac:dyDescent="0.2">
      <c r="A35" s="15" t="s">
        <v>66</v>
      </c>
      <c r="B35" s="347" t="s">
        <v>108</v>
      </c>
      <c r="C35" s="152">
        <f>'18'!C35</f>
        <v>2337</v>
      </c>
      <c r="D35" s="152">
        <f>'18'!D35</f>
        <v>1862</v>
      </c>
      <c r="E35" s="152">
        <f>'18'!E35</f>
        <v>4199</v>
      </c>
      <c r="F35" s="85"/>
      <c r="G35" s="85"/>
      <c r="H35" s="214"/>
      <c r="I35" s="85"/>
      <c r="J35" s="85">
        <f t="shared" si="0"/>
        <v>0</v>
      </c>
      <c r="K35" s="107">
        <f t="shared" si="1"/>
        <v>0</v>
      </c>
      <c r="L35" s="89"/>
    </row>
    <row r="36" spans="1:12" ht="11.25" customHeight="1" x14ac:dyDescent="0.2">
      <c r="A36" s="15" t="s">
        <v>67</v>
      </c>
      <c r="B36" s="347" t="s">
        <v>108</v>
      </c>
      <c r="C36" s="152">
        <f>'18'!C36</f>
        <v>1429</v>
      </c>
      <c r="D36" s="152">
        <f>'18'!D36</f>
        <v>1070</v>
      </c>
      <c r="E36" s="152">
        <f>'18'!E36</f>
        <v>2499</v>
      </c>
      <c r="F36" s="505"/>
      <c r="G36" s="505"/>
      <c r="H36" s="214"/>
      <c r="I36" s="85"/>
      <c r="J36" s="85">
        <f t="shared" si="0"/>
        <v>0</v>
      </c>
      <c r="K36" s="107">
        <f t="shared" si="1"/>
        <v>0</v>
      </c>
      <c r="L36" s="89"/>
    </row>
    <row r="37" spans="1:12" ht="11.25" customHeight="1" x14ac:dyDescent="0.2">
      <c r="A37" s="15" t="s">
        <v>68</v>
      </c>
      <c r="B37" s="347" t="s">
        <v>108</v>
      </c>
      <c r="C37" s="152">
        <f>'18'!C37</f>
        <v>822</v>
      </c>
      <c r="D37" s="152">
        <f>'18'!D37</f>
        <v>556</v>
      </c>
      <c r="E37" s="152">
        <f>'18'!E37</f>
        <v>1378</v>
      </c>
      <c r="F37" s="85"/>
      <c r="G37" s="85"/>
      <c r="H37" s="214"/>
      <c r="I37" s="85"/>
      <c r="J37" s="85">
        <f t="shared" si="0"/>
        <v>0</v>
      </c>
      <c r="K37" s="107">
        <f t="shared" si="1"/>
        <v>0</v>
      </c>
      <c r="L37" s="89"/>
    </row>
    <row r="38" spans="1:12" ht="11.25" customHeight="1" x14ac:dyDescent="0.2">
      <c r="A38" s="15" t="s">
        <v>69</v>
      </c>
      <c r="B38" s="347" t="s">
        <v>104</v>
      </c>
      <c r="C38" s="152">
        <f>'18'!C38</f>
        <v>6526</v>
      </c>
      <c r="D38" s="152">
        <f>'18'!D38</f>
        <v>4680</v>
      </c>
      <c r="E38" s="152">
        <f>'18'!E38</f>
        <v>11206</v>
      </c>
      <c r="F38" s="505"/>
      <c r="G38" s="505"/>
      <c r="H38" s="214"/>
      <c r="I38" s="85"/>
      <c r="J38" s="85">
        <f t="shared" si="0"/>
        <v>0</v>
      </c>
      <c r="K38" s="107">
        <f t="shared" si="1"/>
        <v>0</v>
      </c>
      <c r="L38" s="89"/>
    </row>
    <row r="39" spans="1:12" ht="11.25" customHeight="1" x14ac:dyDescent="0.2">
      <c r="A39" s="15" t="s">
        <v>70</v>
      </c>
      <c r="B39" s="347" t="s">
        <v>104</v>
      </c>
      <c r="C39" s="152">
        <f>'18'!C39</f>
        <v>21597</v>
      </c>
      <c r="D39" s="152">
        <f>'18'!D39</f>
        <v>13921</v>
      </c>
      <c r="E39" s="152">
        <f>'18'!E39</f>
        <v>35518</v>
      </c>
      <c r="F39" s="505"/>
      <c r="G39" s="505"/>
      <c r="H39" s="214"/>
      <c r="I39" s="85"/>
      <c r="J39" s="85">
        <f t="shared" si="0"/>
        <v>0</v>
      </c>
      <c r="K39" s="107">
        <f t="shared" si="1"/>
        <v>0</v>
      </c>
      <c r="L39" s="89"/>
    </row>
    <row r="40" spans="1:12" ht="11.25" customHeight="1" x14ac:dyDescent="0.2">
      <c r="A40" s="15" t="s">
        <v>71</v>
      </c>
      <c r="B40" s="347" t="s">
        <v>108</v>
      </c>
      <c r="C40" s="152">
        <f>'18'!C40</f>
        <v>2787</v>
      </c>
      <c r="D40" s="152">
        <f>'18'!D40</f>
        <v>1777</v>
      </c>
      <c r="E40" s="152">
        <f>'18'!E40</f>
        <v>4564</v>
      </c>
      <c r="F40" s="505"/>
      <c r="G40" s="505"/>
      <c r="H40" s="214"/>
      <c r="I40" s="85"/>
      <c r="J40" s="85">
        <f t="shared" si="0"/>
        <v>0</v>
      </c>
      <c r="K40" s="107">
        <f t="shared" si="1"/>
        <v>0</v>
      </c>
      <c r="L40" s="89"/>
    </row>
    <row r="41" spans="1:12" ht="11.25" customHeight="1" x14ac:dyDescent="0.2">
      <c r="A41" s="15" t="s">
        <v>72</v>
      </c>
      <c r="B41" s="347" t="s">
        <v>104</v>
      </c>
      <c r="C41" s="152">
        <f>'18'!C41</f>
        <v>4944</v>
      </c>
      <c r="D41" s="152">
        <f>'18'!D41</f>
        <v>3566</v>
      </c>
      <c r="E41" s="152">
        <f>'18'!E41</f>
        <v>8510</v>
      </c>
      <c r="F41" s="85"/>
      <c r="G41" s="85"/>
      <c r="H41" s="214"/>
      <c r="I41" s="85"/>
      <c r="J41" s="85">
        <f t="shared" si="0"/>
        <v>0</v>
      </c>
      <c r="K41" s="107">
        <f t="shared" si="1"/>
        <v>0</v>
      </c>
      <c r="L41" s="89"/>
    </row>
    <row r="42" spans="1:12" x14ac:dyDescent="0.2">
      <c r="A42" s="15" t="s">
        <v>73</v>
      </c>
      <c r="B42" s="347" t="s">
        <v>104</v>
      </c>
      <c r="C42" s="152">
        <f>'18'!C42</f>
        <v>12125</v>
      </c>
      <c r="D42" s="152">
        <f>'18'!D42</f>
        <v>9211</v>
      </c>
      <c r="E42" s="152">
        <f>'18'!E42</f>
        <v>21336</v>
      </c>
      <c r="F42" s="505"/>
      <c r="G42" s="506"/>
      <c r="H42" s="214"/>
      <c r="I42" s="85"/>
      <c r="J42" s="85">
        <f t="shared" si="0"/>
        <v>0</v>
      </c>
      <c r="K42" s="107">
        <f t="shared" si="1"/>
        <v>0</v>
      </c>
      <c r="L42" s="89"/>
    </row>
    <row r="43" spans="1:12" x14ac:dyDescent="0.2">
      <c r="A43" s="15" t="s">
        <v>74</v>
      </c>
      <c r="B43" s="347" t="s">
        <v>104</v>
      </c>
      <c r="C43" s="152">
        <f>'18'!C43</f>
        <v>8918</v>
      </c>
      <c r="D43" s="152">
        <f>'18'!D43</f>
        <v>7141</v>
      </c>
      <c r="E43" s="152">
        <f>'18'!E43</f>
        <v>16059</v>
      </c>
      <c r="F43" s="505"/>
      <c r="G43" s="505"/>
      <c r="H43" s="214"/>
      <c r="I43" s="85"/>
      <c r="J43" s="85">
        <f t="shared" si="0"/>
        <v>0</v>
      </c>
      <c r="K43" s="107">
        <f t="shared" si="1"/>
        <v>0</v>
      </c>
      <c r="L43" s="89"/>
    </row>
    <row r="44" spans="1:12" x14ac:dyDescent="0.2">
      <c r="A44" s="15" t="s">
        <v>75</v>
      </c>
      <c r="B44" s="347" t="s">
        <v>108</v>
      </c>
      <c r="C44" s="152">
        <f>'18'!C44</f>
        <v>3910</v>
      </c>
      <c r="D44" s="152">
        <f>'18'!D44</f>
        <v>2611</v>
      </c>
      <c r="E44" s="152">
        <f>'18'!E44</f>
        <v>6521</v>
      </c>
      <c r="F44" s="505"/>
      <c r="G44" s="505"/>
      <c r="H44" s="214"/>
      <c r="I44" s="85"/>
      <c r="J44" s="85">
        <f t="shared" si="0"/>
        <v>0</v>
      </c>
      <c r="K44" s="107">
        <f t="shared" si="1"/>
        <v>0</v>
      </c>
      <c r="L44" s="89"/>
    </row>
    <row r="45" spans="1:12" x14ac:dyDescent="0.2">
      <c r="A45" s="15" t="s">
        <v>76</v>
      </c>
      <c r="B45" s="347" t="s">
        <v>108</v>
      </c>
      <c r="C45" s="152">
        <f>'18'!C45</f>
        <v>1266</v>
      </c>
      <c r="D45" s="152">
        <f>'18'!D45</f>
        <v>866</v>
      </c>
      <c r="E45" s="152">
        <f>'18'!E45</f>
        <v>2132</v>
      </c>
      <c r="F45" s="85"/>
      <c r="G45" s="85"/>
      <c r="H45" s="214"/>
      <c r="I45" s="85"/>
      <c r="J45" s="85">
        <f t="shared" si="0"/>
        <v>0</v>
      </c>
      <c r="K45" s="107">
        <f t="shared" si="1"/>
        <v>0</v>
      </c>
      <c r="L45" s="89"/>
    </row>
    <row r="46" spans="1:12" x14ac:dyDescent="0.2">
      <c r="A46" s="15" t="s">
        <v>77</v>
      </c>
      <c r="B46" s="347" t="s">
        <v>108</v>
      </c>
      <c r="C46" s="152">
        <f>'18'!C46</f>
        <v>3247</v>
      </c>
      <c r="D46" s="152">
        <f>'18'!D46</f>
        <v>2388</v>
      </c>
      <c r="E46" s="152">
        <f>'18'!E46</f>
        <v>5635</v>
      </c>
      <c r="F46" s="85"/>
      <c r="G46" s="85"/>
      <c r="H46" s="214"/>
      <c r="I46" s="85"/>
      <c r="J46" s="85">
        <f t="shared" si="0"/>
        <v>0</v>
      </c>
      <c r="K46" s="107">
        <f t="shared" si="1"/>
        <v>0</v>
      </c>
      <c r="L46" s="89"/>
    </row>
    <row r="47" spans="1:12" x14ac:dyDescent="0.2">
      <c r="A47" s="15" t="s">
        <v>78</v>
      </c>
      <c r="B47" s="347" t="s">
        <v>108</v>
      </c>
      <c r="C47" s="152">
        <f>'18'!C47</f>
        <v>1547</v>
      </c>
      <c r="D47" s="152">
        <f>'18'!D47</f>
        <v>1283</v>
      </c>
      <c r="E47" s="152">
        <f>'18'!E47</f>
        <v>2830</v>
      </c>
      <c r="F47" s="388" t="s">
        <v>530</v>
      </c>
      <c r="G47" s="85">
        <v>1</v>
      </c>
      <c r="H47" s="214">
        <v>314615</v>
      </c>
      <c r="I47" s="85">
        <v>60</v>
      </c>
      <c r="J47" s="85">
        <f t="shared" si="0"/>
        <v>60</v>
      </c>
      <c r="K47" s="107">
        <f t="shared" si="1"/>
        <v>3.8784744667097609E-2</v>
      </c>
      <c r="L47" s="89"/>
    </row>
    <row r="48" spans="1:12" x14ac:dyDescent="0.2">
      <c r="A48" s="15" t="s">
        <v>79</v>
      </c>
      <c r="B48" s="347" t="s">
        <v>108</v>
      </c>
      <c r="C48" s="152">
        <f>'18'!C48</f>
        <v>3858</v>
      </c>
      <c r="D48" s="152">
        <f>'18'!D48</f>
        <v>3729</v>
      </c>
      <c r="E48" s="152">
        <f>'18'!E48</f>
        <v>7587</v>
      </c>
      <c r="F48" s="505"/>
      <c r="G48" s="505"/>
      <c r="H48" s="214"/>
      <c r="I48" s="85"/>
      <c r="J48" s="85">
        <f t="shared" si="0"/>
        <v>0</v>
      </c>
      <c r="K48" s="107">
        <f t="shared" si="1"/>
        <v>0</v>
      </c>
      <c r="L48" s="89"/>
    </row>
    <row r="49" spans="1:12" x14ac:dyDescent="0.2">
      <c r="A49" s="15" t="s">
        <v>80</v>
      </c>
      <c r="B49" s="347" t="s">
        <v>104</v>
      </c>
      <c r="C49" s="152">
        <f>'18'!C49</f>
        <v>26885</v>
      </c>
      <c r="D49" s="152">
        <f>'18'!D49</f>
        <v>19115</v>
      </c>
      <c r="E49" s="152">
        <f>'18'!E49</f>
        <v>46000</v>
      </c>
      <c r="F49" s="505" t="s">
        <v>529</v>
      </c>
      <c r="G49" s="505">
        <v>1</v>
      </c>
      <c r="H49" s="214">
        <v>117508.9875</v>
      </c>
      <c r="I49" s="85">
        <v>7</v>
      </c>
      <c r="J49" s="85">
        <f t="shared" si="0"/>
        <v>7</v>
      </c>
      <c r="K49" s="107">
        <f t="shared" si="1"/>
        <v>2.6036823507532083E-4</v>
      </c>
      <c r="L49" s="89"/>
    </row>
    <row r="50" spans="1:12" x14ac:dyDescent="0.2">
      <c r="A50" s="15" t="s">
        <v>81</v>
      </c>
      <c r="B50" s="347" t="s">
        <v>108</v>
      </c>
      <c r="C50" s="152">
        <f>'18'!C50</f>
        <v>658</v>
      </c>
      <c r="D50" s="152">
        <f>'18'!D50</f>
        <v>386</v>
      </c>
      <c r="E50" s="152">
        <f>'18'!E50</f>
        <v>1044</v>
      </c>
      <c r="F50" s="505"/>
      <c r="G50" s="505"/>
      <c r="H50" s="214"/>
      <c r="I50" s="85"/>
      <c r="J50" s="85">
        <f t="shared" si="0"/>
        <v>0</v>
      </c>
      <c r="K50" s="107">
        <f t="shared" si="1"/>
        <v>0</v>
      </c>
      <c r="L50" s="89"/>
    </row>
    <row r="51" spans="1:12" x14ac:dyDescent="0.2">
      <c r="A51" s="15" t="s">
        <v>82</v>
      </c>
      <c r="B51" s="347" t="s">
        <v>104</v>
      </c>
      <c r="C51" s="152">
        <f>'18'!C51</f>
        <v>9061</v>
      </c>
      <c r="D51" s="152">
        <f>'18'!D51</f>
        <v>6087</v>
      </c>
      <c r="E51" s="152">
        <f>'18'!E51</f>
        <v>15148</v>
      </c>
      <c r="F51" s="505"/>
      <c r="G51" s="506"/>
      <c r="H51" s="214"/>
      <c r="I51" s="85"/>
      <c r="J51" s="85">
        <f t="shared" si="0"/>
        <v>0</v>
      </c>
      <c r="K51" s="107">
        <f t="shared" si="1"/>
        <v>0</v>
      </c>
      <c r="L51" s="89"/>
    </row>
    <row r="52" spans="1:12" x14ac:dyDescent="0.2">
      <c r="A52" s="15" t="s">
        <v>83</v>
      </c>
      <c r="B52" s="347" t="s">
        <v>108</v>
      </c>
      <c r="C52" s="152">
        <f>'18'!C52</f>
        <v>2684</v>
      </c>
      <c r="D52" s="152">
        <f>'18'!D52</f>
        <v>2248</v>
      </c>
      <c r="E52" s="152">
        <f>'18'!E52</f>
        <v>4932</v>
      </c>
      <c r="F52" s="505"/>
      <c r="G52" s="505"/>
      <c r="H52" s="214"/>
      <c r="I52" s="85"/>
      <c r="J52" s="85">
        <f t="shared" si="0"/>
        <v>0</v>
      </c>
      <c r="K52" s="107">
        <f t="shared" si="1"/>
        <v>0</v>
      </c>
      <c r="L52" s="89"/>
    </row>
    <row r="53" spans="1:12" x14ac:dyDescent="0.2">
      <c r="A53" s="15" t="s">
        <v>84</v>
      </c>
      <c r="B53" s="347" t="s">
        <v>108</v>
      </c>
      <c r="C53" s="152">
        <f>'18'!C53</f>
        <v>1460</v>
      </c>
      <c r="D53" s="152">
        <f>'18'!D53</f>
        <v>1183</v>
      </c>
      <c r="E53" s="152">
        <f>'18'!E53</f>
        <v>2643</v>
      </c>
      <c r="F53" s="505"/>
      <c r="G53" s="505"/>
      <c r="H53" s="214"/>
      <c r="I53" s="85"/>
      <c r="J53" s="85">
        <f t="shared" si="0"/>
        <v>0</v>
      </c>
      <c r="K53" s="107">
        <f t="shared" si="1"/>
        <v>0</v>
      </c>
      <c r="L53" s="89"/>
    </row>
    <row r="54" spans="1:12" x14ac:dyDescent="0.2">
      <c r="A54" s="15" t="s">
        <v>85</v>
      </c>
      <c r="B54" s="347" t="s">
        <v>104</v>
      </c>
      <c r="C54" s="152">
        <f>'18'!C54</f>
        <v>64267</v>
      </c>
      <c r="D54" s="152">
        <f>'18'!D54</f>
        <v>43607</v>
      </c>
      <c r="E54" s="152">
        <f>'18'!E54</f>
        <v>107874</v>
      </c>
      <c r="F54" s="505" t="s">
        <v>529</v>
      </c>
      <c r="G54" s="507">
        <v>1</v>
      </c>
      <c r="H54" s="214">
        <v>329025.16499999998</v>
      </c>
      <c r="I54" s="85">
        <v>81</v>
      </c>
      <c r="J54" s="85">
        <f t="shared" si="0"/>
        <v>81</v>
      </c>
      <c r="K54" s="107">
        <f t="shared" si="1"/>
        <v>1.2603669068106493E-3</v>
      </c>
      <c r="L54" s="89"/>
    </row>
    <row r="55" spans="1:12" x14ac:dyDescent="0.2">
      <c r="A55" s="15" t="s">
        <v>86</v>
      </c>
      <c r="B55" s="347" t="s">
        <v>108</v>
      </c>
      <c r="C55" s="152">
        <f>'18'!C55</f>
        <v>1298</v>
      </c>
      <c r="D55" s="152">
        <f>'18'!D55</f>
        <v>774</v>
      </c>
      <c r="E55" s="152">
        <f>'18'!E55</f>
        <v>2072</v>
      </c>
      <c r="F55" s="505"/>
      <c r="G55" s="505"/>
      <c r="H55" s="214"/>
      <c r="I55" s="85"/>
      <c r="J55" s="85">
        <f t="shared" si="0"/>
        <v>0</v>
      </c>
      <c r="K55" s="107">
        <f t="shared" si="1"/>
        <v>0</v>
      </c>
      <c r="L55" s="89"/>
    </row>
    <row r="56" spans="1:12" x14ac:dyDescent="0.2">
      <c r="A56" s="15" t="s">
        <v>87</v>
      </c>
      <c r="B56" s="347" t="s">
        <v>108</v>
      </c>
      <c r="C56" s="152">
        <f>'18'!C56</f>
        <v>555</v>
      </c>
      <c r="D56" s="152">
        <f>'18'!D56</f>
        <v>352</v>
      </c>
      <c r="E56" s="152">
        <f>'18'!E56</f>
        <v>907</v>
      </c>
      <c r="F56" s="85"/>
      <c r="G56" s="85"/>
      <c r="H56" s="214"/>
      <c r="I56" s="85"/>
      <c r="J56" s="85">
        <f t="shared" si="0"/>
        <v>0</v>
      </c>
      <c r="K56" s="107">
        <f t="shared" si="1"/>
        <v>0</v>
      </c>
      <c r="L56" s="89"/>
    </row>
    <row r="57" spans="1:12" x14ac:dyDescent="0.2">
      <c r="A57" s="15" t="s">
        <v>88</v>
      </c>
      <c r="B57" s="347" t="s">
        <v>108</v>
      </c>
      <c r="C57" s="152">
        <f>'18'!C57</f>
        <v>4100</v>
      </c>
      <c r="D57" s="152">
        <f>'18'!D57</f>
        <v>2947</v>
      </c>
      <c r="E57" s="152">
        <f>'18'!E57</f>
        <v>7047</v>
      </c>
      <c r="F57" s="505"/>
      <c r="G57" s="505"/>
      <c r="H57" s="214"/>
      <c r="I57" s="85"/>
      <c r="J57" s="85">
        <f t="shared" si="0"/>
        <v>0</v>
      </c>
      <c r="K57" s="107">
        <f t="shared" si="1"/>
        <v>0</v>
      </c>
      <c r="L57" s="89"/>
    </row>
    <row r="58" spans="1:12" x14ac:dyDescent="0.2">
      <c r="A58" s="15" t="s">
        <v>89</v>
      </c>
      <c r="B58" s="347" t="s">
        <v>108</v>
      </c>
      <c r="C58" s="152">
        <f>'18'!C58</f>
        <v>1424</v>
      </c>
      <c r="D58" s="152">
        <f>'18'!D58</f>
        <v>820</v>
      </c>
      <c r="E58" s="152">
        <f>'18'!E58</f>
        <v>2244</v>
      </c>
      <c r="F58" s="505"/>
      <c r="G58" s="505"/>
      <c r="H58" s="214"/>
      <c r="I58" s="85"/>
      <c r="J58" s="85">
        <f t="shared" si="0"/>
        <v>0</v>
      </c>
      <c r="K58" s="107">
        <f t="shared" si="1"/>
        <v>0</v>
      </c>
      <c r="L58" s="89"/>
    </row>
    <row r="59" spans="1:12" x14ac:dyDescent="0.2">
      <c r="A59" s="15" t="s">
        <v>90</v>
      </c>
      <c r="B59" s="347" t="s">
        <v>108</v>
      </c>
      <c r="C59" s="152">
        <f>'18'!C59</f>
        <v>2196</v>
      </c>
      <c r="D59" s="152">
        <f>'18'!D59</f>
        <v>1289</v>
      </c>
      <c r="E59" s="152">
        <f>'18'!E59</f>
        <v>3485</v>
      </c>
      <c r="F59" s="85"/>
      <c r="G59" s="85"/>
      <c r="H59" s="214"/>
      <c r="I59" s="85"/>
      <c r="J59" s="85">
        <f t="shared" si="0"/>
        <v>0</v>
      </c>
      <c r="K59" s="107">
        <f t="shared" si="1"/>
        <v>0</v>
      </c>
      <c r="L59" s="89"/>
    </row>
    <row r="60" spans="1:12" x14ac:dyDescent="0.2">
      <c r="A60" s="15" t="s">
        <v>91</v>
      </c>
      <c r="B60" s="347" t="s">
        <v>108</v>
      </c>
      <c r="C60" s="152">
        <f>'18'!C60</f>
        <v>97</v>
      </c>
      <c r="D60" s="152">
        <f>'18'!D60</f>
        <v>107</v>
      </c>
      <c r="E60" s="152">
        <f>'18'!E60</f>
        <v>204</v>
      </c>
      <c r="F60" s="505"/>
      <c r="G60" s="505"/>
      <c r="H60" s="214"/>
      <c r="I60" s="85"/>
      <c r="J60" s="85">
        <f t="shared" si="0"/>
        <v>0</v>
      </c>
      <c r="K60" s="107">
        <f t="shared" si="1"/>
        <v>0</v>
      </c>
      <c r="L60" s="89"/>
    </row>
    <row r="61" spans="1:12" x14ac:dyDescent="0.2">
      <c r="A61" s="15" t="s">
        <v>92</v>
      </c>
      <c r="B61" s="347" t="s">
        <v>108</v>
      </c>
      <c r="C61" s="152">
        <f>'18'!C61</f>
        <v>1164</v>
      </c>
      <c r="D61" s="152">
        <f>'18'!D61</f>
        <v>766</v>
      </c>
      <c r="E61" s="152">
        <f>'18'!E61</f>
        <v>1930</v>
      </c>
      <c r="F61" s="505"/>
      <c r="G61" s="505"/>
      <c r="H61" s="214"/>
      <c r="I61" s="85"/>
      <c r="J61" s="85">
        <f t="shared" si="0"/>
        <v>0</v>
      </c>
      <c r="K61" s="107">
        <f t="shared" si="1"/>
        <v>0</v>
      </c>
      <c r="L61" s="89"/>
    </row>
    <row r="62" spans="1:12" x14ac:dyDescent="0.2">
      <c r="A62" s="15" t="s">
        <v>93</v>
      </c>
      <c r="B62" s="347" t="s">
        <v>108</v>
      </c>
      <c r="C62" s="152">
        <f>'18'!C62</f>
        <v>1340</v>
      </c>
      <c r="D62" s="152">
        <f>'18'!D62</f>
        <v>927</v>
      </c>
      <c r="E62" s="152">
        <f>'18'!E62</f>
        <v>2267</v>
      </c>
      <c r="F62" s="85"/>
      <c r="G62" s="85"/>
      <c r="H62" s="214"/>
      <c r="I62" s="85"/>
      <c r="J62" s="85">
        <f t="shared" si="0"/>
        <v>0</v>
      </c>
      <c r="K62" s="107">
        <f t="shared" si="1"/>
        <v>0</v>
      </c>
      <c r="L62" s="89"/>
    </row>
    <row r="63" spans="1:12" x14ac:dyDescent="0.2">
      <c r="A63" s="15" t="s">
        <v>94</v>
      </c>
      <c r="B63" s="347" t="s">
        <v>108</v>
      </c>
      <c r="C63" s="152">
        <f>'18'!C63</f>
        <v>1162</v>
      </c>
      <c r="D63" s="152">
        <f>'18'!D63</f>
        <v>886</v>
      </c>
      <c r="E63" s="152">
        <f>'18'!E63</f>
        <v>2048</v>
      </c>
      <c r="F63" s="85"/>
      <c r="G63" s="85"/>
      <c r="H63" s="214"/>
      <c r="I63" s="85"/>
      <c r="J63" s="85">
        <f t="shared" si="0"/>
        <v>0</v>
      </c>
      <c r="K63" s="107">
        <f t="shared" si="1"/>
        <v>0</v>
      </c>
      <c r="L63" s="89"/>
    </row>
    <row r="64" spans="1:12" x14ac:dyDescent="0.2">
      <c r="A64" s="15" t="s">
        <v>110</v>
      </c>
      <c r="B64" s="347" t="s">
        <v>108</v>
      </c>
      <c r="C64" s="152">
        <f>'18'!C64</f>
        <v>1601</v>
      </c>
      <c r="D64" s="152">
        <f>'18'!D64</f>
        <v>1229</v>
      </c>
      <c r="E64" s="152">
        <f>'18'!E64</f>
        <v>2830</v>
      </c>
      <c r="F64" s="85"/>
      <c r="G64" s="85"/>
      <c r="H64" s="214"/>
      <c r="I64" s="85"/>
      <c r="J64" s="85">
        <f t="shared" si="0"/>
        <v>0</v>
      </c>
      <c r="K64" s="107">
        <f t="shared" si="1"/>
        <v>0</v>
      </c>
      <c r="L64" s="89"/>
    </row>
    <row r="65" spans="1:12" x14ac:dyDescent="0.2">
      <c r="A65" s="15" t="s">
        <v>95</v>
      </c>
      <c r="B65" s="347" t="s">
        <v>108</v>
      </c>
      <c r="C65" s="152">
        <f>'18'!C65</f>
        <v>1085</v>
      </c>
      <c r="D65" s="152">
        <f>'18'!D65</f>
        <v>919</v>
      </c>
      <c r="E65" s="152">
        <f>'18'!E65</f>
        <v>2004</v>
      </c>
      <c r="F65" s="85"/>
      <c r="G65" s="85"/>
      <c r="H65" s="214"/>
      <c r="I65" s="85"/>
      <c r="J65" s="85">
        <f t="shared" si="0"/>
        <v>0</v>
      </c>
      <c r="K65" s="107">
        <f t="shared" si="1"/>
        <v>0</v>
      </c>
      <c r="L65" s="89"/>
    </row>
    <row r="66" spans="1:12" x14ac:dyDescent="0.2">
      <c r="A66" s="15" t="s">
        <v>96</v>
      </c>
      <c r="B66" s="347" t="s">
        <v>108</v>
      </c>
      <c r="C66" s="152">
        <f>'18'!C66</f>
        <v>5813</v>
      </c>
      <c r="D66" s="152">
        <f>'18'!D66</f>
        <v>4686</v>
      </c>
      <c r="E66" s="152">
        <f>'18'!E66</f>
        <v>10499</v>
      </c>
      <c r="F66" s="85"/>
      <c r="G66" s="85"/>
      <c r="H66" s="214"/>
      <c r="I66" s="85"/>
      <c r="J66" s="85">
        <f t="shared" si="0"/>
        <v>0</v>
      </c>
      <c r="K66" s="107">
        <f t="shared" si="1"/>
        <v>0</v>
      </c>
      <c r="L66" s="89"/>
    </row>
    <row r="67" spans="1:12" x14ac:dyDescent="0.2">
      <c r="A67" s="15" t="s">
        <v>97</v>
      </c>
      <c r="B67" s="347" t="s">
        <v>108</v>
      </c>
      <c r="C67" s="152">
        <f>'18'!C67</f>
        <v>1084</v>
      </c>
      <c r="D67" s="152">
        <f>'18'!D67</f>
        <v>1025</v>
      </c>
      <c r="E67" s="152">
        <f>'18'!E67</f>
        <v>2109</v>
      </c>
      <c r="F67" s="505"/>
      <c r="G67" s="505"/>
      <c r="H67" s="214"/>
      <c r="I67" s="85"/>
      <c r="J67" s="85">
        <f t="shared" si="0"/>
        <v>0</v>
      </c>
      <c r="K67" s="107">
        <f t="shared" si="1"/>
        <v>0</v>
      </c>
      <c r="L67" s="89"/>
    </row>
    <row r="68" spans="1:12" x14ac:dyDescent="0.2">
      <c r="A68" s="15" t="s">
        <v>98</v>
      </c>
      <c r="B68" s="347" t="s">
        <v>104</v>
      </c>
      <c r="C68" s="152">
        <f>'18'!C68</f>
        <v>9793</v>
      </c>
      <c r="D68" s="152">
        <f>'18'!D68</f>
        <v>6817</v>
      </c>
      <c r="E68" s="152">
        <f>'18'!E68</f>
        <v>16610</v>
      </c>
      <c r="F68" s="85"/>
      <c r="G68" s="85"/>
      <c r="H68" s="214"/>
      <c r="I68" s="85"/>
      <c r="J68" s="85">
        <f t="shared" si="0"/>
        <v>0</v>
      </c>
      <c r="K68" s="107">
        <f t="shared" si="1"/>
        <v>0</v>
      </c>
      <c r="L68" s="89"/>
    </row>
    <row r="69" spans="1:12" x14ac:dyDescent="0.2">
      <c r="A69" s="15" t="s">
        <v>99</v>
      </c>
      <c r="B69" s="347" t="s">
        <v>108</v>
      </c>
      <c r="C69" s="152">
        <f>'18'!C69</f>
        <v>858</v>
      </c>
      <c r="D69" s="152">
        <f>'18'!D69</f>
        <v>551</v>
      </c>
      <c r="E69" s="152">
        <f>'18'!E69</f>
        <v>1409</v>
      </c>
      <c r="F69" s="505"/>
      <c r="G69" s="505"/>
      <c r="H69" s="214"/>
      <c r="I69" s="85"/>
      <c r="J69" s="85">
        <f t="shared" ref="J69:J70" si="2">SUM(I69)</f>
        <v>0</v>
      </c>
      <c r="K69" s="107">
        <f t="shared" ref="K69:K70" si="3">J69/C69</f>
        <v>0</v>
      </c>
      <c r="L69" s="89"/>
    </row>
    <row r="70" spans="1:12" x14ac:dyDescent="0.2">
      <c r="A70" s="15" t="s">
        <v>100</v>
      </c>
      <c r="B70" s="347" t="s">
        <v>104</v>
      </c>
      <c r="C70" s="152">
        <f>'18'!C70</f>
        <v>15100</v>
      </c>
      <c r="D70" s="152">
        <f>'18'!D70</f>
        <v>10223</v>
      </c>
      <c r="E70" s="152">
        <f>'18'!E70</f>
        <v>25323</v>
      </c>
      <c r="F70" s="505"/>
      <c r="G70" s="505"/>
      <c r="H70" s="214"/>
      <c r="I70" s="85"/>
      <c r="J70" s="85">
        <f t="shared" si="2"/>
        <v>0</v>
      </c>
      <c r="K70" s="107">
        <f t="shared" si="3"/>
        <v>0</v>
      </c>
      <c r="L70" s="89"/>
    </row>
    <row r="71" spans="1:12" x14ac:dyDescent="0.2">
      <c r="A71" s="542" t="str">
        <f>'1'!A70</f>
        <v>Statewide Total</v>
      </c>
      <c r="B71" s="569"/>
      <c r="C71" s="12">
        <f>'18'!C71</f>
        <v>419263</v>
      </c>
      <c r="D71" s="12">
        <f>'18'!D71</f>
        <v>295074</v>
      </c>
      <c r="E71" s="12">
        <f>'18'!E71</f>
        <v>714337</v>
      </c>
      <c r="F71" s="427"/>
      <c r="G71" s="12">
        <v>2</v>
      </c>
      <c r="H71" s="215">
        <f>SUM(H4:H70)</f>
        <v>1098008.25</v>
      </c>
      <c r="I71" s="12">
        <f>SUM(I4:I70)</f>
        <v>230</v>
      </c>
      <c r="J71" s="12">
        <f>SUM(J4:J70)</f>
        <v>230</v>
      </c>
      <c r="K71" s="83">
        <f>J71/C71</f>
        <v>5.4858167784898736E-4</v>
      </c>
    </row>
    <row r="72" spans="1:12" s="418" customFormat="1" x14ac:dyDescent="0.2">
      <c r="A72" s="86" t="str">
        <f>'18'!A72:AE72</f>
        <v>* 2012-2016 American Community Survey</v>
      </c>
      <c r="B72" s="433"/>
      <c r="C72" s="425"/>
      <c r="D72" s="425"/>
      <c r="E72" s="425"/>
      <c r="F72" s="425"/>
      <c r="G72" s="425"/>
      <c r="H72" s="448"/>
      <c r="I72" s="448"/>
      <c r="J72" s="425"/>
      <c r="K72" s="425"/>
    </row>
    <row r="73" spans="1:12" s="86" customFormat="1" x14ac:dyDescent="0.2">
      <c r="A73" s="86" t="s">
        <v>310</v>
      </c>
      <c r="B73" s="89"/>
      <c r="C73" s="108"/>
      <c r="D73" s="108"/>
      <c r="E73" s="108"/>
      <c r="F73" s="156"/>
      <c r="G73" s="156"/>
      <c r="H73" s="514"/>
      <c r="I73" s="514"/>
      <c r="J73" s="156"/>
      <c r="K73" s="156"/>
    </row>
    <row r="74" spans="1:12" s="86" customFormat="1" x14ac:dyDescent="0.2">
      <c r="A74" s="86" t="s">
        <v>311</v>
      </c>
      <c r="B74" s="89"/>
      <c r="C74" s="108"/>
      <c r="D74" s="108"/>
      <c r="E74" s="108"/>
      <c r="F74" s="156"/>
      <c r="G74" s="156"/>
      <c r="H74" s="514"/>
      <c r="I74" s="514"/>
      <c r="J74" s="156"/>
      <c r="K74" s="156"/>
    </row>
    <row r="75" spans="1:12" x14ac:dyDescent="0.2">
      <c r="A75" s="210"/>
      <c r="B75" s="234"/>
      <c r="C75" s="156"/>
      <c r="D75" s="156"/>
      <c r="E75" s="156"/>
      <c r="F75" s="108"/>
      <c r="G75" s="108"/>
      <c r="H75" s="216"/>
      <c r="I75" s="216"/>
      <c r="J75" s="108"/>
      <c r="K75" s="108"/>
    </row>
    <row r="76" spans="1:12" x14ac:dyDescent="0.2">
      <c r="A76" s="1"/>
      <c r="B76" s="206"/>
      <c r="C76" s="60"/>
      <c r="D76" s="60"/>
      <c r="E76" s="60"/>
      <c r="F76" s="61"/>
      <c r="G76" s="61"/>
      <c r="H76" s="217"/>
      <c r="I76" s="217"/>
      <c r="J76" s="61"/>
      <c r="K76" s="61"/>
    </row>
    <row r="77" spans="1:12" x14ac:dyDescent="0.2">
      <c r="A77" s="40"/>
    </row>
  </sheetData>
  <mergeCells count="4">
    <mergeCell ref="A1:K1"/>
    <mergeCell ref="A2:E2"/>
    <mergeCell ref="F2:K2"/>
    <mergeCell ref="A71:B71"/>
  </mergeCells>
  <printOptions horizontalCentered="1"/>
  <pageMargins left="0.3" right="0.3" top="0.3" bottom="0.3" header="0.25" footer="0.25"/>
  <pageSetup fitToHeight="3" orientation="landscape" verticalDpi="1200" r:id="rId1"/>
  <headerFooter alignWithMargins="0">
    <oddFooter>&amp;L&amp;8Prepared by: Office of Child Development and Early Learning&amp;C&amp;8&amp;P&amp;R&amp;8Updated: 11/1/2011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4F5489C253964E84575E061428CBB6" ma:contentTypeVersion="0" ma:contentTypeDescription="Create a new document." ma:contentTypeScope="" ma:versionID="386a059c1be182cffa02e5055c1e5baf">
  <xsd:schema xmlns:xsd="http://www.w3.org/2001/XMLSchema" xmlns:xs="http://www.w3.org/2001/XMLSchema" xmlns:p="http://schemas.microsoft.com/office/2006/metadata/properties" xmlns:ns1="http://schemas.microsoft.com/sharepoint/v3" targetNamespace="http://schemas.microsoft.com/office/2006/metadata/properties" ma:root="true" ma:fieldsID="438e2958b3ebdc598f83cca7e34d19d3" ns1:_="">
    <xsd:import namespace="http://schemas.microsoft.com/sharepoint/v3"/>
    <xsd:element name="properties">
      <xsd:complexType>
        <xsd:sequence>
          <xsd:element name="documentManagement">
            <xsd:complexType>
              <xsd:all>
                <xsd:element ref="ns1:WebP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WebPage" ma:index="8" nillable="true" ma:displayName="Web Page" ma:internalName="WebPage"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WebPage xmlns="http://schemas.microsoft.com/sharepoint/v3">
      <Url xsi:nil="true"/>
      <Description xsi:nil="true"/>
    </WebPage>
  </documentManagement>
</p:properties>
</file>

<file path=customXml/itemProps1.xml><?xml version="1.0" encoding="utf-8"?>
<ds:datastoreItem xmlns:ds="http://schemas.openxmlformats.org/officeDocument/2006/customXml" ds:itemID="{E7243C10-A8A6-4E91-AEE9-1BF114389DC8}"/>
</file>

<file path=customXml/itemProps2.xml><?xml version="1.0" encoding="utf-8"?>
<ds:datastoreItem xmlns:ds="http://schemas.openxmlformats.org/officeDocument/2006/customXml" ds:itemID="{F0952930-75F7-440A-8870-1EF4E590DBC4}"/>
</file>

<file path=customXml/itemProps3.xml><?xml version="1.0" encoding="utf-8"?>
<ds:datastoreItem xmlns:ds="http://schemas.openxmlformats.org/officeDocument/2006/customXml" ds:itemID="{8767AA7B-698A-4589-AD81-B976DDA36C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'10'!Print_Area</vt:lpstr>
      <vt:lpstr>'12'!Print_Area</vt:lpstr>
      <vt:lpstr>'Table of Contents'!Print_Area</vt:lpstr>
      <vt:lpstr>'1'!Print_Titles</vt:lpstr>
      <vt:lpstr>'10'!Print_Titles</vt:lpstr>
      <vt:lpstr>'11'!Print_Titles</vt:lpstr>
      <vt:lpstr>'12'!Print_Titles</vt:lpstr>
      <vt:lpstr>'13'!Print_Titles</vt:lpstr>
      <vt:lpstr>'14'!Print_Titles</vt:lpstr>
      <vt:lpstr>'15'!Print_Titles</vt:lpstr>
      <vt:lpstr>'16'!Print_Titles</vt:lpstr>
      <vt:lpstr>'18'!Print_Titles</vt:lpstr>
      <vt:lpstr>'19'!Print_Titles</vt:lpstr>
      <vt:lpstr>'2'!Print_Titles</vt:lpstr>
      <vt:lpstr>'3'!Print_Titles</vt:lpstr>
      <vt:lpstr>'4'!Print_Titles</vt:lpstr>
      <vt:lpstr>'5'!Print_Titles</vt:lpstr>
      <vt:lpstr>'6'!Print_Titles</vt:lpstr>
      <vt:lpstr>'7'!Print_Titles</vt:lpstr>
      <vt:lpstr>'8'!Print_Titles</vt:lpstr>
      <vt:lpstr>'9'!Print_Titles</vt:lpstr>
    </vt:vector>
  </TitlesOfParts>
  <Company>Office of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Governors Office</dc:creator>
  <cp:lastModifiedBy>Kee, Michelle</cp:lastModifiedBy>
  <cp:lastPrinted>2012-01-09T15:52:43Z</cp:lastPrinted>
  <dcterms:created xsi:type="dcterms:W3CDTF">2006-08-10T15:57:54Z</dcterms:created>
  <dcterms:modified xsi:type="dcterms:W3CDTF">2019-01-14T16:20:10Z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0x010100AE4F5489C253964E84575E061428CBB6</vt:lpwstr>
  </property>
</Properties>
</file>