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40" yWindow="465" windowWidth="12570" windowHeight="4425" tabRatio="626"/>
  </bookViews>
  <sheets>
    <sheet name="Table of Contents" sheetId="9" r:id="rId1"/>
    <sheet name="1" sheetId="39" r:id="rId2"/>
    <sheet name="2" sheetId="8" r:id="rId3"/>
    <sheet name="3" sheetId="32" r:id="rId4"/>
    <sheet name="4" sheetId="34" r:id="rId5"/>
    <sheet name="5" sheetId="1" r:id="rId6"/>
    <sheet name="6" sheetId="26" r:id="rId7"/>
    <sheet name="7" sheetId="25" r:id="rId8"/>
    <sheet name="8" sheetId="43" r:id="rId9"/>
    <sheet name="9" sheetId="44" r:id="rId10"/>
    <sheet name="10" sheetId="4" r:id="rId11"/>
    <sheet name="11" sheetId="29" r:id="rId12"/>
    <sheet name="12" sheetId="30" r:id="rId13"/>
    <sheet name="13" sheetId="28" r:id="rId14"/>
    <sheet name="14" sheetId="3" r:id="rId15"/>
    <sheet name="15" sheetId="22" r:id="rId16"/>
    <sheet name="16" sheetId="6" r:id="rId17"/>
    <sheet name="17" sheetId="24" r:id="rId18"/>
    <sheet name="18" sheetId="12" r:id="rId19"/>
    <sheet name="19" sheetId="14" r:id="rId20"/>
    <sheet name="20" sheetId="35" r:id="rId21"/>
  </sheets>
  <externalReferences>
    <externalReference r:id="rId22"/>
  </externalReferences>
  <definedNames>
    <definedName name="_xlnm._FilterDatabase" localSheetId="1" hidden="1">'1'!$A$2:$AA$70</definedName>
    <definedName name="_xlnm._FilterDatabase" localSheetId="10" hidden="1">'10'!$A$3:$Y$81</definedName>
    <definedName name="_xlnm._FilterDatabase" localSheetId="11" hidden="1">'11'!$A$3:$M$77</definedName>
    <definedName name="_xlnm._FilterDatabase" localSheetId="12" hidden="1">'12'!$A$3:$N$74</definedName>
    <definedName name="_xlnm._FilterDatabase" localSheetId="13" hidden="1">'13'!$A$3:$S$75</definedName>
    <definedName name="_xlnm._FilterDatabase" localSheetId="14" hidden="1">'14'!$A$3:$AB$75</definedName>
    <definedName name="_xlnm._FilterDatabase" localSheetId="16" hidden="1">'16'!$A$3:$T$3</definedName>
    <definedName name="_xlnm._FilterDatabase" localSheetId="17" hidden="1">'17'!$A$3:$C$71</definedName>
    <definedName name="_xlnm._FilterDatabase" localSheetId="18" hidden="1">'18'!$A$2:$U$80</definedName>
    <definedName name="_xlnm._FilterDatabase" localSheetId="19" hidden="1">'19'!$A$2:$AL$73</definedName>
    <definedName name="_xlnm._FilterDatabase" localSheetId="2" hidden="1">'2'!$D$1:$D$83</definedName>
    <definedName name="_xlnm._FilterDatabase" localSheetId="20" hidden="1">'20'!$A$2:$J$2</definedName>
    <definedName name="_xlnm._FilterDatabase" localSheetId="3" hidden="1">'3'!$A$3:$Z$3</definedName>
    <definedName name="_xlnm._FilterDatabase" localSheetId="4" hidden="1">'4'!$A$3:$Q$3</definedName>
    <definedName name="_xlnm._FilterDatabase" localSheetId="5" hidden="1">'5'!$AA$3:$AA$74</definedName>
    <definedName name="_xlnm._FilterDatabase" localSheetId="6" hidden="1">'6'!$A$3:$L$76</definedName>
    <definedName name="_xlnm._FilterDatabase" localSheetId="7" hidden="1">'7'!$A$3:$O$76</definedName>
    <definedName name="_xlnm._FilterDatabase" localSheetId="8" hidden="1">'8'!$A$3:$L$74</definedName>
    <definedName name="_xlnm._FilterDatabase" localSheetId="9" hidden="1">'9'!$A$3:$Q$72</definedName>
    <definedName name="_xlnm.Print_Area" localSheetId="10">'10'!$A$1:$V$71</definedName>
    <definedName name="_xlnm.Print_Area" localSheetId="12">'12'!$A$1:$J$73</definedName>
    <definedName name="_xlnm.Print_Area" localSheetId="0">'Table of Contents'!$A$1:$K$30</definedName>
    <definedName name="_xlnm.Print_Titles" localSheetId="1">'1'!$A:$B,'1'!$1:$2</definedName>
    <definedName name="_xlnm.Print_Titles" localSheetId="10">'10'!$A:$A,'10'!$1:$3</definedName>
    <definedName name="_xlnm.Print_Titles" localSheetId="11">'11'!$A:$A,'11'!$1:$3</definedName>
    <definedName name="_xlnm.Print_Titles" localSheetId="12">'12'!$A:$A,'12'!$1:$3</definedName>
    <definedName name="_xlnm.Print_Titles" localSheetId="13">'13'!$A:$A,'13'!$1:$3</definedName>
    <definedName name="_xlnm.Print_Titles" localSheetId="14">'14'!$A:$A,'14'!$1:$3</definedName>
    <definedName name="_xlnm.Print_Titles" localSheetId="15">'15'!$A:$A,'15'!$1:$3</definedName>
    <definedName name="_xlnm.Print_Titles" localSheetId="16">'16'!$A:$A,'16'!$1:$3</definedName>
    <definedName name="_xlnm.Print_Titles" localSheetId="18">'18'!$2:$3</definedName>
    <definedName name="_xlnm.Print_Titles" localSheetId="19">'19'!$2:$2</definedName>
    <definedName name="_xlnm.Print_Titles" localSheetId="2">'2'!$1:$2</definedName>
    <definedName name="_xlnm.Print_Titles" localSheetId="3">'3'!$1:$3</definedName>
    <definedName name="_xlnm.Print_Titles" localSheetId="4">'4'!$A:$A,'4'!$1:$3</definedName>
    <definedName name="_xlnm.Print_Titles" localSheetId="5">'5'!$A:$A,'5'!$1:$3</definedName>
    <definedName name="_xlnm.Print_Titles" localSheetId="6">'6'!$A:$A,'6'!$1:$3</definedName>
    <definedName name="_xlnm.Print_Titles" localSheetId="7">'7'!$A:$A,'7'!$1:$3</definedName>
    <definedName name="_xlnm.Print_Titles" localSheetId="8">'8'!$A:$A,'8'!$1:$3</definedName>
    <definedName name="_xlnm.Print_Titles" localSheetId="9">'9'!$A:$A,'9'!$1:$3</definedName>
    <definedName name="XLDS11129266" localSheetId="1" hidden="1">'1'!$A$1:$AA$70</definedName>
    <definedName name="XLDS11129266" localSheetId="8" hidden="1">#REF!</definedName>
    <definedName name="XLDS11129266" localSheetId="9" hidden="1">#REF!</definedName>
    <definedName name="XLDS11129266" hidden="1">#REF!</definedName>
    <definedName name="XLDS726243269" localSheetId="1" hidden="1">'1'!$C$2:$P$38</definedName>
    <definedName name="XLDS726243269" localSheetId="8" hidden="1">#REF!</definedName>
    <definedName name="XLDS726243269" localSheetId="9" hidden="1">#REF!</definedName>
    <definedName name="XLDS726243269" hidden="1">#REF!</definedName>
    <definedName name="XLDS757807722" hidden="1">'19'!$A$1:$AL$73</definedName>
  </definedNames>
  <calcPr calcId="145621"/>
</workbook>
</file>

<file path=xl/calcChain.xml><?xml version="1.0" encoding="utf-8"?>
<calcChain xmlns="http://schemas.openxmlformats.org/spreadsheetml/2006/main">
  <c r="N69" i="39" l="1"/>
  <c r="N68" i="39"/>
  <c r="N67" i="39"/>
  <c r="N66" i="39"/>
  <c r="N65" i="39"/>
  <c r="N64" i="39"/>
  <c r="N63" i="39"/>
  <c r="N62" i="39"/>
  <c r="N61" i="39"/>
  <c r="N60" i="39"/>
  <c r="N59" i="39"/>
  <c r="N58" i="39"/>
  <c r="N57" i="39"/>
  <c r="N56" i="39"/>
  <c r="N55" i="39"/>
  <c r="N54" i="39"/>
  <c r="N53" i="39"/>
  <c r="N52" i="39"/>
  <c r="N51" i="39"/>
  <c r="N50" i="39"/>
  <c r="N49" i="39"/>
  <c r="N48" i="39"/>
  <c r="N47" i="39"/>
  <c r="N46" i="39"/>
  <c r="N45" i="39"/>
  <c r="N44" i="39"/>
  <c r="N43" i="39"/>
  <c r="N42" i="39"/>
  <c r="N41" i="39"/>
  <c r="N40" i="39"/>
  <c r="N39" i="39"/>
  <c r="N38" i="39"/>
  <c r="N37" i="39"/>
  <c r="N36" i="39"/>
  <c r="N35" i="39"/>
  <c r="N34" i="39"/>
  <c r="N33" i="39"/>
  <c r="N32" i="39"/>
  <c r="N31" i="39"/>
  <c r="N30" i="39"/>
  <c r="N29" i="39"/>
  <c r="N28" i="39"/>
  <c r="N27" i="39"/>
  <c r="N26" i="39"/>
  <c r="N25" i="39"/>
  <c r="N24" i="39"/>
  <c r="N23" i="39"/>
  <c r="N22" i="39"/>
  <c r="N21" i="39"/>
  <c r="N20" i="39"/>
  <c r="N19" i="39"/>
  <c r="N18" i="39"/>
  <c r="N17" i="39"/>
  <c r="N16" i="39"/>
  <c r="N15" i="39"/>
  <c r="N14" i="39"/>
  <c r="N13" i="39"/>
  <c r="N12" i="39"/>
  <c r="N11" i="39"/>
  <c r="N10" i="39"/>
  <c r="N9" i="39"/>
  <c r="N8" i="39"/>
  <c r="N7" i="39"/>
  <c r="N6" i="39"/>
  <c r="N5" i="39"/>
  <c r="N4" i="39"/>
  <c r="N3" i="39"/>
  <c r="H71" i="30" l="1"/>
  <c r="I70" i="30"/>
  <c r="I69" i="30"/>
  <c r="I68" i="30"/>
  <c r="I67" i="30"/>
  <c r="I66" i="30"/>
  <c r="I65" i="30"/>
  <c r="I64" i="30"/>
  <c r="I63" i="30"/>
  <c r="I62" i="30"/>
  <c r="I61" i="30"/>
  <c r="I60" i="30"/>
  <c r="I59" i="30"/>
  <c r="I58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I4" i="30"/>
  <c r="J5" i="29"/>
  <c r="J71" i="29" s="1"/>
  <c r="J6" i="29"/>
  <c r="J7" i="29"/>
  <c r="J8" i="29"/>
  <c r="J9" i="29"/>
  <c r="J10" i="29"/>
  <c r="J11" i="29"/>
  <c r="J12" i="29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7" i="29"/>
  <c r="J28" i="29"/>
  <c r="J29" i="29"/>
  <c r="J30" i="29"/>
  <c r="J31" i="29"/>
  <c r="J32" i="29"/>
  <c r="J33" i="29"/>
  <c r="J34" i="29"/>
  <c r="J35" i="29"/>
  <c r="J36" i="29"/>
  <c r="J37" i="29"/>
  <c r="J38" i="29"/>
  <c r="J39" i="29"/>
  <c r="J40" i="29"/>
  <c r="J41" i="29"/>
  <c r="J42" i="29"/>
  <c r="J43" i="29"/>
  <c r="J44" i="29"/>
  <c r="J45" i="29"/>
  <c r="J46" i="29"/>
  <c r="J47" i="29"/>
  <c r="J48" i="29"/>
  <c r="J49" i="29"/>
  <c r="J50" i="29"/>
  <c r="J51" i="29"/>
  <c r="J52" i="29"/>
  <c r="J53" i="29"/>
  <c r="J54" i="29"/>
  <c r="J55" i="29"/>
  <c r="J56" i="29"/>
  <c r="J57" i="29"/>
  <c r="J58" i="29"/>
  <c r="J59" i="29"/>
  <c r="J60" i="29"/>
  <c r="J61" i="29"/>
  <c r="J62" i="29"/>
  <c r="J63" i="29"/>
  <c r="J64" i="29"/>
  <c r="J65" i="29"/>
  <c r="J66" i="29"/>
  <c r="J67" i="29"/>
  <c r="J68" i="29"/>
  <c r="J69" i="29"/>
  <c r="J70" i="29"/>
  <c r="J4" i="29"/>
  <c r="I71" i="29"/>
  <c r="I71" i="43"/>
  <c r="J70" i="43"/>
  <c r="J69" i="43"/>
  <c r="J68" i="43"/>
  <c r="J67" i="43"/>
  <c r="J66" i="43"/>
  <c r="J65" i="43"/>
  <c r="J64" i="43"/>
  <c r="J63" i="43"/>
  <c r="J62" i="43"/>
  <c r="J61" i="43"/>
  <c r="J60" i="43"/>
  <c r="J59" i="43"/>
  <c r="J58" i="43"/>
  <c r="J57" i="43"/>
  <c r="J56" i="43"/>
  <c r="J55" i="43"/>
  <c r="J54" i="43"/>
  <c r="J53" i="43"/>
  <c r="J52" i="43"/>
  <c r="J51" i="43"/>
  <c r="J50" i="43"/>
  <c r="J49" i="43"/>
  <c r="J48" i="43"/>
  <c r="J47" i="43"/>
  <c r="J46" i="43"/>
  <c r="J45" i="43"/>
  <c r="J44" i="43"/>
  <c r="J43" i="43"/>
  <c r="J42" i="43"/>
  <c r="J41" i="43"/>
  <c r="J40" i="43"/>
  <c r="J39" i="43"/>
  <c r="J38" i="43"/>
  <c r="J37" i="43"/>
  <c r="J36" i="43"/>
  <c r="J35" i="43"/>
  <c r="J34" i="43"/>
  <c r="J33" i="43"/>
  <c r="J32" i="43"/>
  <c r="J31" i="43"/>
  <c r="J30" i="43"/>
  <c r="J29" i="43"/>
  <c r="J28" i="43"/>
  <c r="J5" i="43"/>
  <c r="J6" i="43"/>
  <c r="J7" i="43"/>
  <c r="J8" i="43"/>
  <c r="J9" i="43"/>
  <c r="J10" i="43"/>
  <c r="J11" i="43"/>
  <c r="J12" i="43"/>
  <c r="J13" i="43"/>
  <c r="J14" i="43"/>
  <c r="J15" i="43"/>
  <c r="J16" i="43"/>
  <c r="J17" i="43"/>
  <c r="J18" i="43"/>
  <c r="J19" i="43"/>
  <c r="J20" i="43"/>
  <c r="J21" i="43"/>
  <c r="J22" i="43"/>
  <c r="J23" i="43"/>
  <c r="J24" i="43"/>
  <c r="J25" i="43"/>
  <c r="J26" i="43"/>
  <c r="J27" i="43"/>
  <c r="J4" i="43"/>
  <c r="K70" i="25"/>
  <c r="K69" i="25"/>
  <c r="K68" i="25"/>
  <c r="K67" i="25"/>
  <c r="K66" i="25"/>
  <c r="K65" i="25"/>
  <c r="K64" i="25"/>
  <c r="K63" i="25"/>
  <c r="K62" i="25"/>
  <c r="K61" i="25"/>
  <c r="K60" i="25"/>
  <c r="K59" i="25"/>
  <c r="K58" i="25"/>
  <c r="K57" i="25"/>
  <c r="K56" i="25"/>
  <c r="K55" i="25"/>
  <c r="K54" i="25"/>
  <c r="K53" i="25"/>
  <c r="K52" i="25"/>
  <c r="K51" i="25"/>
  <c r="K50" i="25"/>
  <c r="K49" i="25"/>
  <c r="K48" i="25"/>
  <c r="K47" i="25"/>
  <c r="K46" i="25"/>
  <c r="K45" i="25"/>
  <c r="K44" i="25"/>
  <c r="K43" i="25"/>
  <c r="K42" i="25"/>
  <c r="K41" i="25"/>
  <c r="K40" i="25"/>
  <c r="K39" i="25"/>
  <c r="K38" i="25"/>
  <c r="K37" i="25"/>
  <c r="K36" i="25"/>
  <c r="K35" i="25"/>
  <c r="K34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K10" i="25"/>
  <c r="K9" i="25"/>
  <c r="K8" i="25"/>
  <c r="K7" i="25"/>
  <c r="K5" i="25"/>
  <c r="K4" i="25"/>
  <c r="J5" i="26"/>
  <c r="J6" i="26"/>
  <c r="J7" i="26"/>
  <c r="J8" i="26"/>
  <c r="J9" i="26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39" i="26"/>
  <c r="J40" i="26"/>
  <c r="J41" i="26"/>
  <c r="J42" i="26"/>
  <c r="J43" i="26"/>
  <c r="J44" i="26"/>
  <c r="J45" i="26"/>
  <c r="J46" i="26"/>
  <c r="J47" i="26"/>
  <c r="J48" i="26"/>
  <c r="J49" i="26"/>
  <c r="J50" i="26"/>
  <c r="J51" i="26"/>
  <c r="J52" i="26"/>
  <c r="J53" i="26"/>
  <c r="J54" i="26"/>
  <c r="J55" i="26"/>
  <c r="J56" i="26"/>
  <c r="J57" i="26"/>
  <c r="J58" i="26"/>
  <c r="J59" i="26"/>
  <c r="J60" i="26"/>
  <c r="J61" i="26"/>
  <c r="J62" i="26"/>
  <c r="J63" i="26"/>
  <c r="J64" i="26"/>
  <c r="J65" i="26"/>
  <c r="J66" i="26"/>
  <c r="J67" i="26"/>
  <c r="J68" i="26"/>
  <c r="J69" i="26"/>
  <c r="J70" i="26"/>
  <c r="J71" i="26"/>
  <c r="J4" i="26"/>
  <c r="I71" i="26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4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M70" i="44"/>
  <c r="M69" i="44"/>
  <c r="M68" i="44"/>
  <c r="M67" i="44"/>
  <c r="M66" i="44"/>
  <c r="M65" i="44"/>
  <c r="M64" i="44"/>
  <c r="M63" i="44"/>
  <c r="M62" i="44"/>
  <c r="M61" i="44"/>
  <c r="M60" i="44"/>
  <c r="M59" i="44"/>
  <c r="M58" i="44"/>
  <c r="M57" i="44"/>
  <c r="M56" i="44"/>
  <c r="M55" i="44"/>
  <c r="M54" i="44"/>
  <c r="M53" i="44"/>
  <c r="M52" i="44"/>
  <c r="M51" i="44"/>
  <c r="M50" i="44"/>
  <c r="M49" i="44"/>
  <c r="M48" i="44"/>
  <c r="M47" i="44"/>
  <c r="M46" i="44"/>
  <c r="M45" i="44"/>
  <c r="M44" i="44"/>
  <c r="M43" i="44"/>
  <c r="M42" i="44"/>
  <c r="M41" i="44"/>
  <c r="M40" i="44"/>
  <c r="M39" i="44"/>
  <c r="M38" i="44"/>
  <c r="M37" i="44"/>
  <c r="M36" i="44"/>
  <c r="M35" i="44"/>
  <c r="M34" i="44"/>
  <c r="M33" i="44"/>
  <c r="M32" i="44"/>
  <c r="M31" i="44"/>
  <c r="M30" i="44"/>
  <c r="M29" i="44"/>
  <c r="M28" i="44"/>
  <c r="M27" i="44"/>
  <c r="M26" i="44"/>
  <c r="M25" i="44"/>
  <c r="M24" i="44"/>
  <c r="M23" i="44"/>
  <c r="M22" i="44"/>
  <c r="M21" i="44"/>
  <c r="M20" i="44"/>
  <c r="M19" i="44"/>
  <c r="M18" i="44"/>
  <c r="M17" i="44"/>
  <c r="M16" i="44"/>
  <c r="M15" i="44"/>
  <c r="M14" i="44"/>
  <c r="M13" i="44"/>
  <c r="M12" i="44"/>
  <c r="M11" i="44"/>
  <c r="M10" i="44"/>
  <c r="M9" i="44"/>
  <c r="M8" i="44"/>
  <c r="M7" i="44"/>
  <c r="M6" i="44"/>
  <c r="M4" i="44"/>
  <c r="L70" i="44"/>
  <c r="L69" i="44"/>
  <c r="L68" i="44"/>
  <c r="L67" i="44"/>
  <c r="L66" i="44"/>
  <c r="L65" i="44"/>
  <c r="L64" i="44"/>
  <c r="L63" i="44"/>
  <c r="L62" i="44"/>
  <c r="L61" i="44"/>
  <c r="L60" i="44"/>
  <c r="L59" i="44"/>
  <c r="L58" i="44"/>
  <c r="L57" i="44"/>
  <c r="L56" i="44"/>
  <c r="L55" i="44"/>
  <c r="L54" i="44"/>
  <c r="L53" i="44"/>
  <c r="L52" i="44"/>
  <c r="L51" i="44"/>
  <c r="L50" i="44"/>
  <c r="L49" i="44"/>
  <c r="L48" i="44"/>
  <c r="L47" i="44"/>
  <c r="L46" i="44"/>
  <c r="L45" i="44"/>
  <c r="L44" i="44"/>
  <c r="L43" i="44"/>
  <c r="L42" i="44"/>
  <c r="L41" i="44"/>
  <c r="L40" i="44"/>
  <c r="L39" i="44"/>
  <c r="L38" i="44"/>
  <c r="L37" i="44"/>
  <c r="L36" i="44"/>
  <c r="L35" i="44"/>
  <c r="L34" i="44"/>
  <c r="L33" i="44"/>
  <c r="L32" i="44"/>
  <c r="L31" i="44"/>
  <c r="L30" i="44"/>
  <c r="L29" i="44"/>
  <c r="L28" i="44"/>
  <c r="L27" i="44"/>
  <c r="L26" i="44"/>
  <c r="L25" i="44"/>
  <c r="L24" i="44"/>
  <c r="L23" i="44"/>
  <c r="L22" i="44"/>
  <c r="L21" i="44"/>
  <c r="L20" i="44"/>
  <c r="L19" i="44"/>
  <c r="L18" i="44"/>
  <c r="L17" i="44"/>
  <c r="L16" i="44"/>
  <c r="L15" i="44"/>
  <c r="L14" i="44"/>
  <c r="L13" i="44"/>
  <c r="L12" i="44"/>
  <c r="L11" i="44"/>
  <c r="L10" i="44"/>
  <c r="L9" i="44"/>
  <c r="L8" i="44"/>
  <c r="L7" i="44"/>
  <c r="L6" i="44"/>
  <c r="L5" i="44"/>
  <c r="L4" i="44"/>
  <c r="P5" i="44" l="1"/>
  <c r="P6" i="44"/>
  <c r="P7" i="44"/>
  <c r="P8" i="44"/>
  <c r="P9" i="44"/>
  <c r="P10" i="44"/>
  <c r="P11" i="44"/>
  <c r="P12" i="44"/>
  <c r="P13" i="44"/>
  <c r="P14" i="44"/>
  <c r="P15" i="44"/>
  <c r="P16" i="44"/>
  <c r="P17" i="44"/>
  <c r="P18" i="44"/>
  <c r="P19" i="44"/>
  <c r="P20" i="44"/>
  <c r="P21" i="44"/>
  <c r="P22" i="44"/>
  <c r="P23" i="44"/>
  <c r="P24" i="44"/>
  <c r="P25" i="44"/>
  <c r="P26" i="44"/>
  <c r="P27" i="44"/>
  <c r="P28" i="44"/>
  <c r="P29" i="44"/>
  <c r="P30" i="44"/>
  <c r="P31" i="44"/>
  <c r="P32" i="44"/>
  <c r="P33" i="44"/>
  <c r="P34" i="44"/>
  <c r="P35" i="44"/>
  <c r="P36" i="44"/>
  <c r="P37" i="44"/>
  <c r="P38" i="44"/>
  <c r="P39" i="44"/>
  <c r="P40" i="44"/>
  <c r="P41" i="44"/>
  <c r="P42" i="44"/>
  <c r="P43" i="44"/>
  <c r="P44" i="44"/>
  <c r="P45" i="44"/>
  <c r="P46" i="44"/>
  <c r="P47" i="44"/>
  <c r="P48" i="44"/>
  <c r="P49" i="44"/>
  <c r="P50" i="44"/>
  <c r="P51" i="44"/>
  <c r="P52" i="44"/>
  <c r="P53" i="44"/>
  <c r="P54" i="44"/>
  <c r="P55" i="44"/>
  <c r="P56" i="44"/>
  <c r="P57" i="44"/>
  <c r="P58" i="44"/>
  <c r="P59" i="44"/>
  <c r="P60" i="44"/>
  <c r="P61" i="44"/>
  <c r="P62" i="44"/>
  <c r="P63" i="44"/>
  <c r="P64" i="44"/>
  <c r="P65" i="44"/>
  <c r="P66" i="44"/>
  <c r="P67" i="44"/>
  <c r="P68" i="44"/>
  <c r="P69" i="44"/>
  <c r="P70" i="44"/>
  <c r="P4" i="44"/>
  <c r="C3" i="43"/>
  <c r="H9" i="44" l="1"/>
  <c r="H28" i="43"/>
  <c r="H53" i="44"/>
  <c r="H45" i="44"/>
  <c r="H36" i="44"/>
  <c r="H15" i="44"/>
  <c r="Y70" i="14" l="1"/>
  <c r="Y73" i="14"/>
  <c r="Y72" i="14"/>
  <c r="Y71" i="14"/>
  <c r="Z17" i="14" s="1"/>
  <c r="Y4" i="14"/>
  <c r="Y5" i="14"/>
  <c r="Y6" i="14"/>
  <c r="Y7" i="14"/>
  <c r="Y8" i="14"/>
  <c r="Y9" i="14"/>
  <c r="Y10" i="14"/>
  <c r="Y11" i="14"/>
  <c r="Y12" i="14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38" i="14"/>
  <c r="Y39" i="14"/>
  <c r="Y40" i="14"/>
  <c r="Y41" i="14"/>
  <c r="Y42" i="14"/>
  <c r="Y43" i="14"/>
  <c r="Y44" i="14"/>
  <c r="Y45" i="14"/>
  <c r="Y46" i="14"/>
  <c r="Y47" i="14"/>
  <c r="Y48" i="14"/>
  <c r="Y49" i="14"/>
  <c r="Y50" i="14"/>
  <c r="Y51" i="14"/>
  <c r="Y52" i="14"/>
  <c r="Y53" i="14"/>
  <c r="Y54" i="14"/>
  <c r="Y55" i="14"/>
  <c r="Y56" i="14"/>
  <c r="Y57" i="14"/>
  <c r="Y58" i="14"/>
  <c r="Y59" i="14"/>
  <c r="Y60" i="14"/>
  <c r="Y61" i="14"/>
  <c r="Y62" i="14"/>
  <c r="Y63" i="14"/>
  <c r="Y64" i="14"/>
  <c r="Y65" i="14"/>
  <c r="Y66" i="14"/>
  <c r="Y67" i="14"/>
  <c r="Y68" i="14"/>
  <c r="Y69" i="14"/>
  <c r="Y3" i="14"/>
  <c r="Y2" i="14"/>
  <c r="Z13" i="14" l="1"/>
  <c r="Z11" i="14"/>
  <c r="Z41" i="14"/>
  <c r="Z43" i="14"/>
  <c r="Z61" i="14"/>
  <c r="Z27" i="14"/>
  <c r="Z57" i="14"/>
  <c r="Z25" i="14"/>
  <c r="Z19" i="14"/>
  <c r="Z69" i="14"/>
  <c r="Z49" i="14"/>
  <c r="Z35" i="14"/>
  <c r="Z21" i="14"/>
  <c r="Z67" i="14"/>
  <c r="Z45" i="14"/>
  <c r="Z29" i="14"/>
  <c r="Z51" i="14"/>
  <c r="Z33" i="14"/>
  <c r="Z53" i="14"/>
  <c r="Z37" i="14"/>
  <c r="Z59" i="14"/>
  <c r="Z65" i="14"/>
  <c r="Z6" i="14"/>
  <c r="Z10" i="14"/>
  <c r="Z14" i="14"/>
  <c r="Z18" i="14"/>
  <c r="Z22" i="14"/>
  <c r="Z26" i="14"/>
  <c r="Z30" i="14"/>
  <c r="Z34" i="14"/>
  <c r="Z38" i="14"/>
  <c r="Z42" i="14"/>
  <c r="Z46" i="14"/>
  <c r="Z50" i="14"/>
  <c r="Z54" i="14"/>
  <c r="Z58" i="14"/>
  <c r="Z62" i="14"/>
  <c r="Z66" i="14"/>
  <c r="Z70" i="14"/>
  <c r="Z7" i="14"/>
  <c r="Z4" i="14"/>
  <c r="Z8" i="14"/>
  <c r="Z12" i="14"/>
  <c r="Z16" i="14"/>
  <c r="Z20" i="14"/>
  <c r="Z24" i="14"/>
  <c r="Z28" i="14"/>
  <c r="Z32" i="14"/>
  <c r="Z36" i="14"/>
  <c r="Z40" i="14"/>
  <c r="Z44" i="14"/>
  <c r="Z48" i="14"/>
  <c r="Z52" i="14"/>
  <c r="Z56" i="14"/>
  <c r="Z60" i="14"/>
  <c r="Z64" i="14"/>
  <c r="Z68" i="14"/>
  <c r="Z5" i="14"/>
  <c r="Z9" i="14"/>
  <c r="Z3" i="14"/>
  <c r="Z63" i="14"/>
  <c r="Z55" i="14"/>
  <c r="Z47" i="14"/>
  <c r="Z39" i="14"/>
  <c r="Z31" i="14"/>
  <c r="Z23" i="14"/>
  <c r="Z15" i="14"/>
  <c r="L8" i="1"/>
  <c r="L12" i="1"/>
  <c r="L16" i="1"/>
  <c r="L20" i="1"/>
  <c r="L31" i="1"/>
  <c r="L36" i="1"/>
  <c r="L40" i="1"/>
  <c r="L44" i="1"/>
  <c r="L48" i="1"/>
  <c r="L52" i="1"/>
  <c r="L57" i="1"/>
  <c r="L61" i="1"/>
  <c r="L65" i="1"/>
  <c r="L69" i="1"/>
  <c r="L5" i="1"/>
  <c r="L7" i="1"/>
  <c r="L9" i="1"/>
  <c r="L10" i="1"/>
  <c r="L11" i="1"/>
  <c r="L13" i="1"/>
  <c r="L14" i="1"/>
  <c r="L15" i="1"/>
  <c r="L17" i="1"/>
  <c r="L18" i="1"/>
  <c r="L19" i="1"/>
  <c r="L21" i="1"/>
  <c r="L22" i="1"/>
  <c r="L23" i="1"/>
  <c r="L24" i="1"/>
  <c r="L25" i="1"/>
  <c r="L26" i="1"/>
  <c r="L27" i="1"/>
  <c r="L28" i="1"/>
  <c r="L29" i="1"/>
  <c r="L30" i="1"/>
  <c r="L32" i="1"/>
  <c r="L33" i="1"/>
  <c r="L34" i="1"/>
  <c r="L35" i="1"/>
  <c r="L37" i="1"/>
  <c r="L38" i="1"/>
  <c r="L39" i="1"/>
  <c r="L41" i="1"/>
  <c r="L42" i="1"/>
  <c r="L43" i="1"/>
  <c r="L45" i="1"/>
  <c r="L46" i="1"/>
  <c r="L47" i="1"/>
  <c r="L49" i="1"/>
  <c r="L50" i="1"/>
  <c r="L51" i="1"/>
  <c r="L53" i="1"/>
  <c r="L54" i="1"/>
  <c r="L55" i="1"/>
  <c r="L56" i="1"/>
  <c r="L58" i="1"/>
  <c r="L59" i="1"/>
  <c r="L60" i="1"/>
  <c r="L62" i="1"/>
  <c r="L63" i="1"/>
  <c r="L64" i="1"/>
  <c r="L66" i="1"/>
  <c r="L67" i="1"/>
  <c r="L68" i="1"/>
  <c r="L70" i="1"/>
  <c r="L4" i="1"/>
  <c r="K71" i="44"/>
  <c r="M5" i="44"/>
  <c r="L71" i="44" l="1"/>
  <c r="M71" i="44"/>
  <c r="L6" i="1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4" i="3"/>
  <c r="L71" i="1" l="1"/>
  <c r="P71" i="44"/>
  <c r="A2" i="24"/>
  <c r="A2" i="44"/>
  <c r="A2" i="43"/>
  <c r="A2" i="26"/>
  <c r="A2" i="1"/>
  <c r="K70" i="28" l="1"/>
  <c r="S70" i="1" s="1"/>
  <c r="K69" i="28"/>
  <c r="S69" i="1" s="1"/>
  <c r="K68" i="28"/>
  <c r="S68" i="1" s="1"/>
  <c r="K67" i="28"/>
  <c r="S67" i="1" s="1"/>
  <c r="K66" i="28"/>
  <c r="S66" i="1" s="1"/>
  <c r="K65" i="28"/>
  <c r="S65" i="1" s="1"/>
  <c r="K64" i="28"/>
  <c r="S64" i="1" s="1"/>
  <c r="K63" i="28"/>
  <c r="S63" i="1" s="1"/>
  <c r="K62" i="28"/>
  <c r="S62" i="1" s="1"/>
  <c r="K61" i="28"/>
  <c r="S61" i="1" s="1"/>
  <c r="K60" i="28"/>
  <c r="S60" i="1" s="1"/>
  <c r="K59" i="28"/>
  <c r="S59" i="1" s="1"/>
  <c r="K58" i="28"/>
  <c r="S58" i="1" s="1"/>
  <c r="K57" i="28"/>
  <c r="S57" i="1" s="1"/>
  <c r="K56" i="28"/>
  <c r="S56" i="1" s="1"/>
  <c r="K55" i="28"/>
  <c r="S55" i="1" s="1"/>
  <c r="K54" i="28"/>
  <c r="S54" i="1" s="1"/>
  <c r="K53" i="28"/>
  <c r="S53" i="1" s="1"/>
  <c r="K52" i="28"/>
  <c r="S52" i="1" s="1"/>
  <c r="K51" i="28"/>
  <c r="S51" i="1" s="1"/>
  <c r="K50" i="28"/>
  <c r="S50" i="1" s="1"/>
  <c r="K49" i="28"/>
  <c r="S49" i="1" s="1"/>
  <c r="K48" i="28"/>
  <c r="S48" i="1" s="1"/>
  <c r="K47" i="28"/>
  <c r="S47" i="1" s="1"/>
  <c r="K46" i="28"/>
  <c r="S46" i="1" s="1"/>
  <c r="K45" i="28"/>
  <c r="S45" i="1" s="1"/>
  <c r="K44" i="28"/>
  <c r="S44" i="1" s="1"/>
  <c r="K43" i="28"/>
  <c r="S43" i="1" s="1"/>
  <c r="K42" i="28"/>
  <c r="S42" i="1" s="1"/>
  <c r="K41" i="28"/>
  <c r="S41" i="1" s="1"/>
  <c r="K40" i="28"/>
  <c r="S40" i="1" s="1"/>
  <c r="K39" i="28"/>
  <c r="S39" i="1" s="1"/>
  <c r="K38" i="28"/>
  <c r="S38" i="1" s="1"/>
  <c r="K37" i="28"/>
  <c r="S37" i="1" s="1"/>
  <c r="K36" i="28"/>
  <c r="S36" i="1" s="1"/>
  <c r="K35" i="28"/>
  <c r="S35" i="1" s="1"/>
  <c r="K34" i="28"/>
  <c r="S34" i="1" s="1"/>
  <c r="K33" i="28"/>
  <c r="S33" i="1" s="1"/>
  <c r="K32" i="28"/>
  <c r="S32" i="1" s="1"/>
  <c r="K31" i="28"/>
  <c r="S31" i="1" s="1"/>
  <c r="K30" i="28"/>
  <c r="S30" i="1" s="1"/>
  <c r="K29" i="28"/>
  <c r="S29" i="1" s="1"/>
  <c r="K28" i="28"/>
  <c r="S28" i="1" s="1"/>
  <c r="K27" i="28"/>
  <c r="S27" i="1" s="1"/>
  <c r="K26" i="28"/>
  <c r="S26" i="1" s="1"/>
  <c r="K25" i="28"/>
  <c r="S25" i="1" s="1"/>
  <c r="K24" i="28"/>
  <c r="S24" i="1" s="1"/>
  <c r="K23" i="28"/>
  <c r="S23" i="1" s="1"/>
  <c r="K22" i="28"/>
  <c r="S22" i="1" s="1"/>
  <c r="K21" i="28"/>
  <c r="S21" i="1" s="1"/>
  <c r="K20" i="28"/>
  <c r="S20" i="1" s="1"/>
  <c r="K19" i="28"/>
  <c r="S19" i="1" s="1"/>
  <c r="K18" i="28"/>
  <c r="S18" i="1" s="1"/>
  <c r="K17" i="28"/>
  <c r="S17" i="1" s="1"/>
  <c r="K16" i="28"/>
  <c r="S16" i="1" s="1"/>
  <c r="K15" i="28"/>
  <c r="S15" i="1" s="1"/>
  <c r="K14" i="28"/>
  <c r="S14" i="1" s="1"/>
  <c r="K13" i="28"/>
  <c r="S13" i="1" s="1"/>
  <c r="K12" i="28"/>
  <c r="S12" i="1" s="1"/>
  <c r="K11" i="28"/>
  <c r="S11" i="1" s="1"/>
  <c r="K10" i="28"/>
  <c r="S10" i="1" s="1"/>
  <c r="K9" i="28"/>
  <c r="S9" i="1" s="1"/>
  <c r="K8" i="28"/>
  <c r="S8" i="1" s="1"/>
  <c r="K7" i="28"/>
  <c r="S7" i="1" s="1"/>
  <c r="K6" i="28"/>
  <c r="S6" i="1" s="1"/>
  <c r="K5" i="28"/>
  <c r="S5" i="1" s="1"/>
  <c r="K4" i="28"/>
  <c r="S4" i="1" s="1"/>
  <c r="K71" i="28" l="1"/>
  <c r="S71" i="1" s="1"/>
  <c r="A72" i="6"/>
  <c r="V69" i="39" l="1"/>
  <c r="V68" i="39"/>
  <c r="V67" i="39"/>
  <c r="V66" i="39"/>
  <c r="V65" i="39"/>
  <c r="V64" i="39"/>
  <c r="V63" i="39"/>
  <c r="V62" i="39"/>
  <c r="V61" i="39"/>
  <c r="V60" i="39"/>
  <c r="V59" i="39"/>
  <c r="V58" i="39"/>
  <c r="V57" i="39"/>
  <c r="V56" i="39"/>
  <c r="V55" i="39"/>
  <c r="V54" i="39"/>
  <c r="V53" i="39"/>
  <c r="V52" i="39"/>
  <c r="V51" i="39"/>
  <c r="V50" i="39"/>
  <c r="V49" i="39"/>
  <c r="V48" i="39"/>
  <c r="V47" i="39"/>
  <c r="V46" i="39"/>
  <c r="V45" i="39"/>
  <c r="V44" i="39"/>
  <c r="V43" i="39"/>
  <c r="V42" i="39"/>
  <c r="V41" i="39"/>
  <c r="V40" i="39"/>
  <c r="V39" i="39"/>
  <c r="V38" i="39"/>
  <c r="V37" i="39"/>
  <c r="V36" i="39"/>
  <c r="V35" i="39"/>
  <c r="V34" i="39"/>
  <c r="V33" i="39"/>
  <c r="V32" i="39"/>
  <c r="V31" i="39"/>
  <c r="V30" i="39"/>
  <c r="V29" i="39"/>
  <c r="V28" i="39"/>
  <c r="V27" i="39"/>
  <c r="V26" i="39"/>
  <c r="V25" i="39"/>
  <c r="V24" i="39"/>
  <c r="V23" i="39"/>
  <c r="V22" i="39"/>
  <c r="V21" i="39"/>
  <c r="V20" i="39"/>
  <c r="V19" i="39"/>
  <c r="V18" i="39"/>
  <c r="V17" i="39"/>
  <c r="V16" i="39"/>
  <c r="V15" i="39"/>
  <c r="V14" i="39"/>
  <c r="V13" i="39"/>
  <c r="V12" i="39"/>
  <c r="V11" i="39"/>
  <c r="V10" i="39"/>
  <c r="V9" i="39"/>
  <c r="V8" i="39"/>
  <c r="V7" i="39"/>
  <c r="V6" i="39"/>
  <c r="V5" i="39"/>
  <c r="V4" i="39"/>
  <c r="V3" i="39"/>
  <c r="T69" i="39"/>
  <c r="T68" i="39"/>
  <c r="T67" i="39"/>
  <c r="T66" i="39"/>
  <c r="T65" i="39"/>
  <c r="T64" i="39"/>
  <c r="T63" i="39"/>
  <c r="T62" i="39"/>
  <c r="T61" i="39"/>
  <c r="T60" i="39"/>
  <c r="T59" i="39"/>
  <c r="T58" i="39"/>
  <c r="T57" i="39"/>
  <c r="T56" i="39"/>
  <c r="T55" i="39"/>
  <c r="T54" i="39"/>
  <c r="T53" i="39"/>
  <c r="T52" i="39"/>
  <c r="T51" i="39"/>
  <c r="T50" i="39"/>
  <c r="T49" i="39"/>
  <c r="T48" i="39"/>
  <c r="T47" i="39"/>
  <c r="T46" i="39"/>
  <c r="T45" i="39"/>
  <c r="T44" i="39"/>
  <c r="T43" i="39"/>
  <c r="T42" i="39"/>
  <c r="T41" i="39"/>
  <c r="T40" i="39"/>
  <c r="T39" i="39"/>
  <c r="T38" i="39"/>
  <c r="T37" i="39"/>
  <c r="T36" i="39"/>
  <c r="T35" i="39"/>
  <c r="T34" i="39"/>
  <c r="T33" i="39"/>
  <c r="T32" i="39"/>
  <c r="T31" i="39"/>
  <c r="T30" i="39"/>
  <c r="T29" i="39"/>
  <c r="T28" i="39"/>
  <c r="T27" i="39"/>
  <c r="T26" i="39"/>
  <c r="T25" i="39"/>
  <c r="T24" i="39"/>
  <c r="T23" i="39"/>
  <c r="T22" i="39"/>
  <c r="T21" i="39"/>
  <c r="T20" i="39"/>
  <c r="T19" i="39"/>
  <c r="T18" i="39"/>
  <c r="T17" i="39"/>
  <c r="T16" i="39"/>
  <c r="T15" i="39"/>
  <c r="T14" i="39"/>
  <c r="T13" i="39"/>
  <c r="T12" i="39"/>
  <c r="T11" i="39"/>
  <c r="T10" i="39"/>
  <c r="T9" i="39"/>
  <c r="T8" i="39"/>
  <c r="T7" i="39"/>
  <c r="T6" i="39"/>
  <c r="T5" i="39"/>
  <c r="T4" i="39"/>
  <c r="T3" i="39"/>
  <c r="R69" i="39"/>
  <c r="R68" i="39"/>
  <c r="R67" i="39"/>
  <c r="R66" i="39"/>
  <c r="R65" i="39"/>
  <c r="R64" i="39"/>
  <c r="R63" i="39"/>
  <c r="R62" i="39"/>
  <c r="R61" i="39"/>
  <c r="R60" i="39"/>
  <c r="R59" i="39"/>
  <c r="R58" i="39"/>
  <c r="R57" i="39"/>
  <c r="R56" i="39"/>
  <c r="R55" i="39"/>
  <c r="R54" i="39"/>
  <c r="R53" i="39"/>
  <c r="R52" i="39"/>
  <c r="R51" i="39"/>
  <c r="R50" i="39"/>
  <c r="R49" i="39"/>
  <c r="R48" i="39"/>
  <c r="R47" i="39"/>
  <c r="R46" i="39"/>
  <c r="R45" i="39"/>
  <c r="R44" i="39"/>
  <c r="R43" i="39"/>
  <c r="R42" i="39"/>
  <c r="R41" i="39"/>
  <c r="R40" i="39"/>
  <c r="R39" i="39"/>
  <c r="R38" i="39"/>
  <c r="R37" i="39"/>
  <c r="R36" i="39"/>
  <c r="R35" i="39"/>
  <c r="R34" i="39"/>
  <c r="R33" i="39"/>
  <c r="R32" i="39"/>
  <c r="R31" i="39"/>
  <c r="R30" i="39"/>
  <c r="R29" i="39"/>
  <c r="R28" i="39"/>
  <c r="R27" i="39"/>
  <c r="R26" i="39"/>
  <c r="R25" i="39"/>
  <c r="R24" i="39"/>
  <c r="R23" i="39"/>
  <c r="R22" i="39"/>
  <c r="R21" i="39"/>
  <c r="R20" i="39"/>
  <c r="R19" i="39"/>
  <c r="R18" i="39"/>
  <c r="R17" i="39"/>
  <c r="R16" i="39"/>
  <c r="R15" i="39"/>
  <c r="R14" i="39"/>
  <c r="R13" i="39"/>
  <c r="R12" i="39"/>
  <c r="R11" i="39"/>
  <c r="R10" i="39"/>
  <c r="R9" i="39"/>
  <c r="R8" i="39"/>
  <c r="R7" i="39"/>
  <c r="R6" i="39"/>
  <c r="R5" i="39"/>
  <c r="R4" i="39"/>
  <c r="R3" i="39"/>
  <c r="P69" i="39"/>
  <c r="P68" i="39"/>
  <c r="P67" i="39"/>
  <c r="P66" i="39"/>
  <c r="P65" i="39"/>
  <c r="P64" i="39"/>
  <c r="P63" i="39"/>
  <c r="P62" i="39"/>
  <c r="P61" i="39"/>
  <c r="P60" i="39"/>
  <c r="P59" i="39"/>
  <c r="P58" i="39"/>
  <c r="P57" i="39"/>
  <c r="P56" i="39"/>
  <c r="P55" i="39"/>
  <c r="P54" i="39"/>
  <c r="P53" i="39"/>
  <c r="P52" i="39"/>
  <c r="P51" i="39"/>
  <c r="P50" i="39"/>
  <c r="P49" i="39"/>
  <c r="P48" i="39"/>
  <c r="P47" i="39"/>
  <c r="P46" i="39"/>
  <c r="P45" i="39"/>
  <c r="P44" i="39"/>
  <c r="P43" i="39"/>
  <c r="P42" i="39"/>
  <c r="P41" i="39"/>
  <c r="P40" i="39"/>
  <c r="P39" i="39"/>
  <c r="P38" i="39"/>
  <c r="P37" i="39"/>
  <c r="P36" i="39"/>
  <c r="P35" i="39"/>
  <c r="P34" i="39"/>
  <c r="P33" i="39"/>
  <c r="P32" i="39"/>
  <c r="P31" i="39"/>
  <c r="P30" i="39"/>
  <c r="P29" i="39"/>
  <c r="P28" i="39"/>
  <c r="P27" i="39"/>
  <c r="P26" i="39"/>
  <c r="P25" i="39"/>
  <c r="P24" i="39"/>
  <c r="P23" i="39"/>
  <c r="P22" i="39"/>
  <c r="P21" i="39"/>
  <c r="P20" i="39"/>
  <c r="P19" i="39"/>
  <c r="P18" i="39"/>
  <c r="P17" i="39"/>
  <c r="P16" i="39"/>
  <c r="P15" i="39"/>
  <c r="P14" i="39"/>
  <c r="P13" i="39"/>
  <c r="P12" i="39"/>
  <c r="P11" i="39"/>
  <c r="P10" i="39"/>
  <c r="P9" i="39"/>
  <c r="P8" i="39"/>
  <c r="P7" i="39"/>
  <c r="P6" i="39"/>
  <c r="P5" i="39"/>
  <c r="P4" i="39"/>
  <c r="P3" i="39"/>
  <c r="G70" i="34" l="1"/>
  <c r="G69" i="34"/>
  <c r="G68" i="34"/>
  <c r="G67" i="34"/>
  <c r="G66" i="34"/>
  <c r="G65" i="34"/>
  <c r="G64" i="34"/>
  <c r="G63" i="34"/>
  <c r="G62" i="34"/>
  <c r="G61" i="34"/>
  <c r="G60" i="34"/>
  <c r="G59" i="34"/>
  <c r="G58" i="34"/>
  <c r="G57" i="34"/>
  <c r="G56" i="34"/>
  <c r="G55" i="34"/>
  <c r="G54" i="34"/>
  <c r="G53" i="34"/>
  <c r="G52" i="34"/>
  <c r="G51" i="34"/>
  <c r="G50" i="34"/>
  <c r="G49" i="34"/>
  <c r="G48" i="34"/>
  <c r="G47" i="34"/>
  <c r="G46" i="34"/>
  <c r="G45" i="34"/>
  <c r="G44" i="34"/>
  <c r="G43" i="34"/>
  <c r="G42" i="34"/>
  <c r="G41" i="34"/>
  <c r="G40" i="34"/>
  <c r="G39" i="34"/>
  <c r="G38" i="34"/>
  <c r="G37" i="34"/>
  <c r="G36" i="34"/>
  <c r="G35" i="34"/>
  <c r="G34" i="34"/>
  <c r="G33" i="34"/>
  <c r="G32" i="34"/>
  <c r="G31" i="34"/>
  <c r="G30" i="34"/>
  <c r="G29" i="34"/>
  <c r="G28" i="34"/>
  <c r="G27" i="34"/>
  <c r="G26" i="34"/>
  <c r="G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G7" i="34"/>
  <c r="G6" i="34"/>
  <c r="G5" i="34"/>
  <c r="G4" i="34"/>
  <c r="H70" i="32" l="1"/>
  <c r="H69" i="32"/>
  <c r="H68" i="32"/>
  <c r="H67" i="32"/>
  <c r="H66" i="32"/>
  <c r="H65" i="32"/>
  <c r="H64" i="32"/>
  <c r="H63" i="32"/>
  <c r="H62" i="32"/>
  <c r="H61" i="32"/>
  <c r="H60" i="32"/>
  <c r="H59" i="32"/>
  <c r="H58" i="32"/>
  <c r="H57" i="32"/>
  <c r="H56" i="32"/>
  <c r="H55" i="32"/>
  <c r="H54" i="32"/>
  <c r="H53" i="32"/>
  <c r="H52" i="32"/>
  <c r="H51" i="32"/>
  <c r="H50" i="32"/>
  <c r="H49" i="32"/>
  <c r="H48" i="32"/>
  <c r="H47" i="32"/>
  <c r="H46" i="32"/>
  <c r="H45" i="32"/>
  <c r="H44" i="32"/>
  <c r="H43" i="32"/>
  <c r="H42" i="32"/>
  <c r="H41" i="32"/>
  <c r="H40" i="32"/>
  <c r="H39" i="32"/>
  <c r="H38" i="32"/>
  <c r="H37" i="32"/>
  <c r="H36" i="32"/>
  <c r="H35" i="32"/>
  <c r="H34" i="32"/>
  <c r="H33" i="32"/>
  <c r="H32" i="32"/>
  <c r="H31" i="32"/>
  <c r="H30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H4" i="32"/>
  <c r="J71" i="43"/>
  <c r="H71" i="32" s="1"/>
  <c r="A1" i="22" l="1"/>
  <c r="A1" i="3"/>
  <c r="A1" i="28"/>
  <c r="A1" i="30"/>
  <c r="A1" i="29"/>
  <c r="A1" i="4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47" i="1"/>
  <c r="J28" i="1"/>
  <c r="M3" i="1"/>
  <c r="L3" i="1"/>
  <c r="I70" i="32"/>
  <c r="I69" i="32"/>
  <c r="I68" i="32"/>
  <c r="I67" i="32"/>
  <c r="I66" i="32"/>
  <c r="I65" i="32"/>
  <c r="I64" i="32"/>
  <c r="I63" i="32"/>
  <c r="I62" i="32"/>
  <c r="I61" i="32"/>
  <c r="I60" i="32"/>
  <c r="I59" i="32"/>
  <c r="I58" i="32"/>
  <c r="I57" i="32"/>
  <c r="I56" i="32"/>
  <c r="I55" i="32"/>
  <c r="I54" i="32"/>
  <c r="I53" i="32"/>
  <c r="I52" i="32"/>
  <c r="I51" i="32"/>
  <c r="I50" i="32"/>
  <c r="I49" i="32"/>
  <c r="I48" i="32"/>
  <c r="I47" i="32"/>
  <c r="I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3" i="32"/>
  <c r="I32" i="32"/>
  <c r="I31" i="32"/>
  <c r="I30" i="32"/>
  <c r="I29" i="32"/>
  <c r="I2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4" i="32"/>
  <c r="G71" i="44" l="1"/>
  <c r="J71" i="44"/>
  <c r="G71" i="34" s="1"/>
  <c r="G71" i="43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A1" i="44" l="1"/>
  <c r="A1" i="43"/>
  <c r="A72" i="44"/>
  <c r="I71" i="44"/>
  <c r="I71" i="32" s="1"/>
  <c r="H71" i="44"/>
  <c r="M71" i="1" s="1"/>
  <c r="A71" i="44"/>
  <c r="E70" i="44"/>
  <c r="D70" i="44"/>
  <c r="O70" i="44" s="1"/>
  <c r="C70" i="44"/>
  <c r="N70" i="44" s="1"/>
  <c r="E69" i="44"/>
  <c r="D69" i="44"/>
  <c r="O69" i="44" s="1"/>
  <c r="C69" i="44"/>
  <c r="N69" i="44" s="1"/>
  <c r="E68" i="44"/>
  <c r="D68" i="44"/>
  <c r="O68" i="44" s="1"/>
  <c r="C68" i="44"/>
  <c r="N68" i="44" s="1"/>
  <c r="E67" i="44"/>
  <c r="D67" i="44"/>
  <c r="O67" i="44" s="1"/>
  <c r="C67" i="44"/>
  <c r="N67" i="44" s="1"/>
  <c r="E66" i="44"/>
  <c r="D66" i="44"/>
  <c r="O66" i="44" s="1"/>
  <c r="C66" i="44"/>
  <c r="N66" i="44" s="1"/>
  <c r="E65" i="44"/>
  <c r="D65" i="44"/>
  <c r="O65" i="44" s="1"/>
  <c r="C65" i="44"/>
  <c r="N65" i="44" s="1"/>
  <c r="E64" i="44"/>
  <c r="D64" i="44"/>
  <c r="O64" i="44" s="1"/>
  <c r="C64" i="44"/>
  <c r="N64" i="44" s="1"/>
  <c r="E63" i="44"/>
  <c r="D63" i="44"/>
  <c r="O63" i="44" s="1"/>
  <c r="C63" i="44"/>
  <c r="N63" i="44" s="1"/>
  <c r="E62" i="44"/>
  <c r="D62" i="44"/>
  <c r="O62" i="44" s="1"/>
  <c r="C62" i="44"/>
  <c r="N62" i="44" s="1"/>
  <c r="E61" i="44"/>
  <c r="D61" i="44"/>
  <c r="O61" i="44" s="1"/>
  <c r="C61" i="44"/>
  <c r="N61" i="44" s="1"/>
  <c r="E60" i="44"/>
  <c r="D60" i="44"/>
  <c r="O60" i="44" s="1"/>
  <c r="C60" i="44"/>
  <c r="N60" i="44" s="1"/>
  <c r="E59" i="44"/>
  <c r="D59" i="44"/>
  <c r="O59" i="44" s="1"/>
  <c r="C59" i="44"/>
  <c r="N59" i="44" s="1"/>
  <c r="E58" i="44"/>
  <c r="D58" i="44"/>
  <c r="O58" i="44" s="1"/>
  <c r="C58" i="44"/>
  <c r="N58" i="44" s="1"/>
  <c r="E57" i="44"/>
  <c r="D57" i="44"/>
  <c r="O57" i="44" s="1"/>
  <c r="C57" i="44"/>
  <c r="N57" i="44" s="1"/>
  <c r="E56" i="44"/>
  <c r="D56" i="44"/>
  <c r="O56" i="44" s="1"/>
  <c r="C56" i="44"/>
  <c r="N56" i="44" s="1"/>
  <c r="E55" i="44"/>
  <c r="D55" i="44"/>
  <c r="O55" i="44" s="1"/>
  <c r="C55" i="44"/>
  <c r="N55" i="44" s="1"/>
  <c r="E54" i="44"/>
  <c r="D54" i="44"/>
  <c r="O54" i="44" s="1"/>
  <c r="C54" i="44"/>
  <c r="N54" i="44" s="1"/>
  <c r="E53" i="44"/>
  <c r="D53" i="44"/>
  <c r="O53" i="44" s="1"/>
  <c r="C53" i="44"/>
  <c r="N53" i="44" s="1"/>
  <c r="E52" i="44"/>
  <c r="D52" i="44"/>
  <c r="O52" i="44" s="1"/>
  <c r="C52" i="44"/>
  <c r="N52" i="44" s="1"/>
  <c r="E51" i="44"/>
  <c r="D51" i="44"/>
  <c r="O51" i="44" s="1"/>
  <c r="C51" i="44"/>
  <c r="N51" i="44" s="1"/>
  <c r="E50" i="44"/>
  <c r="D50" i="44"/>
  <c r="O50" i="44" s="1"/>
  <c r="C50" i="44"/>
  <c r="N50" i="44" s="1"/>
  <c r="E49" i="44"/>
  <c r="D49" i="44"/>
  <c r="O49" i="44" s="1"/>
  <c r="C49" i="44"/>
  <c r="N49" i="44" s="1"/>
  <c r="E48" i="44"/>
  <c r="D48" i="44"/>
  <c r="O48" i="44" s="1"/>
  <c r="C48" i="44"/>
  <c r="N48" i="44" s="1"/>
  <c r="E47" i="44"/>
  <c r="D47" i="44"/>
  <c r="O47" i="44" s="1"/>
  <c r="C47" i="44"/>
  <c r="N47" i="44" s="1"/>
  <c r="E46" i="44"/>
  <c r="D46" i="44"/>
  <c r="O46" i="44" s="1"/>
  <c r="C46" i="44"/>
  <c r="N46" i="44" s="1"/>
  <c r="E45" i="44"/>
  <c r="D45" i="44"/>
  <c r="O45" i="44" s="1"/>
  <c r="C45" i="44"/>
  <c r="N45" i="44" s="1"/>
  <c r="E44" i="44"/>
  <c r="D44" i="44"/>
  <c r="O44" i="44" s="1"/>
  <c r="C44" i="44"/>
  <c r="N44" i="44" s="1"/>
  <c r="E43" i="44"/>
  <c r="D43" i="44"/>
  <c r="O43" i="44" s="1"/>
  <c r="C43" i="44"/>
  <c r="N43" i="44" s="1"/>
  <c r="E42" i="44"/>
  <c r="D42" i="44"/>
  <c r="O42" i="44" s="1"/>
  <c r="C42" i="44"/>
  <c r="N42" i="44" s="1"/>
  <c r="E41" i="44"/>
  <c r="D41" i="44"/>
  <c r="O41" i="44" s="1"/>
  <c r="C41" i="44"/>
  <c r="N41" i="44" s="1"/>
  <c r="E40" i="44"/>
  <c r="D40" i="44"/>
  <c r="O40" i="44" s="1"/>
  <c r="C40" i="44"/>
  <c r="N40" i="44" s="1"/>
  <c r="E39" i="44"/>
  <c r="D39" i="44"/>
  <c r="O39" i="44" s="1"/>
  <c r="C39" i="44"/>
  <c r="N39" i="44" s="1"/>
  <c r="E38" i="44"/>
  <c r="D38" i="44"/>
  <c r="O38" i="44" s="1"/>
  <c r="C38" i="44"/>
  <c r="N38" i="44" s="1"/>
  <c r="E37" i="44"/>
  <c r="D37" i="44"/>
  <c r="O37" i="44" s="1"/>
  <c r="C37" i="44"/>
  <c r="N37" i="44" s="1"/>
  <c r="E36" i="44"/>
  <c r="D36" i="44"/>
  <c r="O36" i="44" s="1"/>
  <c r="C36" i="44"/>
  <c r="N36" i="44" s="1"/>
  <c r="E35" i="44"/>
  <c r="D35" i="44"/>
  <c r="O35" i="44" s="1"/>
  <c r="C35" i="44"/>
  <c r="N35" i="44" s="1"/>
  <c r="E34" i="44"/>
  <c r="D34" i="44"/>
  <c r="O34" i="44" s="1"/>
  <c r="C34" i="44"/>
  <c r="N34" i="44" s="1"/>
  <c r="E33" i="44"/>
  <c r="D33" i="44"/>
  <c r="O33" i="44" s="1"/>
  <c r="C33" i="44"/>
  <c r="N33" i="44" s="1"/>
  <c r="E32" i="44"/>
  <c r="D32" i="44"/>
  <c r="O32" i="44" s="1"/>
  <c r="C32" i="44"/>
  <c r="N32" i="44" s="1"/>
  <c r="E31" i="44"/>
  <c r="D31" i="44"/>
  <c r="O31" i="44" s="1"/>
  <c r="C31" i="44"/>
  <c r="N31" i="44" s="1"/>
  <c r="E30" i="44"/>
  <c r="D30" i="44"/>
  <c r="O30" i="44" s="1"/>
  <c r="C30" i="44"/>
  <c r="N30" i="44" s="1"/>
  <c r="E29" i="44"/>
  <c r="D29" i="44"/>
  <c r="O29" i="44" s="1"/>
  <c r="C29" i="44"/>
  <c r="N29" i="44" s="1"/>
  <c r="E28" i="44"/>
  <c r="D28" i="44"/>
  <c r="O28" i="44" s="1"/>
  <c r="C28" i="44"/>
  <c r="N28" i="44" s="1"/>
  <c r="E27" i="44"/>
  <c r="D27" i="44"/>
  <c r="O27" i="44" s="1"/>
  <c r="C27" i="44"/>
  <c r="N27" i="44" s="1"/>
  <c r="E26" i="44"/>
  <c r="D26" i="44"/>
  <c r="O26" i="44" s="1"/>
  <c r="C26" i="44"/>
  <c r="N26" i="44" s="1"/>
  <c r="E25" i="44"/>
  <c r="D25" i="44"/>
  <c r="O25" i="44" s="1"/>
  <c r="C25" i="44"/>
  <c r="N25" i="44" s="1"/>
  <c r="E24" i="44"/>
  <c r="D24" i="44"/>
  <c r="O24" i="44" s="1"/>
  <c r="C24" i="44"/>
  <c r="N24" i="44" s="1"/>
  <c r="E23" i="44"/>
  <c r="D23" i="44"/>
  <c r="O23" i="44" s="1"/>
  <c r="C23" i="44"/>
  <c r="N23" i="44" s="1"/>
  <c r="E22" i="44"/>
  <c r="D22" i="44"/>
  <c r="O22" i="44" s="1"/>
  <c r="C22" i="44"/>
  <c r="N22" i="44" s="1"/>
  <c r="E21" i="44"/>
  <c r="D21" i="44"/>
  <c r="O21" i="44" s="1"/>
  <c r="C21" i="44"/>
  <c r="N21" i="44" s="1"/>
  <c r="E20" i="44"/>
  <c r="D20" i="44"/>
  <c r="O20" i="44" s="1"/>
  <c r="C20" i="44"/>
  <c r="N20" i="44" s="1"/>
  <c r="E19" i="44"/>
  <c r="D19" i="44"/>
  <c r="O19" i="44" s="1"/>
  <c r="C19" i="44"/>
  <c r="N19" i="44" s="1"/>
  <c r="E18" i="44"/>
  <c r="D18" i="44"/>
  <c r="O18" i="44" s="1"/>
  <c r="C18" i="44"/>
  <c r="N18" i="44" s="1"/>
  <c r="E17" i="44"/>
  <c r="D17" i="44"/>
  <c r="O17" i="44" s="1"/>
  <c r="C17" i="44"/>
  <c r="N17" i="44" s="1"/>
  <c r="E16" i="44"/>
  <c r="D16" i="44"/>
  <c r="O16" i="44" s="1"/>
  <c r="C16" i="44"/>
  <c r="N16" i="44" s="1"/>
  <c r="E15" i="44"/>
  <c r="D15" i="44"/>
  <c r="O15" i="44" s="1"/>
  <c r="C15" i="44"/>
  <c r="N15" i="44" s="1"/>
  <c r="E14" i="44"/>
  <c r="D14" i="44"/>
  <c r="O14" i="44" s="1"/>
  <c r="C14" i="44"/>
  <c r="N14" i="44" s="1"/>
  <c r="E13" i="44"/>
  <c r="D13" i="44"/>
  <c r="O13" i="44" s="1"/>
  <c r="C13" i="44"/>
  <c r="N13" i="44" s="1"/>
  <c r="E12" i="44"/>
  <c r="D12" i="44"/>
  <c r="O12" i="44" s="1"/>
  <c r="C12" i="44"/>
  <c r="N12" i="44" s="1"/>
  <c r="E11" i="44"/>
  <c r="D11" i="44"/>
  <c r="O11" i="44" s="1"/>
  <c r="C11" i="44"/>
  <c r="N11" i="44" s="1"/>
  <c r="E10" i="44"/>
  <c r="D10" i="44"/>
  <c r="O10" i="44" s="1"/>
  <c r="C10" i="44"/>
  <c r="N10" i="44" s="1"/>
  <c r="E9" i="44"/>
  <c r="D9" i="44"/>
  <c r="O9" i="44" s="1"/>
  <c r="C9" i="44"/>
  <c r="N9" i="44" s="1"/>
  <c r="E8" i="44"/>
  <c r="D8" i="44"/>
  <c r="O8" i="44" s="1"/>
  <c r="C8" i="44"/>
  <c r="N8" i="44" s="1"/>
  <c r="E7" i="44"/>
  <c r="D7" i="44"/>
  <c r="O7" i="44" s="1"/>
  <c r="C7" i="44"/>
  <c r="N7" i="44" s="1"/>
  <c r="E6" i="44"/>
  <c r="D6" i="44"/>
  <c r="O6" i="44" s="1"/>
  <c r="C6" i="44"/>
  <c r="N6" i="44" s="1"/>
  <c r="E5" i="44"/>
  <c r="D5" i="44"/>
  <c r="O5" i="44" s="1"/>
  <c r="C5" i="44"/>
  <c r="N5" i="44" s="1"/>
  <c r="E4" i="44"/>
  <c r="D4" i="44"/>
  <c r="O4" i="44" s="1"/>
  <c r="C4" i="44"/>
  <c r="N4" i="44" s="1"/>
  <c r="E3" i="44"/>
  <c r="D3" i="44"/>
  <c r="C3" i="44"/>
  <c r="B3" i="44"/>
  <c r="A3" i="44"/>
  <c r="A72" i="43"/>
  <c r="H71" i="43"/>
  <c r="K71" i="1" s="1"/>
  <c r="A71" i="43"/>
  <c r="E70" i="43"/>
  <c r="D70" i="43"/>
  <c r="C70" i="43"/>
  <c r="K70" i="43" s="1"/>
  <c r="E69" i="43"/>
  <c r="D69" i="43"/>
  <c r="C69" i="43"/>
  <c r="K69" i="43" s="1"/>
  <c r="E68" i="43"/>
  <c r="D68" i="43"/>
  <c r="C68" i="43"/>
  <c r="K68" i="43" s="1"/>
  <c r="E67" i="43"/>
  <c r="D67" i="43"/>
  <c r="C67" i="43"/>
  <c r="K67" i="43" s="1"/>
  <c r="E66" i="43"/>
  <c r="D66" i="43"/>
  <c r="C66" i="43"/>
  <c r="K66" i="43" s="1"/>
  <c r="E65" i="43"/>
  <c r="D65" i="43"/>
  <c r="C65" i="43"/>
  <c r="K65" i="43" s="1"/>
  <c r="E64" i="43"/>
  <c r="D64" i="43"/>
  <c r="C64" i="43"/>
  <c r="K64" i="43" s="1"/>
  <c r="E63" i="43"/>
  <c r="D63" i="43"/>
  <c r="C63" i="43"/>
  <c r="K63" i="43" s="1"/>
  <c r="E62" i="43"/>
  <c r="D62" i="43"/>
  <c r="C62" i="43"/>
  <c r="K62" i="43" s="1"/>
  <c r="E61" i="43"/>
  <c r="D61" i="43"/>
  <c r="C61" i="43"/>
  <c r="K61" i="43" s="1"/>
  <c r="E60" i="43"/>
  <c r="D60" i="43"/>
  <c r="C60" i="43"/>
  <c r="K60" i="43" s="1"/>
  <c r="E59" i="43"/>
  <c r="D59" i="43"/>
  <c r="C59" i="43"/>
  <c r="K59" i="43" s="1"/>
  <c r="E58" i="43"/>
  <c r="D58" i="43"/>
  <c r="C58" i="43"/>
  <c r="K58" i="43" s="1"/>
  <c r="E57" i="43"/>
  <c r="D57" i="43"/>
  <c r="C57" i="43"/>
  <c r="K57" i="43" s="1"/>
  <c r="E56" i="43"/>
  <c r="D56" i="43"/>
  <c r="C56" i="43"/>
  <c r="K56" i="43" s="1"/>
  <c r="E55" i="43"/>
  <c r="D55" i="43"/>
  <c r="C55" i="43"/>
  <c r="K55" i="43" s="1"/>
  <c r="E54" i="43"/>
  <c r="D54" i="43"/>
  <c r="C54" i="43"/>
  <c r="K54" i="43" s="1"/>
  <c r="E53" i="43"/>
  <c r="D53" i="43"/>
  <c r="C53" i="43"/>
  <c r="K53" i="43" s="1"/>
  <c r="E52" i="43"/>
  <c r="D52" i="43"/>
  <c r="C52" i="43"/>
  <c r="K52" i="43" s="1"/>
  <c r="E51" i="43"/>
  <c r="D51" i="43"/>
  <c r="C51" i="43"/>
  <c r="K51" i="43" s="1"/>
  <c r="E50" i="43"/>
  <c r="D50" i="43"/>
  <c r="C50" i="43"/>
  <c r="K50" i="43" s="1"/>
  <c r="E49" i="43"/>
  <c r="D49" i="43"/>
  <c r="C49" i="43"/>
  <c r="K49" i="43" s="1"/>
  <c r="E48" i="43"/>
  <c r="D48" i="43"/>
  <c r="C48" i="43"/>
  <c r="K48" i="43" s="1"/>
  <c r="E47" i="43"/>
  <c r="D47" i="43"/>
  <c r="C47" i="43"/>
  <c r="K47" i="43" s="1"/>
  <c r="E46" i="43"/>
  <c r="D46" i="43"/>
  <c r="C46" i="43"/>
  <c r="K46" i="43" s="1"/>
  <c r="E45" i="43"/>
  <c r="D45" i="43"/>
  <c r="C45" i="43"/>
  <c r="K45" i="43" s="1"/>
  <c r="E44" i="43"/>
  <c r="D44" i="43"/>
  <c r="C44" i="43"/>
  <c r="K44" i="43" s="1"/>
  <c r="E43" i="43"/>
  <c r="D43" i="43"/>
  <c r="C43" i="43"/>
  <c r="K43" i="43" s="1"/>
  <c r="E42" i="43"/>
  <c r="D42" i="43"/>
  <c r="C42" i="43"/>
  <c r="K42" i="43" s="1"/>
  <c r="E41" i="43"/>
  <c r="D41" i="43"/>
  <c r="C41" i="43"/>
  <c r="K41" i="43" s="1"/>
  <c r="E40" i="43"/>
  <c r="D40" i="43"/>
  <c r="C40" i="43"/>
  <c r="K40" i="43" s="1"/>
  <c r="E39" i="43"/>
  <c r="D39" i="43"/>
  <c r="C39" i="43"/>
  <c r="K39" i="43" s="1"/>
  <c r="E38" i="43"/>
  <c r="D38" i="43"/>
  <c r="C38" i="43"/>
  <c r="K38" i="43" s="1"/>
  <c r="E37" i="43"/>
  <c r="D37" i="43"/>
  <c r="C37" i="43"/>
  <c r="K37" i="43" s="1"/>
  <c r="E36" i="43"/>
  <c r="D36" i="43"/>
  <c r="C36" i="43"/>
  <c r="K36" i="43" s="1"/>
  <c r="E35" i="43"/>
  <c r="D35" i="43"/>
  <c r="C35" i="43"/>
  <c r="K35" i="43" s="1"/>
  <c r="E34" i="43"/>
  <c r="D34" i="43"/>
  <c r="C34" i="43"/>
  <c r="K34" i="43" s="1"/>
  <c r="E33" i="43"/>
  <c r="D33" i="43"/>
  <c r="C33" i="43"/>
  <c r="K33" i="43" s="1"/>
  <c r="E32" i="43"/>
  <c r="D32" i="43"/>
  <c r="C32" i="43"/>
  <c r="K32" i="43" s="1"/>
  <c r="E31" i="43"/>
  <c r="D31" i="43"/>
  <c r="C31" i="43"/>
  <c r="K31" i="43" s="1"/>
  <c r="E30" i="43"/>
  <c r="D30" i="43"/>
  <c r="C30" i="43"/>
  <c r="K30" i="43" s="1"/>
  <c r="E29" i="43"/>
  <c r="D29" i="43"/>
  <c r="C29" i="43"/>
  <c r="K29" i="43" s="1"/>
  <c r="E28" i="43"/>
  <c r="D28" i="43"/>
  <c r="C28" i="43"/>
  <c r="K28" i="43" s="1"/>
  <c r="E27" i="43"/>
  <c r="D27" i="43"/>
  <c r="C27" i="43"/>
  <c r="K27" i="43" s="1"/>
  <c r="E26" i="43"/>
  <c r="D26" i="43"/>
  <c r="C26" i="43"/>
  <c r="K26" i="43" s="1"/>
  <c r="E25" i="43"/>
  <c r="D25" i="43"/>
  <c r="C25" i="43"/>
  <c r="K25" i="43" s="1"/>
  <c r="E24" i="43"/>
  <c r="D24" i="43"/>
  <c r="C24" i="43"/>
  <c r="K24" i="43" s="1"/>
  <c r="E23" i="43"/>
  <c r="D23" i="43"/>
  <c r="C23" i="43"/>
  <c r="K23" i="43" s="1"/>
  <c r="E22" i="43"/>
  <c r="D22" i="43"/>
  <c r="C22" i="43"/>
  <c r="K22" i="43" s="1"/>
  <c r="E21" i="43"/>
  <c r="D21" i="43"/>
  <c r="C21" i="43"/>
  <c r="K21" i="43" s="1"/>
  <c r="E20" i="43"/>
  <c r="D20" i="43"/>
  <c r="C20" i="43"/>
  <c r="K20" i="43" s="1"/>
  <c r="E19" i="43"/>
  <c r="D19" i="43"/>
  <c r="C19" i="43"/>
  <c r="K19" i="43" s="1"/>
  <c r="E18" i="43"/>
  <c r="D18" i="43"/>
  <c r="C18" i="43"/>
  <c r="K18" i="43" s="1"/>
  <c r="E17" i="43"/>
  <c r="D17" i="43"/>
  <c r="C17" i="43"/>
  <c r="K17" i="43" s="1"/>
  <c r="E16" i="43"/>
  <c r="D16" i="43"/>
  <c r="C16" i="43"/>
  <c r="K16" i="43" s="1"/>
  <c r="E15" i="43"/>
  <c r="D15" i="43"/>
  <c r="C15" i="43"/>
  <c r="K15" i="43" s="1"/>
  <c r="E14" i="43"/>
  <c r="D14" i="43"/>
  <c r="C14" i="43"/>
  <c r="K14" i="43" s="1"/>
  <c r="E13" i="43"/>
  <c r="D13" i="43"/>
  <c r="C13" i="43"/>
  <c r="K13" i="43" s="1"/>
  <c r="E12" i="43"/>
  <c r="D12" i="43"/>
  <c r="C12" i="43"/>
  <c r="K12" i="43" s="1"/>
  <c r="E11" i="43"/>
  <c r="D11" i="43"/>
  <c r="C11" i="43"/>
  <c r="K11" i="43" s="1"/>
  <c r="E10" i="43"/>
  <c r="D10" i="43"/>
  <c r="C10" i="43"/>
  <c r="K10" i="43" s="1"/>
  <c r="E9" i="43"/>
  <c r="D9" i="43"/>
  <c r="C9" i="43"/>
  <c r="K9" i="43" s="1"/>
  <c r="E8" i="43"/>
  <c r="D8" i="43"/>
  <c r="C8" i="43"/>
  <c r="K8" i="43" s="1"/>
  <c r="E7" i="43"/>
  <c r="D7" i="43"/>
  <c r="C7" i="43"/>
  <c r="K7" i="43" s="1"/>
  <c r="E6" i="43"/>
  <c r="D6" i="43"/>
  <c r="C6" i="43"/>
  <c r="K6" i="43" s="1"/>
  <c r="E5" i="43"/>
  <c r="D5" i="43"/>
  <c r="C5" i="43"/>
  <c r="K5" i="43" s="1"/>
  <c r="E4" i="43"/>
  <c r="D4" i="43"/>
  <c r="C4" i="43"/>
  <c r="K4" i="43" s="1"/>
  <c r="E3" i="43"/>
  <c r="D3" i="43"/>
  <c r="B3" i="43"/>
  <c r="A3" i="43"/>
  <c r="L69" i="39" l="1"/>
  <c r="L65" i="39"/>
  <c r="L61" i="39"/>
  <c r="L57" i="39"/>
  <c r="L53" i="39"/>
  <c r="L49" i="39"/>
  <c r="L45" i="39"/>
  <c r="L41" i="39"/>
  <c r="L37" i="39"/>
  <c r="L33" i="39"/>
  <c r="L29" i="39"/>
  <c r="L25" i="39"/>
  <c r="L21" i="39"/>
  <c r="L17" i="39"/>
  <c r="L13" i="39"/>
  <c r="L9" i="39"/>
  <c r="L5" i="39"/>
  <c r="L68" i="39"/>
  <c r="L64" i="39"/>
  <c r="L60" i="39"/>
  <c r="L56" i="39"/>
  <c r="L52" i="39"/>
  <c r="L48" i="39"/>
  <c r="L44" i="39"/>
  <c r="L40" i="39"/>
  <c r="L36" i="39"/>
  <c r="L32" i="39"/>
  <c r="L28" i="39"/>
  <c r="L24" i="39"/>
  <c r="L20" i="39"/>
  <c r="L16" i="39"/>
  <c r="L12" i="39"/>
  <c r="L8" i="39"/>
  <c r="L4" i="39"/>
  <c r="L67" i="39"/>
  <c r="L63" i="39"/>
  <c r="L59" i="39"/>
  <c r="L55" i="39"/>
  <c r="L51" i="39"/>
  <c r="L47" i="39"/>
  <c r="L43" i="39"/>
  <c r="L39" i="39"/>
  <c r="L35" i="39"/>
  <c r="L31" i="39"/>
  <c r="L27" i="39"/>
  <c r="L23" i="39"/>
  <c r="L19" i="39"/>
  <c r="L15" i="39"/>
  <c r="L11" i="39"/>
  <c r="L7" i="39"/>
  <c r="L3" i="39"/>
  <c r="L66" i="39"/>
  <c r="L62" i="39"/>
  <c r="L58" i="39"/>
  <c r="L54" i="39"/>
  <c r="L50" i="39"/>
  <c r="L46" i="39"/>
  <c r="L42" i="39"/>
  <c r="L38" i="39"/>
  <c r="L34" i="39"/>
  <c r="L30" i="39"/>
  <c r="L26" i="39"/>
  <c r="L22" i="39"/>
  <c r="L18" i="39"/>
  <c r="L14" i="39"/>
  <c r="L10" i="39"/>
  <c r="L6" i="39"/>
  <c r="J71" i="1"/>
  <c r="L70" i="28"/>
  <c r="L69" i="28"/>
  <c r="L68" i="28"/>
  <c r="L67" i="28"/>
  <c r="L66" i="28"/>
  <c r="L65" i="28"/>
  <c r="L64" i="28"/>
  <c r="L63" i="28"/>
  <c r="L62" i="28"/>
  <c r="L61" i="28"/>
  <c r="L60" i="28"/>
  <c r="L59" i="28"/>
  <c r="L58" i="28"/>
  <c r="L57" i="28"/>
  <c r="L56" i="28"/>
  <c r="L55" i="28"/>
  <c r="L54" i="28"/>
  <c r="L53" i="28"/>
  <c r="L52" i="28"/>
  <c r="L51" i="28"/>
  <c r="L50" i="28"/>
  <c r="L49" i="28"/>
  <c r="L48" i="28"/>
  <c r="L47" i="28"/>
  <c r="L46" i="28"/>
  <c r="L45" i="28"/>
  <c r="L44" i="28"/>
  <c r="L43" i="28"/>
  <c r="L42" i="28"/>
  <c r="L41" i="28"/>
  <c r="L40" i="28"/>
  <c r="L39" i="28"/>
  <c r="L38" i="28"/>
  <c r="L37" i="28"/>
  <c r="L36" i="28"/>
  <c r="L35" i="28"/>
  <c r="L34" i="28"/>
  <c r="L33" i="28"/>
  <c r="L32" i="28"/>
  <c r="L31" i="28"/>
  <c r="L30" i="28"/>
  <c r="L29" i="28"/>
  <c r="L28" i="28"/>
  <c r="L27" i="28"/>
  <c r="L26" i="28"/>
  <c r="L25" i="28"/>
  <c r="L24" i="28"/>
  <c r="L23" i="28"/>
  <c r="L22" i="28"/>
  <c r="L21" i="28"/>
  <c r="L20" i="28"/>
  <c r="L19" i="28"/>
  <c r="L18" i="28"/>
  <c r="L17" i="28"/>
  <c r="L16" i="28"/>
  <c r="L15" i="28"/>
  <c r="L14" i="28"/>
  <c r="L13" i="28"/>
  <c r="L12" i="28"/>
  <c r="L11" i="28"/>
  <c r="L10" i="28"/>
  <c r="L9" i="28"/>
  <c r="L8" i="28"/>
  <c r="L7" i="28"/>
  <c r="L6" i="28"/>
  <c r="L5" i="28"/>
  <c r="L4" i="28"/>
  <c r="N75" i="39" l="1"/>
  <c r="N72" i="39"/>
  <c r="N70" i="39"/>
  <c r="N74" i="39"/>
  <c r="N73" i="39"/>
  <c r="L70" i="39"/>
  <c r="L75" i="39"/>
  <c r="L72" i="39"/>
  <c r="L73" i="39"/>
  <c r="L74" i="39"/>
  <c r="C60" i="28"/>
  <c r="Q70" i="14" l="1"/>
  <c r="Q69" i="14"/>
  <c r="Q68" i="14"/>
  <c r="Q67" i="14"/>
  <c r="Q66" i="14"/>
  <c r="Q65" i="14"/>
  <c r="Q64" i="14"/>
  <c r="Q63" i="14"/>
  <c r="Q62" i="14"/>
  <c r="Q61" i="14"/>
  <c r="Q60" i="14"/>
  <c r="Q59" i="14"/>
  <c r="Q58" i="14"/>
  <c r="Q57" i="14"/>
  <c r="Q56" i="14"/>
  <c r="Q55" i="14"/>
  <c r="Q54" i="14"/>
  <c r="Q53" i="14"/>
  <c r="Q52" i="14"/>
  <c r="Q51" i="14"/>
  <c r="Q50" i="14"/>
  <c r="Q49" i="14"/>
  <c r="Q48" i="14"/>
  <c r="Q47" i="14"/>
  <c r="Q46" i="14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9" i="14"/>
  <c r="Q8" i="14"/>
  <c r="Q7" i="14"/>
  <c r="Q6" i="14"/>
  <c r="Q5" i="14"/>
  <c r="Q4" i="14"/>
  <c r="Q3" i="14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H71" i="26" l="1"/>
  <c r="O5" i="1"/>
  <c r="O49" i="1"/>
  <c r="O54" i="1"/>
  <c r="B83" i="8"/>
  <c r="F74" i="35"/>
  <c r="F73" i="35"/>
  <c r="F72" i="35"/>
  <c r="F71" i="35"/>
  <c r="J13" i="39"/>
  <c r="H63" i="1"/>
  <c r="J41" i="39"/>
  <c r="J18" i="39"/>
  <c r="H55" i="1"/>
  <c r="J68" i="39"/>
  <c r="J63" i="39"/>
  <c r="J25" i="39"/>
  <c r="J36" i="39"/>
  <c r="H47" i="1"/>
  <c r="J52" i="39"/>
  <c r="J43" i="39"/>
  <c r="H43" i="1"/>
  <c r="J47" i="39"/>
  <c r="H39" i="1"/>
  <c r="J35" i="39"/>
  <c r="J31" i="39"/>
  <c r="H32" i="1"/>
  <c r="H31" i="1"/>
  <c r="J39" i="39"/>
  <c r="H28" i="1"/>
  <c r="J27" i="39"/>
  <c r="J8" i="39"/>
  <c r="J66" i="39"/>
  <c r="J23" i="39"/>
  <c r="J62" i="39"/>
  <c r="H16" i="1"/>
  <c r="J21" i="39"/>
  <c r="J60" i="39"/>
  <c r="J49" i="39"/>
  <c r="D2" i="8"/>
  <c r="A71" i="12"/>
  <c r="A71" i="24"/>
  <c r="A71" i="6"/>
  <c r="A71" i="22"/>
  <c r="A71" i="3"/>
  <c r="A71" i="28"/>
  <c r="A71" i="30"/>
  <c r="A71" i="29"/>
  <c r="A71" i="4"/>
  <c r="A71" i="25"/>
  <c r="A71" i="26"/>
  <c r="A71" i="32"/>
  <c r="A70" i="8"/>
  <c r="B2" i="35"/>
  <c r="B2" i="14"/>
  <c r="B2" i="12"/>
  <c r="B3" i="24"/>
  <c r="B3" i="6"/>
  <c r="B3" i="22"/>
  <c r="B3" i="3"/>
  <c r="B3" i="28"/>
  <c r="B3" i="30"/>
  <c r="B3" i="1"/>
  <c r="B3" i="29"/>
  <c r="B3" i="4"/>
  <c r="B3" i="25"/>
  <c r="B3" i="26"/>
  <c r="B3" i="34"/>
  <c r="B3" i="32"/>
  <c r="C2" i="8"/>
  <c r="A2" i="35"/>
  <c r="A2" i="14"/>
  <c r="A2" i="12"/>
  <c r="A3" i="24"/>
  <c r="A3" i="6"/>
  <c r="A3" i="22"/>
  <c r="A3" i="3"/>
  <c r="A3" i="28"/>
  <c r="A3" i="30"/>
  <c r="A3" i="29"/>
  <c r="A3" i="4"/>
  <c r="A3" i="25"/>
  <c r="A3" i="26"/>
  <c r="A3" i="1"/>
  <c r="A3" i="34"/>
  <c r="A3" i="32"/>
  <c r="A2" i="8"/>
  <c r="A83" i="39"/>
  <c r="H69" i="39"/>
  <c r="G69" i="39"/>
  <c r="F69" i="39"/>
  <c r="E69" i="39"/>
  <c r="H68" i="39"/>
  <c r="G68" i="39"/>
  <c r="F68" i="39"/>
  <c r="E68" i="39"/>
  <c r="H67" i="39"/>
  <c r="G67" i="39"/>
  <c r="F67" i="39"/>
  <c r="E67" i="39"/>
  <c r="H66" i="39"/>
  <c r="G66" i="39"/>
  <c r="F66" i="39"/>
  <c r="E66" i="39"/>
  <c r="J65" i="39"/>
  <c r="H65" i="39"/>
  <c r="G65" i="39"/>
  <c r="F65" i="39"/>
  <c r="E65" i="39"/>
  <c r="J64" i="39"/>
  <c r="H64" i="39"/>
  <c r="G64" i="39"/>
  <c r="F64" i="39"/>
  <c r="E64" i="39"/>
  <c r="H63" i="39"/>
  <c r="G63" i="39"/>
  <c r="F63" i="39"/>
  <c r="E63" i="39"/>
  <c r="H62" i="39"/>
  <c r="G62" i="39"/>
  <c r="F62" i="39"/>
  <c r="E62" i="39"/>
  <c r="H61" i="39"/>
  <c r="G61" i="39"/>
  <c r="F61" i="39"/>
  <c r="E61" i="39"/>
  <c r="H60" i="39"/>
  <c r="G60" i="39"/>
  <c r="F60" i="39"/>
  <c r="E60" i="39"/>
  <c r="J59" i="39"/>
  <c r="H59" i="39"/>
  <c r="G59" i="39"/>
  <c r="F59" i="39"/>
  <c r="E59" i="39"/>
  <c r="J58" i="39"/>
  <c r="H58" i="39"/>
  <c r="G58" i="39"/>
  <c r="F58" i="39"/>
  <c r="E58" i="39"/>
  <c r="H57" i="39"/>
  <c r="G57" i="39"/>
  <c r="F57" i="39"/>
  <c r="E57" i="39"/>
  <c r="H56" i="39"/>
  <c r="G56" i="39"/>
  <c r="F56" i="39"/>
  <c r="E56" i="39"/>
  <c r="J55" i="39"/>
  <c r="H55" i="39"/>
  <c r="G55" i="39"/>
  <c r="F55" i="39"/>
  <c r="E55" i="39"/>
  <c r="J54" i="39"/>
  <c r="H54" i="39"/>
  <c r="G54" i="39"/>
  <c r="F54" i="39"/>
  <c r="E54" i="39"/>
  <c r="J53" i="39"/>
  <c r="H53" i="39"/>
  <c r="G53" i="39"/>
  <c r="F53" i="39"/>
  <c r="E53" i="39"/>
  <c r="H52" i="39"/>
  <c r="G52" i="39"/>
  <c r="F52" i="39"/>
  <c r="E52" i="39"/>
  <c r="J51" i="39"/>
  <c r="H51" i="39"/>
  <c r="G51" i="39"/>
  <c r="F51" i="39"/>
  <c r="E51" i="39"/>
  <c r="H50" i="39"/>
  <c r="G50" i="39"/>
  <c r="F50" i="39"/>
  <c r="E50" i="39"/>
  <c r="H49" i="39"/>
  <c r="G49" i="39"/>
  <c r="F49" i="39"/>
  <c r="E49" i="39"/>
  <c r="J48" i="39"/>
  <c r="H48" i="39"/>
  <c r="G48" i="39"/>
  <c r="F48" i="39"/>
  <c r="E48" i="39"/>
  <c r="H47" i="39"/>
  <c r="G47" i="39"/>
  <c r="F47" i="39"/>
  <c r="E47" i="39"/>
  <c r="J46" i="39"/>
  <c r="H46" i="39"/>
  <c r="G46" i="39"/>
  <c r="F46" i="39"/>
  <c r="E46" i="39"/>
  <c r="J45" i="39"/>
  <c r="H45" i="39"/>
  <c r="G45" i="39"/>
  <c r="F45" i="39"/>
  <c r="E45" i="39"/>
  <c r="J44" i="39"/>
  <c r="H44" i="39"/>
  <c r="G44" i="39"/>
  <c r="F44" i="39"/>
  <c r="E44" i="39"/>
  <c r="H43" i="39"/>
  <c r="G43" i="39"/>
  <c r="F43" i="39"/>
  <c r="E43" i="39"/>
  <c r="H42" i="39"/>
  <c r="G42" i="39"/>
  <c r="F42" i="39"/>
  <c r="E42" i="39"/>
  <c r="H41" i="39"/>
  <c r="G41" i="39"/>
  <c r="W41" i="39" s="1"/>
  <c r="F41" i="39"/>
  <c r="E41" i="39"/>
  <c r="J40" i="39"/>
  <c r="H40" i="39"/>
  <c r="G40" i="39"/>
  <c r="F40" i="39"/>
  <c r="E40" i="39"/>
  <c r="H39" i="39"/>
  <c r="G39" i="39"/>
  <c r="F39" i="39"/>
  <c r="E39" i="39"/>
  <c r="J38" i="39"/>
  <c r="H38" i="39"/>
  <c r="G38" i="39"/>
  <c r="F38" i="39"/>
  <c r="E38" i="39"/>
  <c r="H37" i="39"/>
  <c r="G37" i="39"/>
  <c r="F37" i="39"/>
  <c r="E37" i="39"/>
  <c r="H36" i="39"/>
  <c r="G36" i="39"/>
  <c r="F36" i="39"/>
  <c r="E36" i="39"/>
  <c r="H35" i="39"/>
  <c r="G35" i="39"/>
  <c r="F35" i="39"/>
  <c r="E35" i="39"/>
  <c r="H34" i="39"/>
  <c r="G34" i="39"/>
  <c r="F34" i="39"/>
  <c r="E34" i="39"/>
  <c r="H33" i="39"/>
  <c r="G33" i="39"/>
  <c r="F33" i="39"/>
  <c r="E33" i="39"/>
  <c r="H32" i="39"/>
  <c r="G32" i="39"/>
  <c r="F32" i="39"/>
  <c r="E32" i="39"/>
  <c r="H31" i="39"/>
  <c r="G31" i="39"/>
  <c r="F31" i="39"/>
  <c r="E31" i="39"/>
  <c r="H30" i="39"/>
  <c r="G30" i="39"/>
  <c r="F30" i="39"/>
  <c r="E30" i="39"/>
  <c r="H29" i="39"/>
  <c r="G29" i="39"/>
  <c r="F29" i="39"/>
  <c r="E29" i="39"/>
  <c r="H28" i="39"/>
  <c r="G28" i="39"/>
  <c r="F28" i="39"/>
  <c r="E28" i="39"/>
  <c r="H27" i="39"/>
  <c r="G27" i="39"/>
  <c r="F27" i="39"/>
  <c r="E27" i="39"/>
  <c r="H26" i="39"/>
  <c r="G26" i="39"/>
  <c r="F26" i="39"/>
  <c r="E26" i="39"/>
  <c r="H25" i="39"/>
  <c r="G25" i="39"/>
  <c r="F25" i="39"/>
  <c r="E25" i="39"/>
  <c r="H24" i="39"/>
  <c r="G24" i="39"/>
  <c r="F24" i="39"/>
  <c r="E24" i="39"/>
  <c r="H23" i="39"/>
  <c r="G23" i="39"/>
  <c r="F23" i="39"/>
  <c r="E23" i="39"/>
  <c r="H22" i="39"/>
  <c r="G22" i="39"/>
  <c r="F22" i="39"/>
  <c r="E22" i="39"/>
  <c r="H21" i="39"/>
  <c r="G21" i="39"/>
  <c r="F21" i="39"/>
  <c r="E21" i="39"/>
  <c r="H20" i="39"/>
  <c r="G20" i="39"/>
  <c r="F20" i="39"/>
  <c r="E20" i="39"/>
  <c r="H19" i="39"/>
  <c r="G19" i="39"/>
  <c r="F19" i="39"/>
  <c r="E19" i="39"/>
  <c r="H18" i="39"/>
  <c r="G18" i="39"/>
  <c r="F18" i="39"/>
  <c r="E18" i="39"/>
  <c r="J17" i="39"/>
  <c r="H17" i="39"/>
  <c r="G17" i="39"/>
  <c r="F17" i="39"/>
  <c r="E17" i="39"/>
  <c r="J16" i="39"/>
  <c r="H16" i="39"/>
  <c r="G16" i="39"/>
  <c r="F16" i="39"/>
  <c r="E16" i="39"/>
  <c r="J15" i="39"/>
  <c r="H15" i="39"/>
  <c r="G15" i="39"/>
  <c r="F15" i="39"/>
  <c r="E15" i="39"/>
  <c r="H14" i="39"/>
  <c r="G14" i="39"/>
  <c r="F14" i="39"/>
  <c r="E14" i="39"/>
  <c r="H13" i="39"/>
  <c r="G13" i="39"/>
  <c r="F13" i="39"/>
  <c r="E13" i="39"/>
  <c r="J12" i="39"/>
  <c r="H12" i="39"/>
  <c r="G12" i="39"/>
  <c r="F12" i="39"/>
  <c r="E12" i="39"/>
  <c r="H11" i="39"/>
  <c r="G11" i="39"/>
  <c r="F11" i="39"/>
  <c r="E11" i="39"/>
  <c r="H10" i="39"/>
  <c r="G10" i="39"/>
  <c r="F10" i="39"/>
  <c r="E10" i="39"/>
  <c r="H9" i="39"/>
  <c r="G9" i="39"/>
  <c r="F9" i="39"/>
  <c r="E9" i="39"/>
  <c r="H8" i="39"/>
  <c r="G8" i="39"/>
  <c r="F8" i="39"/>
  <c r="E8" i="39"/>
  <c r="J7" i="39"/>
  <c r="H7" i="39"/>
  <c r="G7" i="39"/>
  <c r="F7" i="39"/>
  <c r="E7" i="39"/>
  <c r="J6" i="39"/>
  <c r="H6" i="39"/>
  <c r="G6" i="39"/>
  <c r="F6" i="39"/>
  <c r="E6" i="39"/>
  <c r="J5" i="39"/>
  <c r="H5" i="39"/>
  <c r="G5" i="39"/>
  <c r="F5" i="39"/>
  <c r="E5" i="39"/>
  <c r="J4" i="39"/>
  <c r="H4" i="39"/>
  <c r="G4" i="39"/>
  <c r="F4" i="39"/>
  <c r="E4" i="39"/>
  <c r="J3" i="39"/>
  <c r="H3" i="39"/>
  <c r="G3" i="39"/>
  <c r="F3" i="39"/>
  <c r="E3" i="39"/>
  <c r="Z2" i="39"/>
  <c r="A1" i="39"/>
  <c r="AA70" i="14"/>
  <c r="A1" i="24"/>
  <c r="A1" i="6"/>
  <c r="A1" i="25"/>
  <c r="A1" i="26"/>
  <c r="O70" i="28"/>
  <c r="T70" i="1" s="1"/>
  <c r="O69" i="28"/>
  <c r="T69" i="1" s="1"/>
  <c r="O68" i="28"/>
  <c r="T68" i="1" s="1"/>
  <c r="O67" i="28"/>
  <c r="T67" i="1" s="1"/>
  <c r="O66" i="28"/>
  <c r="T66" i="1" s="1"/>
  <c r="O65" i="28"/>
  <c r="T65" i="1" s="1"/>
  <c r="O64" i="28"/>
  <c r="T64" i="1" s="1"/>
  <c r="O63" i="28"/>
  <c r="T63" i="1" s="1"/>
  <c r="O62" i="28"/>
  <c r="T62" i="1" s="1"/>
  <c r="O61" i="28"/>
  <c r="T61" i="1" s="1"/>
  <c r="O60" i="28"/>
  <c r="T60" i="1" s="1"/>
  <c r="O59" i="28"/>
  <c r="T59" i="1" s="1"/>
  <c r="O58" i="28"/>
  <c r="T58" i="1" s="1"/>
  <c r="O57" i="28"/>
  <c r="T57" i="1" s="1"/>
  <c r="O56" i="28"/>
  <c r="T56" i="1" s="1"/>
  <c r="O55" i="28"/>
  <c r="T55" i="1" s="1"/>
  <c r="O54" i="28"/>
  <c r="T54" i="1" s="1"/>
  <c r="O53" i="28"/>
  <c r="T53" i="1" s="1"/>
  <c r="O52" i="28"/>
  <c r="T52" i="1" s="1"/>
  <c r="O51" i="28"/>
  <c r="T51" i="1" s="1"/>
  <c r="O50" i="28"/>
  <c r="T50" i="1" s="1"/>
  <c r="O49" i="28"/>
  <c r="T49" i="1" s="1"/>
  <c r="O48" i="28"/>
  <c r="T48" i="1" s="1"/>
  <c r="O47" i="28"/>
  <c r="T47" i="1" s="1"/>
  <c r="O46" i="28"/>
  <c r="T46" i="1" s="1"/>
  <c r="O45" i="28"/>
  <c r="T45" i="1" s="1"/>
  <c r="O44" i="28"/>
  <c r="T44" i="1" s="1"/>
  <c r="O43" i="28"/>
  <c r="T43" i="1" s="1"/>
  <c r="O42" i="28"/>
  <c r="T42" i="1" s="1"/>
  <c r="O41" i="28"/>
  <c r="T41" i="1" s="1"/>
  <c r="O40" i="28"/>
  <c r="T40" i="1" s="1"/>
  <c r="O39" i="28"/>
  <c r="T39" i="1" s="1"/>
  <c r="O38" i="28"/>
  <c r="T38" i="1" s="1"/>
  <c r="O37" i="28"/>
  <c r="T37" i="1" s="1"/>
  <c r="O36" i="28"/>
  <c r="T36" i="1" s="1"/>
  <c r="O35" i="28"/>
  <c r="T35" i="1" s="1"/>
  <c r="O34" i="28"/>
  <c r="T34" i="1" s="1"/>
  <c r="O33" i="28"/>
  <c r="T33" i="1" s="1"/>
  <c r="O32" i="28"/>
  <c r="T32" i="1" s="1"/>
  <c r="O31" i="28"/>
  <c r="T31" i="1" s="1"/>
  <c r="O30" i="28"/>
  <c r="T30" i="1" s="1"/>
  <c r="O29" i="28"/>
  <c r="T29" i="1" s="1"/>
  <c r="O28" i="28"/>
  <c r="T28" i="1" s="1"/>
  <c r="O27" i="28"/>
  <c r="T27" i="1" s="1"/>
  <c r="O26" i="28"/>
  <c r="T26" i="1" s="1"/>
  <c r="O25" i="28"/>
  <c r="T25" i="1" s="1"/>
  <c r="O24" i="28"/>
  <c r="T24" i="1" s="1"/>
  <c r="O23" i="28"/>
  <c r="T23" i="1" s="1"/>
  <c r="O22" i="28"/>
  <c r="T22" i="1" s="1"/>
  <c r="O21" i="28"/>
  <c r="T21" i="1" s="1"/>
  <c r="O20" i="28"/>
  <c r="T20" i="1" s="1"/>
  <c r="O19" i="28"/>
  <c r="T19" i="1" s="1"/>
  <c r="O18" i="28"/>
  <c r="T18" i="1" s="1"/>
  <c r="O17" i="28"/>
  <c r="T17" i="1" s="1"/>
  <c r="O16" i="28"/>
  <c r="T16" i="1" s="1"/>
  <c r="O15" i="28"/>
  <c r="T15" i="1" s="1"/>
  <c r="O14" i="28"/>
  <c r="T14" i="1" s="1"/>
  <c r="O13" i="28"/>
  <c r="T13" i="1" s="1"/>
  <c r="O12" i="28"/>
  <c r="T12" i="1" s="1"/>
  <c r="O11" i="28"/>
  <c r="T11" i="1" s="1"/>
  <c r="O10" i="28"/>
  <c r="T10" i="1" s="1"/>
  <c r="O9" i="28"/>
  <c r="T9" i="1" s="1"/>
  <c r="O8" i="28"/>
  <c r="T8" i="1" s="1"/>
  <c r="O7" i="28"/>
  <c r="T7" i="1" s="1"/>
  <c r="O6" i="28"/>
  <c r="T6" i="1" s="1"/>
  <c r="O5" i="28"/>
  <c r="T5" i="1" s="1"/>
  <c r="O4" i="28"/>
  <c r="T4" i="1" s="1"/>
  <c r="N71" i="28"/>
  <c r="A2" i="25"/>
  <c r="A1" i="12"/>
  <c r="A1" i="14"/>
  <c r="A1" i="35"/>
  <c r="A2" i="6"/>
  <c r="A2" i="28"/>
  <c r="A2" i="30"/>
  <c r="A2" i="29"/>
  <c r="A2" i="4"/>
  <c r="A2" i="34"/>
  <c r="G32" i="8"/>
  <c r="G13" i="8"/>
  <c r="G12" i="8"/>
  <c r="G41" i="8"/>
  <c r="G33" i="8"/>
  <c r="G17" i="8"/>
  <c r="G25" i="8"/>
  <c r="G16" i="8"/>
  <c r="G52" i="8"/>
  <c r="G61" i="8"/>
  <c r="G55" i="8"/>
  <c r="G24" i="8"/>
  <c r="G44" i="8"/>
  <c r="G28" i="8"/>
  <c r="G31" i="8"/>
  <c r="G40" i="8"/>
  <c r="G58" i="8"/>
  <c r="G30" i="8"/>
  <c r="G39" i="8"/>
  <c r="G63" i="8"/>
  <c r="G15" i="8"/>
  <c r="G66" i="8"/>
  <c r="G23" i="8"/>
  <c r="G22" i="8"/>
  <c r="G5" i="8"/>
  <c r="G21" i="8"/>
  <c r="G42" i="8"/>
  <c r="G60" i="8"/>
  <c r="G50" i="8"/>
  <c r="G29" i="8"/>
  <c r="H71" i="22"/>
  <c r="H71" i="29"/>
  <c r="I71" i="34"/>
  <c r="AG70" i="14"/>
  <c r="AG69" i="14"/>
  <c r="AG68" i="14"/>
  <c r="AG67" i="14"/>
  <c r="AG66" i="14"/>
  <c r="AG65" i="14"/>
  <c r="AG64" i="14"/>
  <c r="AG63" i="14"/>
  <c r="AG62" i="14"/>
  <c r="AG61" i="14"/>
  <c r="AG60" i="14"/>
  <c r="AG59" i="14"/>
  <c r="AG58" i="14"/>
  <c r="AG57" i="14"/>
  <c r="AG56" i="14"/>
  <c r="AG55" i="14"/>
  <c r="AG54" i="14"/>
  <c r="AG53" i="14"/>
  <c r="AG52" i="14"/>
  <c r="AG51" i="14"/>
  <c r="AG50" i="14"/>
  <c r="AG49" i="14"/>
  <c r="AG48" i="14"/>
  <c r="AG47" i="14"/>
  <c r="AG46" i="14"/>
  <c r="AG45" i="14"/>
  <c r="AG44" i="14"/>
  <c r="AG43" i="14"/>
  <c r="AG42" i="14"/>
  <c r="AG41" i="14"/>
  <c r="AG40" i="14"/>
  <c r="AG39" i="14"/>
  <c r="AG38" i="14"/>
  <c r="AG37" i="14"/>
  <c r="AG36" i="14"/>
  <c r="AG35" i="14"/>
  <c r="AG34" i="14"/>
  <c r="AG33" i="14"/>
  <c r="AG32" i="14"/>
  <c r="AG31" i="14"/>
  <c r="AG30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AG15" i="14"/>
  <c r="AG14" i="14"/>
  <c r="AG13" i="14"/>
  <c r="AG12" i="14"/>
  <c r="AG11" i="14"/>
  <c r="AG10" i="14"/>
  <c r="AG9" i="14"/>
  <c r="AG8" i="14"/>
  <c r="AG7" i="14"/>
  <c r="AG6" i="14"/>
  <c r="AG5" i="14"/>
  <c r="AG4" i="14"/>
  <c r="AG3" i="14"/>
  <c r="AE70" i="14"/>
  <c r="AE69" i="14"/>
  <c r="AE68" i="14"/>
  <c r="AE67" i="14"/>
  <c r="AE66" i="14"/>
  <c r="AE65" i="14"/>
  <c r="AE64" i="14"/>
  <c r="AE63" i="14"/>
  <c r="AE62" i="14"/>
  <c r="AE61" i="14"/>
  <c r="AE60" i="14"/>
  <c r="AE59" i="14"/>
  <c r="AE58" i="14"/>
  <c r="AE57" i="14"/>
  <c r="AE56" i="14"/>
  <c r="AE55" i="14"/>
  <c r="AE54" i="14"/>
  <c r="AE53" i="14"/>
  <c r="AE52" i="14"/>
  <c r="AE51" i="14"/>
  <c r="AE50" i="14"/>
  <c r="AE49" i="14"/>
  <c r="AE48" i="14"/>
  <c r="AE47" i="14"/>
  <c r="AE46" i="14"/>
  <c r="AE45" i="14"/>
  <c r="AE44" i="14"/>
  <c r="AE43" i="14"/>
  <c r="AE42" i="14"/>
  <c r="AE41" i="14"/>
  <c r="AE40" i="14"/>
  <c r="AE39" i="14"/>
  <c r="AE38" i="14"/>
  <c r="AE37" i="14"/>
  <c r="AE36" i="14"/>
  <c r="AE35" i="14"/>
  <c r="AE34" i="14"/>
  <c r="AE33" i="14"/>
  <c r="AE32" i="14"/>
  <c r="AE31" i="14"/>
  <c r="AE30" i="14"/>
  <c r="AE29" i="14"/>
  <c r="AE28" i="14"/>
  <c r="AE27" i="14"/>
  <c r="AE26" i="14"/>
  <c r="AE25" i="14"/>
  <c r="AE24" i="14"/>
  <c r="AE23" i="14"/>
  <c r="AE22" i="14"/>
  <c r="AE21" i="14"/>
  <c r="AE20" i="14"/>
  <c r="AE19" i="14"/>
  <c r="AE18" i="14"/>
  <c r="AE17" i="14"/>
  <c r="AE16" i="14"/>
  <c r="AE15" i="14"/>
  <c r="AE14" i="14"/>
  <c r="AE13" i="14"/>
  <c r="AE12" i="14"/>
  <c r="AE11" i="14"/>
  <c r="AE10" i="14"/>
  <c r="AE9" i="14"/>
  <c r="AE8" i="14"/>
  <c r="AE7" i="14"/>
  <c r="AE6" i="14"/>
  <c r="AE5" i="14"/>
  <c r="AE4" i="14"/>
  <c r="AE3" i="14"/>
  <c r="AC70" i="14"/>
  <c r="AC69" i="14"/>
  <c r="AC68" i="14"/>
  <c r="AC67" i="14"/>
  <c r="AC66" i="14"/>
  <c r="AC65" i="14"/>
  <c r="AC64" i="14"/>
  <c r="AC63" i="14"/>
  <c r="AC62" i="14"/>
  <c r="AC61" i="14"/>
  <c r="AC60" i="14"/>
  <c r="AC59" i="14"/>
  <c r="AC58" i="14"/>
  <c r="AC57" i="14"/>
  <c r="AC56" i="14"/>
  <c r="AC55" i="14"/>
  <c r="AC54" i="14"/>
  <c r="AC53" i="14"/>
  <c r="AC52" i="14"/>
  <c r="AC51" i="14"/>
  <c r="AC50" i="14"/>
  <c r="AC49" i="14"/>
  <c r="AC48" i="14"/>
  <c r="AC47" i="14"/>
  <c r="AC46" i="14"/>
  <c r="AC45" i="14"/>
  <c r="AC44" i="14"/>
  <c r="AC43" i="14"/>
  <c r="AC42" i="14"/>
  <c r="AC41" i="14"/>
  <c r="AC40" i="14"/>
  <c r="AC39" i="14"/>
  <c r="AC38" i="14"/>
  <c r="AC37" i="14"/>
  <c r="AC36" i="14"/>
  <c r="AC35" i="14"/>
  <c r="AC34" i="14"/>
  <c r="AC33" i="14"/>
  <c r="AC32" i="14"/>
  <c r="AC31" i="14"/>
  <c r="AC30" i="14"/>
  <c r="AC29" i="14"/>
  <c r="AC28" i="14"/>
  <c r="AC27" i="14"/>
  <c r="AC26" i="14"/>
  <c r="AC25" i="14"/>
  <c r="AC24" i="14"/>
  <c r="AC23" i="14"/>
  <c r="AC22" i="14"/>
  <c r="AC21" i="14"/>
  <c r="AC20" i="14"/>
  <c r="AC19" i="14"/>
  <c r="AC18" i="14"/>
  <c r="AC17" i="14"/>
  <c r="AC16" i="14"/>
  <c r="AC15" i="14"/>
  <c r="AC14" i="14"/>
  <c r="AC13" i="14"/>
  <c r="AC12" i="14"/>
  <c r="AC11" i="14"/>
  <c r="AC10" i="14"/>
  <c r="AC9" i="14"/>
  <c r="AC8" i="14"/>
  <c r="AC7" i="14"/>
  <c r="AC6" i="14"/>
  <c r="AC5" i="14"/>
  <c r="AC4" i="14"/>
  <c r="AC3" i="14"/>
  <c r="AA69" i="14"/>
  <c r="AA68" i="14"/>
  <c r="AA67" i="14"/>
  <c r="AA66" i="14"/>
  <c r="AA65" i="14"/>
  <c r="AA64" i="14"/>
  <c r="AA63" i="14"/>
  <c r="AA62" i="14"/>
  <c r="AA61" i="14"/>
  <c r="AA60" i="14"/>
  <c r="AA59" i="14"/>
  <c r="AA58" i="14"/>
  <c r="AA57" i="14"/>
  <c r="AA56" i="14"/>
  <c r="AA55" i="14"/>
  <c r="AA54" i="14"/>
  <c r="AA53" i="14"/>
  <c r="AA52" i="14"/>
  <c r="AA51" i="14"/>
  <c r="AA50" i="14"/>
  <c r="AA49" i="14"/>
  <c r="AA48" i="14"/>
  <c r="AA47" i="14"/>
  <c r="AA46" i="14"/>
  <c r="AA45" i="14"/>
  <c r="AA44" i="14"/>
  <c r="AA43" i="14"/>
  <c r="AA42" i="14"/>
  <c r="AA41" i="14"/>
  <c r="AA40" i="14"/>
  <c r="AA39" i="14"/>
  <c r="AA38" i="14"/>
  <c r="AA37" i="14"/>
  <c r="AA36" i="14"/>
  <c r="AA35" i="14"/>
  <c r="AA34" i="14"/>
  <c r="AA33" i="14"/>
  <c r="AA32" i="14"/>
  <c r="AA31" i="14"/>
  <c r="AA30" i="14"/>
  <c r="AA29" i="14"/>
  <c r="AA28" i="14"/>
  <c r="AA27" i="14"/>
  <c r="AA26" i="14"/>
  <c r="AA25" i="14"/>
  <c r="AA24" i="14"/>
  <c r="AA23" i="14"/>
  <c r="AA22" i="14"/>
  <c r="AA21" i="14"/>
  <c r="AA20" i="14"/>
  <c r="AA19" i="14"/>
  <c r="AA18" i="14"/>
  <c r="AA17" i="14"/>
  <c r="AA16" i="14"/>
  <c r="AA15" i="14"/>
  <c r="AA14" i="14"/>
  <c r="AA13" i="14"/>
  <c r="AA12" i="14"/>
  <c r="AA11" i="14"/>
  <c r="AA10" i="14"/>
  <c r="AA9" i="14"/>
  <c r="AA8" i="14"/>
  <c r="AA7" i="14"/>
  <c r="AA6" i="14"/>
  <c r="AA5" i="14"/>
  <c r="AA4" i="14"/>
  <c r="AA3" i="14"/>
  <c r="W70" i="14"/>
  <c r="W69" i="14"/>
  <c r="W68" i="14"/>
  <c r="W67" i="14"/>
  <c r="W66" i="14"/>
  <c r="W65" i="14"/>
  <c r="W64" i="14"/>
  <c r="W63" i="14"/>
  <c r="W62" i="14"/>
  <c r="W61" i="14"/>
  <c r="W60" i="14"/>
  <c r="W59" i="14"/>
  <c r="W58" i="14"/>
  <c r="W57" i="14"/>
  <c r="W56" i="14"/>
  <c r="W55" i="14"/>
  <c r="W54" i="14"/>
  <c r="W53" i="14"/>
  <c r="W52" i="14"/>
  <c r="W51" i="14"/>
  <c r="W50" i="14"/>
  <c r="W49" i="14"/>
  <c r="W48" i="14"/>
  <c r="W47" i="14"/>
  <c r="W46" i="14"/>
  <c r="W45" i="14"/>
  <c r="W44" i="14"/>
  <c r="W43" i="14"/>
  <c r="W42" i="14"/>
  <c r="W41" i="14"/>
  <c r="W40" i="14"/>
  <c r="W39" i="14"/>
  <c r="W38" i="14"/>
  <c r="W37" i="14"/>
  <c r="W36" i="14"/>
  <c r="W35" i="14"/>
  <c r="W34" i="14"/>
  <c r="W33" i="14"/>
  <c r="W32" i="14"/>
  <c r="W31" i="14"/>
  <c r="W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10" i="14"/>
  <c r="W9" i="14"/>
  <c r="W8" i="14"/>
  <c r="W7" i="14"/>
  <c r="W6" i="14"/>
  <c r="W5" i="14"/>
  <c r="W4" i="14"/>
  <c r="W3" i="14"/>
  <c r="U70" i="14"/>
  <c r="U69" i="14"/>
  <c r="U68" i="14"/>
  <c r="U67" i="14"/>
  <c r="U66" i="14"/>
  <c r="U65" i="14"/>
  <c r="U64" i="14"/>
  <c r="U63" i="14"/>
  <c r="U62" i="14"/>
  <c r="U61" i="14"/>
  <c r="U60" i="14"/>
  <c r="U59" i="14"/>
  <c r="U58" i="14"/>
  <c r="U57" i="14"/>
  <c r="U56" i="14"/>
  <c r="U55" i="14"/>
  <c r="U54" i="14"/>
  <c r="U53" i="14"/>
  <c r="U52" i="14"/>
  <c r="U51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U4" i="14"/>
  <c r="U3" i="14"/>
  <c r="AE2" i="14"/>
  <c r="AC2" i="14"/>
  <c r="W2" i="14"/>
  <c r="AA2" i="14"/>
  <c r="U2" i="14"/>
  <c r="S70" i="14"/>
  <c r="S69" i="14"/>
  <c r="S68" i="14"/>
  <c r="S67" i="14"/>
  <c r="S66" i="14"/>
  <c r="S65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3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6" i="14"/>
  <c r="M5" i="14"/>
  <c r="M4" i="14"/>
  <c r="M3" i="14"/>
  <c r="K70" i="14"/>
  <c r="K69" i="14"/>
  <c r="K68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4" i="14"/>
  <c r="I3" i="14"/>
  <c r="S2" i="14"/>
  <c r="Q2" i="14"/>
  <c r="O2" i="14"/>
  <c r="M2" i="14"/>
  <c r="K2" i="14"/>
  <c r="I2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G2" i="14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4" i="1"/>
  <c r="N6" i="1"/>
  <c r="N7" i="1"/>
  <c r="N10" i="1"/>
  <c r="N11" i="1"/>
  <c r="N13" i="1"/>
  <c r="N14" i="1"/>
  <c r="N15" i="1"/>
  <c r="N17" i="1"/>
  <c r="N18" i="1"/>
  <c r="N19" i="1"/>
  <c r="N21" i="1"/>
  <c r="N22" i="1"/>
  <c r="N23" i="1"/>
  <c r="N25" i="1"/>
  <c r="N26" i="1"/>
  <c r="N27" i="1"/>
  <c r="N30" i="1"/>
  <c r="N31" i="1"/>
  <c r="N32" i="1"/>
  <c r="N34" i="1"/>
  <c r="N35" i="1"/>
  <c r="N36" i="1"/>
  <c r="N38" i="1"/>
  <c r="N39" i="1"/>
  <c r="N40" i="1"/>
  <c r="N42" i="1"/>
  <c r="N43" i="1"/>
  <c r="N46" i="1"/>
  <c r="N47" i="1"/>
  <c r="N48" i="1"/>
  <c r="N51" i="1"/>
  <c r="N52" i="1"/>
  <c r="N55" i="1"/>
  <c r="N56" i="1"/>
  <c r="N59" i="1"/>
  <c r="N61" i="1"/>
  <c r="N62" i="1"/>
  <c r="N63" i="1"/>
  <c r="N64" i="1"/>
  <c r="N65" i="1"/>
  <c r="N66" i="1"/>
  <c r="N67" i="1"/>
  <c r="N70" i="1"/>
  <c r="N4" i="1"/>
  <c r="O69" i="1"/>
  <c r="O67" i="1"/>
  <c r="O66" i="1"/>
  <c r="O64" i="1"/>
  <c r="O63" i="1"/>
  <c r="O61" i="1"/>
  <c r="O60" i="1"/>
  <c r="O59" i="1"/>
  <c r="O57" i="1"/>
  <c r="O56" i="1"/>
  <c r="O55" i="1"/>
  <c r="O53" i="1"/>
  <c r="O51" i="1"/>
  <c r="O50" i="1"/>
  <c r="O47" i="1"/>
  <c r="O46" i="1"/>
  <c r="O45" i="1"/>
  <c r="O43" i="1"/>
  <c r="O42" i="1"/>
  <c r="O41" i="1"/>
  <c r="O40" i="1"/>
  <c r="O39" i="1"/>
  <c r="O38" i="1"/>
  <c r="O37" i="1"/>
  <c r="O36" i="1"/>
  <c r="O35" i="1"/>
  <c r="O34" i="1"/>
  <c r="O31" i="1"/>
  <c r="O30" i="1"/>
  <c r="O28" i="1"/>
  <c r="O27" i="1"/>
  <c r="O26" i="1"/>
  <c r="O25" i="1"/>
  <c r="O23" i="1"/>
  <c r="O22" i="1"/>
  <c r="O19" i="1"/>
  <c r="O18" i="1"/>
  <c r="O17" i="1"/>
  <c r="O16" i="1"/>
  <c r="O15" i="1"/>
  <c r="O14" i="1"/>
  <c r="O13" i="1"/>
  <c r="O12" i="1"/>
  <c r="O11" i="1"/>
  <c r="O10" i="1"/>
  <c r="O9" i="1"/>
  <c r="O6" i="1"/>
  <c r="O4" i="1"/>
  <c r="O8" i="1"/>
  <c r="O20" i="1"/>
  <c r="O21" i="1"/>
  <c r="O24" i="1"/>
  <c r="O29" i="1"/>
  <c r="O32" i="1"/>
  <c r="O33" i="1"/>
  <c r="O44" i="1"/>
  <c r="O48" i="1"/>
  <c r="O52" i="1"/>
  <c r="O58" i="1"/>
  <c r="O62" i="1"/>
  <c r="O65" i="1"/>
  <c r="O68" i="1"/>
  <c r="O70" i="1"/>
  <c r="J5" i="32"/>
  <c r="J6" i="32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J46" i="32"/>
  <c r="J47" i="32"/>
  <c r="J48" i="32"/>
  <c r="J49" i="32"/>
  <c r="J50" i="32"/>
  <c r="J51" i="32"/>
  <c r="J52" i="32"/>
  <c r="J53" i="32"/>
  <c r="J54" i="32"/>
  <c r="J55" i="32"/>
  <c r="J56" i="32"/>
  <c r="J57" i="32"/>
  <c r="J58" i="32"/>
  <c r="J59" i="32"/>
  <c r="J60" i="32"/>
  <c r="J61" i="32"/>
  <c r="J62" i="32"/>
  <c r="J63" i="32"/>
  <c r="J64" i="32"/>
  <c r="J65" i="32"/>
  <c r="J66" i="32"/>
  <c r="J67" i="32"/>
  <c r="J68" i="32"/>
  <c r="J69" i="32"/>
  <c r="J70" i="32"/>
  <c r="J4" i="32"/>
  <c r="H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7" i="34"/>
  <c r="H28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3" i="34"/>
  <c r="H44" i="34"/>
  <c r="H45" i="34"/>
  <c r="H46" i="34"/>
  <c r="H47" i="34"/>
  <c r="H48" i="34"/>
  <c r="H49" i="34"/>
  <c r="H50" i="34"/>
  <c r="H51" i="34"/>
  <c r="H52" i="34"/>
  <c r="H53" i="34"/>
  <c r="H54" i="34"/>
  <c r="H55" i="34"/>
  <c r="H56" i="34"/>
  <c r="H57" i="34"/>
  <c r="H58" i="34"/>
  <c r="H59" i="34"/>
  <c r="H60" i="34"/>
  <c r="H61" i="34"/>
  <c r="H62" i="34"/>
  <c r="H63" i="34"/>
  <c r="H64" i="34"/>
  <c r="H65" i="34"/>
  <c r="H66" i="34"/>
  <c r="H67" i="34"/>
  <c r="H68" i="34"/>
  <c r="H69" i="34"/>
  <c r="H70" i="34"/>
  <c r="H4" i="34"/>
  <c r="N8" i="1"/>
  <c r="N9" i="1"/>
  <c r="N12" i="1"/>
  <c r="N16" i="1"/>
  <c r="N20" i="1"/>
  <c r="N24" i="1"/>
  <c r="N28" i="1"/>
  <c r="N33" i="1"/>
  <c r="N37" i="1"/>
  <c r="N41" i="1"/>
  <c r="N44" i="1"/>
  <c r="N45" i="1"/>
  <c r="N49" i="1"/>
  <c r="N50" i="1"/>
  <c r="N53" i="1"/>
  <c r="J71" i="32"/>
  <c r="H71" i="34"/>
  <c r="H71" i="4"/>
  <c r="J71" i="4"/>
  <c r="I71" i="4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55" i="8"/>
  <c r="F24" i="8"/>
  <c r="F8" i="8"/>
  <c r="F7" i="8"/>
  <c r="F4" i="8"/>
  <c r="F5" i="8"/>
  <c r="F6" i="8"/>
  <c r="F3" i="8"/>
  <c r="H71" i="6"/>
  <c r="C71" i="24"/>
  <c r="P71" i="22"/>
  <c r="AA71" i="3"/>
  <c r="V71" i="1" s="1"/>
  <c r="P71" i="3"/>
  <c r="M71" i="22"/>
  <c r="L71" i="22"/>
  <c r="K71" i="22"/>
  <c r="I71" i="22"/>
  <c r="J71" i="25"/>
  <c r="I71" i="25"/>
  <c r="H71" i="25"/>
  <c r="I71" i="1" s="1"/>
  <c r="G71" i="22"/>
  <c r="A72" i="30"/>
  <c r="E5" i="8"/>
  <c r="E6" i="8"/>
  <c r="E3" i="8"/>
  <c r="E4" i="8"/>
  <c r="AG2" i="14"/>
  <c r="C70" i="14"/>
  <c r="E70" i="14"/>
  <c r="D71" i="12"/>
  <c r="C71" i="12"/>
  <c r="E71" i="12"/>
  <c r="F41" i="1"/>
  <c r="G71" i="30"/>
  <c r="G71" i="6"/>
  <c r="A72" i="32"/>
  <c r="R50" i="1"/>
  <c r="D69" i="30"/>
  <c r="J69" i="30" s="1"/>
  <c r="D66" i="30"/>
  <c r="J66" i="30" s="1"/>
  <c r="D53" i="30"/>
  <c r="J53" i="30" s="1"/>
  <c r="D51" i="30"/>
  <c r="J51" i="30" s="1"/>
  <c r="D27" i="30"/>
  <c r="J27" i="30" s="1"/>
  <c r="D23" i="30"/>
  <c r="J23" i="30" s="1"/>
  <c r="D18" i="30"/>
  <c r="J18" i="30" s="1"/>
  <c r="D16" i="30"/>
  <c r="J16" i="30" s="1"/>
  <c r="D13" i="30"/>
  <c r="J13" i="30" s="1"/>
  <c r="A1" i="1"/>
  <c r="A1" i="34"/>
  <c r="A1" i="32"/>
  <c r="A72" i="22"/>
  <c r="A72" i="3"/>
  <c r="A72" i="28"/>
  <c r="A72" i="25"/>
  <c r="A72" i="26"/>
  <c r="A72" i="1"/>
  <c r="A72" i="34"/>
  <c r="Y71" i="3"/>
  <c r="V71" i="3"/>
  <c r="U71" i="3"/>
  <c r="T71" i="3"/>
  <c r="S71" i="3"/>
  <c r="R71" i="3"/>
  <c r="L71" i="34" s="1"/>
  <c r="Q71" i="3"/>
  <c r="H71" i="28"/>
  <c r="I71" i="28"/>
  <c r="K71" i="34" s="1"/>
  <c r="J71" i="28"/>
  <c r="C3" i="14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E11" i="14"/>
  <c r="E3" i="14"/>
  <c r="E4" i="14"/>
  <c r="E5" i="14"/>
  <c r="E6" i="14"/>
  <c r="E7" i="14"/>
  <c r="E8" i="14"/>
  <c r="E9" i="14"/>
  <c r="E10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2" i="14"/>
  <c r="P71" i="1"/>
  <c r="I71" i="30"/>
  <c r="J71" i="34" s="1"/>
  <c r="P70" i="1"/>
  <c r="R70" i="1"/>
  <c r="V70" i="1"/>
  <c r="P69" i="1"/>
  <c r="R69" i="1"/>
  <c r="V69" i="1"/>
  <c r="P68" i="1"/>
  <c r="R68" i="1"/>
  <c r="V68" i="1"/>
  <c r="P67" i="1"/>
  <c r="R67" i="1"/>
  <c r="V67" i="1"/>
  <c r="P66" i="1"/>
  <c r="R66" i="1"/>
  <c r="V66" i="1"/>
  <c r="P65" i="1"/>
  <c r="R65" i="1"/>
  <c r="V65" i="1"/>
  <c r="P64" i="1"/>
  <c r="R64" i="1"/>
  <c r="V64" i="1"/>
  <c r="P63" i="1"/>
  <c r="R63" i="1"/>
  <c r="V63" i="1"/>
  <c r="P62" i="1"/>
  <c r="R62" i="1"/>
  <c r="V62" i="1"/>
  <c r="P61" i="1"/>
  <c r="S48" i="39" s="1"/>
  <c r="R61" i="1"/>
  <c r="V61" i="1"/>
  <c r="P60" i="1"/>
  <c r="R60" i="1"/>
  <c r="V60" i="1"/>
  <c r="P59" i="1"/>
  <c r="R59" i="1"/>
  <c r="V59" i="1"/>
  <c r="P58" i="1"/>
  <c r="R58" i="1"/>
  <c r="V58" i="1"/>
  <c r="P57" i="1"/>
  <c r="R57" i="1"/>
  <c r="V57" i="1"/>
  <c r="P56" i="1"/>
  <c r="R56" i="1"/>
  <c r="V56" i="1"/>
  <c r="P55" i="1"/>
  <c r="S9" i="39" s="1"/>
  <c r="R55" i="1"/>
  <c r="V55" i="1"/>
  <c r="P54" i="1"/>
  <c r="R54" i="1"/>
  <c r="V54" i="1"/>
  <c r="P53" i="1"/>
  <c r="R53" i="1"/>
  <c r="V53" i="1"/>
  <c r="P52" i="1"/>
  <c r="R52" i="1"/>
  <c r="V52" i="1"/>
  <c r="P51" i="1"/>
  <c r="R51" i="1"/>
  <c r="V51" i="1"/>
  <c r="P50" i="1"/>
  <c r="V50" i="1"/>
  <c r="P49" i="1"/>
  <c r="R49" i="1"/>
  <c r="V49" i="1"/>
  <c r="P48" i="1"/>
  <c r="R48" i="1"/>
  <c r="V48" i="1"/>
  <c r="P47" i="1"/>
  <c r="R47" i="1"/>
  <c r="V47" i="1"/>
  <c r="P46" i="1"/>
  <c r="R46" i="1"/>
  <c r="V46" i="1"/>
  <c r="P45" i="1"/>
  <c r="R45" i="1"/>
  <c r="V45" i="1"/>
  <c r="P44" i="1"/>
  <c r="R44" i="1"/>
  <c r="V44" i="1"/>
  <c r="P43" i="1"/>
  <c r="R43" i="1"/>
  <c r="V43" i="1"/>
  <c r="P42" i="1"/>
  <c r="R42" i="1"/>
  <c r="V42" i="1"/>
  <c r="P41" i="1"/>
  <c r="R41" i="1"/>
  <c r="V41" i="1"/>
  <c r="P40" i="1"/>
  <c r="R40" i="1"/>
  <c r="V40" i="1"/>
  <c r="P39" i="1"/>
  <c r="R39" i="1"/>
  <c r="V39" i="1"/>
  <c r="P38" i="1"/>
  <c r="R38" i="1"/>
  <c r="V38" i="1"/>
  <c r="P37" i="1"/>
  <c r="R37" i="1"/>
  <c r="V37" i="1"/>
  <c r="P36" i="1"/>
  <c r="R36" i="1"/>
  <c r="V36" i="1"/>
  <c r="P35" i="1"/>
  <c r="R35" i="1"/>
  <c r="V35" i="1"/>
  <c r="P34" i="1"/>
  <c r="R34" i="1"/>
  <c r="V34" i="1"/>
  <c r="P33" i="1"/>
  <c r="R33" i="1"/>
  <c r="V33" i="1"/>
  <c r="P32" i="1"/>
  <c r="R32" i="1"/>
  <c r="U16" i="39" s="1"/>
  <c r="V32" i="1"/>
  <c r="P31" i="1"/>
  <c r="R31" i="1"/>
  <c r="V31" i="1"/>
  <c r="P30" i="1"/>
  <c r="R30" i="1"/>
  <c r="V30" i="1"/>
  <c r="P29" i="1"/>
  <c r="R29" i="1"/>
  <c r="V29" i="1"/>
  <c r="P28" i="1"/>
  <c r="R28" i="1"/>
  <c r="V28" i="1"/>
  <c r="P27" i="1"/>
  <c r="R27" i="1"/>
  <c r="V27" i="1"/>
  <c r="P26" i="1"/>
  <c r="R26" i="1"/>
  <c r="V26" i="1"/>
  <c r="P25" i="1"/>
  <c r="R25" i="1"/>
  <c r="V25" i="1"/>
  <c r="P24" i="1"/>
  <c r="R24" i="1"/>
  <c r="V24" i="1"/>
  <c r="P23" i="1"/>
  <c r="S66" i="39" s="1"/>
  <c r="R23" i="1"/>
  <c r="V23" i="1"/>
  <c r="P22" i="1"/>
  <c r="R22" i="1"/>
  <c r="V22" i="1"/>
  <c r="P21" i="1"/>
  <c r="R21" i="1"/>
  <c r="V21" i="1"/>
  <c r="P20" i="1"/>
  <c r="S62" i="39" s="1"/>
  <c r="R20" i="1"/>
  <c r="V20" i="1"/>
  <c r="P19" i="1"/>
  <c r="R19" i="1"/>
  <c r="V19" i="1"/>
  <c r="P18" i="1"/>
  <c r="R18" i="1"/>
  <c r="V18" i="1"/>
  <c r="P17" i="1"/>
  <c r="R17" i="1"/>
  <c r="V17" i="1"/>
  <c r="P16" i="1"/>
  <c r="R16" i="1"/>
  <c r="V16" i="1"/>
  <c r="P15" i="1"/>
  <c r="R15" i="1"/>
  <c r="V15" i="1"/>
  <c r="P14" i="1"/>
  <c r="R14" i="1"/>
  <c r="V14" i="1"/>
  <c r="P13" i="1"/>
  <c r="R13" i="1"/>
  <c r="V13" i="1"/>
  <c r="P12" i="1"/>
  <c r="R12" i="1"/>
  <c r="V12" i="1"/>
  <c r="P11" i="1"/>
  <c r="R11" i="1"/>
  <c r="V11" i="1"/>
  <c r="P10" i="1"/>
  <c r="R10" i="1"/>
  <c r="V10" i="1"/>
  <c r="P9" i="1"/>
  <c r="R9" i="1"/>
  <c r="V9" i="1"/>
  <c r="P8" i="1"/>
  <c r="R8" i="1"/>
  <c r="V8" i="1"/>
  <c r="P7" i="1"/>
  <c r="R7" i="1"/>
  <c r="V7" i="1"/>
  <c r="P6" i="1"/>
  <c r="S29" i="39"/>
  <c r="R6" i="1"/>
  <c r="V6" i="1"/>
  <c r="P5" i="1"/>
  <c r="R5" i="1"/>
  <c r="V5" i="1"/>
  <c r="P4" i="1"/>
  <c r="R4" i="1"/>
  <c r="V4" i="1"/>
  <c r="U70" i="1"/>
  <c r="U69" i="1"/>
  <c r="U68" i="1"/>
  <c r="U67" i="1"/>
  <c r="U66" i="1"/>
  <c r="U65" i="1"/>
  <c r="U64" i="1"/>
  <c r="U63" i="1"/>
  <c r="U62" i="1"/>
  <c r="U61" i="1"/>
  <c r="U60" i="1"/>
  <c r="X18" i="39" s="1"/>
  <c r="U59" i="1"/>
  <c r="U58" i="1"/>
  <c r="U57" i="1"/>
  <c r="U56" i="1"/>
  <c r="U55" i="1"/>
  <c r="X9" i="39" s="1"/>
  <c r="U54" i="1"/>
  <c r="X68" i="39" s="1"/>
  <c r="U53" i="1"/>
  <c r="U52" i="1"/>
  <c r="X63" i="39" s="1"/>
  <c r="U51" i="1"/>
  <c r="U50" i="1"/>
  <c r="U49" i="1"/>
  <c r="U48" i="1"/>
  <c r="U47" i="1"/>
  <c r="U46" i="1"/>
  <c r="U45" i="1"/>
  <c r="U44" i="1"/>
  <c r="U43" i="1"/>
  <c r="U42" i="1"/>
  <c r="X55" i="39" s="1"/>
  <c r="U41" i="1"/>
  <c r="U40" i="1"/>
  <c r="X47" i="39" s="1"/>
  <c r="U39" i="1"/>
  <c r="U38" i="1"/>
  <c r="U37" i="1"/>
  <c r="U36" i="1"/>
  <c r="U35" i="1"/>
  <c r="X31" i="39" s="1"/>
  <c r="U34" i="1"/>
  <c r="U33" i="1"/>
  <c r="U32" i="1"/>
  <c r="U31" i="1"/>
  <c r="U30" i="1"/>
  <c r="U29" i="1"/>
  <c r="X69" i="39" s="1"/>
  <c r="U28" i="1"/>
  <c r="X67" i="39" s="1"/>
  <c r="U27" i="1"/>
  <c r="U26" i="1"/>
  <c r="X15" i="39" s="1"/>
  <c r="U25" i="1"/>
  <c r="U24" i="1"/>
  <c r="X8" i="39" s="1"/>
  <c r="U23" i="1"/>
  <c r="X66" i="39" s="1"/>
  <c r="U22" i="1"/>
  <c r="X23" i="39" s="1"/>
  <c r="U21" i="1"/>
  <c r="U20" i="1"/>
  <c r="X62" i="39" s="1"/>
  <c r="U19" i="1"/>
  <c r="X22" i="39" s="1"/>
  <c r="U18" i="1"/>
  <c r="U17" i="1"/>
  <c r="U16" i="1"/>
  <c r="X37" i="39" s="1"/>
  <c r="U15" i="1"/>
  <c r="X21" i="39" s="1"/>
  <c r="U14" i="1"/>
  <c r="U13" i="1"/>
  <c r="X3" i="39" s="1"/>
  <c r="U12" i="1"/>
  <c r="X6" i="39" s="1"/>
  <c r="U11" i="1"/>
  <c r="U10" i="1"/>
  <c r="X50" i="39" s="1"/>
  <c r="U9" i="1"/>
  <c r="U8" i="1"/>
  <c r="X19" i="39" s="1"/>
  <c r="U7" i="1"/>
  <c r="X29" i="39" s="1"/>
  <c r="U6" i="1"/>
  <c r="U5" i="1"/>
  <c r="U4" i="1"/>
  <c r="X26" i="39" s="1"/>
  <c r="J71" i="3"/>
  <c r="I71" i="3"/>
  <c r="H71" i="3"/>
  <c r="G71" i="3"/>
  <c r="F71" i="3"/>
  <c r="L70" i="3"/>
  <c r="M69" i="3"/>
  <c r="N69" i="3" s="1"/>
  <c r="L69" i="3"/>
  <c r="M68" i="3"/>
  <c r="L68" i="3"/>
  <c r="M67" i="3"/>
  <c r="N67" i="3" s="1"/>
  <c r="L67" i="3"/>
  <c r="L66" i="3"/>
  <c r="M65" i="3"/>
  <c r="N65" i="3" s="1"/>
  <c r="L65" i="3"/>
  <c r="L64" i="3"/>
  <c r="M63" i="3"/>
  <c r="N63" i="3" s="1"/>
  <c r="L63" i="3"/>
  <c r="L62" i="3"/>
  <c r="M61" i="3"/>
  <c r="N61" i="3" s="1"/>
  <c r="L61" i="3"/>
  <c r="M60" i="3"/>
  <c r="N60" i="3" s="1"/>
  <c r="L60" i="3"/>
  <c r="M59" i="3"/>
  <c r="N59" i="3" s="1"/>
  <c r="L59" i="3"/>
  <c r="M58" i="3"/>
  <c r="N58" i="3" s="1"/>
  <c r="L58" i="3"/>
  <c r="M57" i="3"/>
  <c r="N57" i="3" s="1"/>
  <c r="L57" i="3"/>
  <c r="M56" i="3"/>
  <c r="N56" i="3" s="1"/>
  <c r="L56" i="3"/>
  <c r="M55" i="3"/>
  <c r="N55" i="3" s="1"/>
  <c r="L55" i="3"/>
  <c r="M54" i="3"/>
  <c r="N54" i="3" s="1"/>
  <c r="L54" i="3"/>
  <c r="M53" i="3"/>
  <c r="N53" i="3" s="1"/>
  <c r="L53" i="3"/>
  <c r="M52" i="3"/>
  <c r="N52" i="3" s="1"/>
  <c r="L52" i="3"/>
  <c r="M51" i="3"/>
  <c r="N51" i="3" s="1"/>
  <c r="L51" i="3"/>
  <c r="M50" i="3"/>
  <c r="N50" i="3" s="1"/>
  <c r="L50" i="3"/>
  <c r="M49" i="3"/>
  <c r="N49" i="3" s="1"/>
  <c r="L49" i="3"/>
  <c r="M48" i="3"/>
  <c r="N48" i="3" s="1"/>
  <c r="L48" i="3"/>
  <c r="M47" i="3"/>
  <c r="N47" i="3" s="1"/>
  <c r="L47" i="3"/>
  <c r="M46" i="3"/>
  <c r="N46" i="3" s="1"/>
  <c r="L46" i="3"/>
  <c r="M45" i="3"/>
  <c r="N45" i="3" s="1"/>
  <c r="L45" i="3"/>
  <c r="M44" i="3"/>
  <c r="N44" i="3" s="1"/>
  <c r="L44" i="3"/>
  <c r="M43" i="3"/>
  <c r="N43" i="3" s="1"/>
  <c r="L43" i="3"/>
  <c r="M42" i="3"/>
  <c r="N42" i="3" s="1"/>
  <c r="L42" i="3"/>
  <c r="M41" i="3"/>
  <c r="N41" i="3" s="1"/>
  <c r="L41" i="3"/>
  <c r="M40" i="3"/>
  <c r="N40" i="3" s="1"/>
  <c r="L40" i="3"/>
  <c r="M39" i="3"/>
  <c r="N39" i="3" s="1"/>
  <c r="L39" i="3"/>
  <c r="M38" i="3"/>
  <c r="N38" i="3" s="1"/>
  <c r="L38" i="3"/>
  <c r="M37" i="3"/>
  <c r="N37" i="3" s="1"/>
  <c r="L37" i="3"/>
  <c r="M36" i="3"/>
  <c r="N36" i="3" s="1"/>
  <c r="L36" i="3"/>
  <c r="M35" i="3"/>
  <c r="N35" i="3" s="1"/>
  <c r="L35" i="3"/>
  <c r="M34" i="3"/>
  <c r="N34" i="3" s="1"/>
  <c r="L34" i="3"/>
  <c r="M33" i="3"/>
  <c r="N33" i="3" s="1"/>
  <c r="L33" i="3"/>
  <c r="M32" i="3"/>
  <c r="N32" i="3" s="1"/>
  <c r="L32" i="3"/>
  <c r="M31" i="3"/>
  <c r="N31" i="3" s="1"/>
  <c r="L31" i="3"/>
  <c r="M30" i="3"/>
  <c r="N30" i="3" s="1"/>
  <c r="L30" i="3"/>
  <c r="M29" i="3"/>
  <c r="N29" i="3" s="1"/>
  <c r="L29" i="3"/>
  <c r="M28" i="3"/>
  <c r="N28" i="3" s="1"/>
  <c r="L28" i="3"/>
  <c r="M27" i="3"/>
  <c r="N27" i="3" s="1"/>
  <c r="L27" i="3"/>
  <c r="M26" i="3"/>
  <c r="N26" i="3" s="1"/>
  <c r="L26" i="3"/>
  <c r="M25" i="3"/>
  <c r="N25" i="3" s="1"/>
  <c r="L25" i="3"/>
  <c r="M24" i="3"/>
  <c r="L24" i="3"/>
  <c r="M23" i="3"/>
  <c r="N23" i="3" s="1"/>
  <c r="L23" i="3"/>
  <c r="M22" i="3"/>
  <c r="L22" i="3"/>
  <c r="M21" i="3"/>
  <c r="L21" i="3"/>
  <c r="M20" i="3"/>
  <c r="L20" i="3"/>
  <c r="M19" i="3"/>
  <c r="N19" i="3" s="1"/>
  <c r="L19" i="3"/>
  <c r="L18" i="3"/>
  <c r="M17" i="3"/>
  <c r="L17" i="3"/>
  <c r="M16" i="3"/>
  <c r="L16" i="3"/>
  <c r="M15" i="3"/>
  <c r="N15" i="3" s="1"/>
  <c r="L15" i="3"/>
  <c r="M14" i="3"/>
  <c r="L14" i="3"/>
  <c r="M13" i="3"/>
  <c r="L13" i="3"/>
  <c r="M12" i="3"/>
  <c r="L12" i="3"/>
  <c r="M11" i="3"/>
  <c r="N11" i="3" s="1"/>
  <c r="L11" i="3"/>
  <c r="M10" i="3"/>
  <c r="L10" i="3"/>
  <c r="M9" i="3"/>
  <c r="L9" i="3"/>
  <c r="M8" i="3"/>
  <c r="L8" i="3"/>
  <c r="M7" i="3"/>
  <c r="N7" i="3" s="1"/>
  <c r="L7" i="3"/>
  <c r="M6" i="3"/>
  <c r="L6" i="3"/>
  <c r="M5" i="3"/>
  <c r="L5" i="3"/>
  <c r="L4" i="3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G8" i="8"/>
  <c r="G26" i="8"/>
  <c r="G4" i="8"/>
  <c r="G6" i="8"/>
  <c r="G10" i="8"/>
  <c r="G57" i="8"/>
  <c r="G59" i="8"/>
  <c r="G34" i="8"/>
  <c r="G35" i="8"/>
  <c r="G62" i="8"/>
  <c r="G36" i="8"/>
  <c r="G37" i="8"/>
  <c r="G38" i="8"/>
  <c r="G14" i="8"/>
  <c r="G64" i="8"/>
  <c r="G65" i="8"/>
  <c r="G43" i="8"/>
  <c r="G46" i="8"/>
  <c r="G67" i="8"/>
  <c r="G18" i="8"/>
  <c r="G47" i="8"/>
  <c r="G68" i="8"/>
  <c r="G48" i="8"/>
  <c r="G49" i="8"/>
  <c r="G20" i="8"/>
  <c r="G54" i="8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F12" i="1"/>
  <c r="F49" i="1"/>
  <c r="F13" i="1"/>
  <c r="F7" i="1"/>
  <c r="F17" i="1"/>
  <c r="F18" i="1"/>
  <c r="F15" i="1"/>
  <c r="F24" i="1"/>
  <c r="F55" i="1"/>
  <c r="F68" i="1"/>
  <c r="F27" i="1"/>
  <c r="F48" i="1"/>
  <c r="F58" i="1"/>
  <c r="F66" i="1"/>
  <c r="F63" i="1"/>
  <c r="F22" i="1"/>
  <c r="F67" i="1"/>
  <c r="F51" i="1"/>
  <c r="F4" i="1"/>
  <c r="F70" i="1"/>
  <c r="F5" i="1"/>
  <c r="F6" i="1"/>
  <c r="F26" i="1"/>
  <c r="F8" i="1"/>
  <c r="F50" i="1"/>
  <c r="F10" i="1"/>
  <c r="F32" i="1"/>
  <c r="F11" i="1"/>
  <c r="F39" i="1"/>
  <c r="F14" i="1"/>
  <c r="F53" i="1"/>
  <c r="F16" i="1"/>
  <c r="F19" i="1"/>
  <c r="F37" i="1"/>
  <c r="F38" i="1"/>
  <c r="F30" i="1"/>
  <c r="F57" i="1"/>
  <c r="F31" i="1"/>
  <c r="X31" i="1" s="1"/>
  <c r="F60" i="1"/>
  <c r="F34" i="1"/>
  <c r="F35" i="1"/>
  <c r="F36" i="1"/>
  <c r="F69" i="1"/>
  <c r="F44" i="1"/>
  <c r="F42" i="1"/>
  <c r="F9" i="1"/>
  <c r="F43" i="1"/>
  <c r="F52" i="1"/>
  <c r="F59" i="1"/>
  <c r="F62" i="1"/>
  <c r="F56" i="1"/>
  <c r="F61" i="1"/>
  <c r="F65" i="1"/>
  <c r="F40" i="1"/>
  <c r="F47" i="1"/>
  <c r="F20" i="1"/>
  <c r="F28" i="1"/>
  <c r="F21" i="1"/>
  <c r="F46" i="1"/>
  <c r="F23" i="1"/>
  <c r="F25" i="1"/>
  <c r="F29" i="1"/>
  <c r="F33" i="1"/>
  <c r="F64" i="1"/>
  <c r="F45" i="1"/>
  <c r="F54" i="1"/>
  <c r="H12" i="1"/>
  <c r="H49" i="1"/>
  <c r="H13" i="1"/>
  <c r="H17" i="1"/>
  <c r="H18" i="1"/>
  <c r="H27" i="1"/>
  <c r="H48" i="1"/>
  <c r="H58" i="1"/>
  <c r="H4" i="1"/>
  <c r="J10" i="39"/>
  <c r="K6" i="25"/>
  <c r="J29" i="39" s="1"/>
  <c r="H26" i="1"/>
  <c r="H50" i="1"/>
  <c r="J32" i="39"/>
  <c r="H11" i="1"/>
  <c r="H53" i="1"/>
  <c r="H30" i="1"/>
  <c r="H57" i="1"/>
  <c r="H60" i="1"/>
  <c r="H36" i="1"/>
  <c r="H69" i="1"/>
  <c r="H41" i="1"/>
  <c r="H42" i="1"/>
  <c r="H62" i="1"/>
  <c r="H56" i="1"/>
  <c r="H61" i="1"/>
  <c r="H65" i="1"/>
  <c r="H46" i="1"/>
  <c r="H25" i="1"/>
  <c r="H29" i="1"/>
  <c r="H64" i="1"/>
  <c r="H45" i="1"/>
  <c r="H54" i="1"/>
  <c r="D12" i="1"/>
  <c r="D49" i="1"/>
  <c r="D13" i="1"/>
  <c r="D7" i="1"/>
  <c r="D17" i="1"/>
  <c r="D18" i="1"/>
  <c r="D15" i="1"/>
  <c r="D24" i="1"/>
  <c r="D55" i="1"/>
  <c r="D68" i="1"/>
  <c r="D27" i="1"/>
  <c r="D48" i="1"/>
  <c r="D58" i="1"/>
  <c r="D66" i="1"/>
  <c r="D63" i="1"/>
  <c r="D22" i="1"/>
  <c r="D67" i="1"/>
  <c r="D51" i="1"/>
  <c r="D4" i="1"/>
  <c r="D70" i="1"/>
  <c r="D5" i="1"/>
  <c r="D6" i="1"/>
  <c r="D26" i="1"/>
  <c r="D8" i="1"/>
  <c r="D50" i="1"/>
  <c r="D10" i="1"/>
  <c r="D32" i="1"/>
  <c r="D11" i="1"/>
  <c r="D39" i="1"/>
  <c r="D14" i="1"/>
  <c r="D53" i="1"/>
  <c r="D16" i="1"/>
  <c r="D19" i="1"/>
  <c r="D37" i="1"/>
  <c r="D38" i="1"/>
  <c r="D30" i="1"/>
  <c r="D57" i="1"/>
  <c r="D31" i="1"/>
  <c r="D60" i="1"/>
  <c r="D34" i="1"/>
  <c r="D35" i="1"/>
  <c r="D36" i="1"/>
  <c r="D69" i="1"/>
  <c r="D41" i="1"/>
  <c r="D44" i="1"/>
  <c r="D42" i="1"/>
  <c r="D9" i="1"/>
  <c r="D43" i="1"/>
  <c r="D52" i="1"/>
  <c r="D59" i="1"/>
  <c r="D62" i="1"/>
  <c r="D56" i="1"/>
  <c r="D61" i="1"/>
  <c r="D65" i="1"/>
  <c r="D40" i="1"/>
  <c r="D47" i="1"/>
  <c r="D20" i="1"/>
  <c r="D28" i="1"/>
  <c r="D21" i="1"/>
  <c r="D46" i="1"/>
  <c r="D23" i="1"/>
  <c r="D25" i="1"/>
  <c r="D29" i="1"/>
  <c r="D33" i="1"/>
  <c r="D64" i="1"/>
  <c r="D45" i="1"/>
  <c r="D54" i="1"/>
  <c r="C12" i="1"/>
  <c r="C49" i="1"/>
  <c r="C13" i="1"/>
  <c r="C7" i="1"/>
  <c r="C17" i="1"/>
  <c r="C18" i="1"/>
  <c r="C15" i="1"/>
  <c r="C24" i="1"/>
  <c r="C55" i="1"/>
  <c r="C68" i="1"/>
  <c r="C27" i="1"/>
  <c r="C48" i="1"/>
  <c r="C58" i="1"/>
  <c r="C66" i="1"/>
  <c r="C63" i="1"/>
  <c r="C22" i="1"/>
  <c r="C67" i="1"/>
  <c r="C51" i="1"/>
  <c r="C4" i="1"/>
  <c r="C70" i="1"/>
  <c r="C5" i="1"/>
  <c r="C6" i="1"/>
  <c r="C26" i="1"/>
  <c r="C8" i="1"/>
  <c r="C50" i="1"/>
  <c r="C10" i="1"/>
  <c r="C32" i="1"/>
  <c r="C11" i="1"/>
  <c r="C39" i="1"/>
  <c r="C14" i="1"/>
  <c r="C53" i="1"/>
  <c r="C16" i="1"/>
  <c r="C19" i="1"/>
  <c r="C37" i="1"/>
  <c r="C38" i="1"/>
  <c r="C30" i="1"/>
  <c r="C57" i="1"/>
  <c r="C31" i="1"/>
  <c r="C60" i="1"/>
  <c r="C34" i="1"/>
  <c r="C35" i="1"/>
  <c r="C36" i="1"/>
  <c r="C69" i="1"/>
  <c r="C41" i="1"/>
  <c r="C44" i="1"/>
  <c r="C42" i="1"/>
  <c r="C9" i="1"/>
  <c r="C43" i="1"/>
  <c r="C52" i="1"/>
  <c r="C59" i="1"/>
  <c r="C62" i="1"/>
  <c r="C56" i="1"/>
  <c r="C61" i="1"/>
  <c r="C65" i="1"/>
  <c r="C40" i="1"/>
  <c r="C47" i="1"/>
  <c r="C20" i="1"/>
  <c r="C28" i="1"/>
  <c r="C21" i="1"/>
  <c r="C46" i="1"/>
  <c r="C23" i="1"/>
  <c r="C25" i="1"/>
  <c r="C29" i="1"/>
  <c r="C33" i="1"/>
  <c r="C64" i="1"/>
  <c r="C45" i="1"/>
  <c r="C54" i="1"/>
  <c r="C2" i="14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D71" i="22"/>
  <c r="E70" i="22"/>
  <c r="D70" i="22"/>
  <c r="E69" i="22"/>
  <c r="D69" i="22"/>
  <c r="E68" i="22"/>
  <c r="D68" i="22"/>
  <c r="E67" i="22"/>
  <c r="D67" i="22"/>
  <c r="E66" i="22"/>
  <c r="D66" i="22"/>
  <c r="E65" i="22"/>
  <c r="D65" i="22"/>
  <c r="E64" i="22"/>
  <c r="D64" i="22"/>
  <c r="E63" i="22"/>
  <c r="D63" i="22"/>
  <c r="E62" i="22"/>
  <c r="D62" i="22"/>
  <c r="E61" i="22"/>
  <c r="D61" i="22"/>
  <c r="E60" i="22"/>
  <c r="D60" i="22"/>
  <c r="E59" i="22"/>
  <c r="D59" i="22"/>
  <c r="E58" i="22"/>
  <c r="D58" i="22"/>
  <c r="E57" i="22"/>
  <c r="D57" i="22"/>
  <c r="E56" i="22"/>
  <c r="D56" i="22"/>
  <c r="E55" i="22"/>
  <c r="D55" i="22"/>
  <c r="E54" i="22"/>
  <c r="D54" i="22"/>
  <c r="E53" i="22"/>
  <c r="D53" i="22"/>
  <c r="E52" i="22"/>
  <c r="D52" i="22"/>
  <c r="E51" i="22"/>
  <c r="D51" i="22"/>
  <c r="E50" i="22"/>
  <c r="D50" i="22"/>
  <c r="E49" i="22"/>
  <c r="D49" i="22"/>
  <c r="E48" i="22"/>
  <c r="D48" i="22"/>
  <c r="E47" i="22"/>
  <c r="D47" i="22"/>
  <c r="E46" i="22"/>
  <c r="D46" i="22"/>
  <c r="E45" i="22"/>
  <c r="D45" i="22"/>
  <c r="E44" i="22"/>
  <c r="D44" i="22"/>
  <c r="E43" i="22"/>
  <c r="D43" i="22"/>
  <c r="E42" i="22"/>
  <c r="D42" i="22"/>
  <c r="E41" i="22"/>
  <c r="D41" i="22"/>
  <c r="E40" i="22"/>
  <c r="D40" i="22"/>
  <c r="E39" i="22"/>
  <c r="D39" i="22"/>
  <c r="E38" i="22"/>
  <c r="D38" i="22"/>
  <c r="E37" i="22"/>
  <c r="D37" i="22"/>
  <c r="E36" i="22"/>
  <c r="D36" i="22"/>
  <c r="E35" i="22"/>
  <c r="D35" i="22"/>
  <c r="E34" i="22"/>
  <c r="D34" i="22"/>
  <c r="E33" i="22"/>
  <c r="D33" i="22"/>
  <c r="E32" i="22"/>
  <c r="D32" i="22"/>
  <c r="E31" i="22"/>
  <c r="D31" i="22"/>
  <c r="E30" i="22"/>
  <c r="D30" i="22"/>
  <c r="E29" i="22"/>
  <c r="D29" i="22"/>
  <c r="E28" i="22"/>
  <c r="D28" i="22"/>
  <c r="E27" i="22"/>
  <c r="D27" i="22"/>
  <c r="E26" i="22"/>
  <c r="D26" i="22"/>
  <c r="E25" i="22"/>
  <c r="D25" i="22"/>
  <c r="E24" i="22"/>
  <c r="D24" i="22"/>
  <c r="E23" i="22"/>
  <c r="D23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E11" i="22"/>
  <c r="D11" i="22"/>
  <c r="E10" i="22"/>
  <c r="D10" i="22"/>
  <c r="E9" i="22"/>
  <c r="D9" i="22"/>
  <c r="E8" i="22"/>
  <c r="D8" i="22"/>
  <c r="E7" i="22"/>
  <c r="D7" i="22"/>
  <c r="E6" i="22"/>
  <c r="D6" i="22"/>
  <c r="E5" i="22"/>
  <c r="D5" i="22"/>
  <c r="E4" i="22"/>
  <c r="D4" i="22"/>
  <c r="D70" i="28"/>
  <c r="Q70" i="28" s="1"/>
  <c r="C70" i="28"/>
  <c r="P70" i="28" s="1"/>
  <c r="D69" i="28"/>
  <c r="Q69" i="28" s="1"/>
  <c r="C69" i="28"/>
  <c r="P69" i="28" s="1"/>
  <c r="D68" i="28"/>
  <c r="Q68" i="28" s="1"/>
  <c r="C68" i="28"/>
  <c r="P68" i="28" s="1"/>
  <c r="D67" i="28"/>
  <c r="Q67" i="28" s="1"/>
  <c r="C67" i="28"/>
  <c r="P67" i="28" s="1"/>
  <c r="D66" i="28"/>
  <c r="Q66" i="28" s="1"/>
  <c r="C66" i="28"/>
  <c r="P66" i="28" s="1"/>
  <c r="D65" i="28"/>
  <c r="Q65" i="28" s="1"/>
  <c r="C65" i="28"/>
  <c r="P65" i="28" s="1"/>
  <c r="D64" i="28"/>
  <c r="Q64" i="28" s="1"/>
  <c r="C64" i="28"/>
  <c r="P64" i="28" s="1"/>
  <c r="D63" i="28"/>
  <c r="Q63" i="28" s="1"/>
  <c r="C63" i="28"/>
  <c r="P63" i="28" s="1"/>
  <c r="D62" i="28"/>
  <c r="Q62" i="28" s="1"/>
  <c r="C62" i="28"/>
  <c r="P62" i="28" s="1"/>
  <c r="D61" i="28"/>
  <c r="Q61" i="28" s="1"/>
  <c r="C61" i="28"/>
  <c r="P61" i="28" s="1"/>
  <c r="D60" i="28"/>
  <c r="Q60" i="28" s="1"/>
  <c r="P60" i="28"/>
  <c r="D59" i="28"/>
  <c r="Q59" i="28" s="1"/>
  <c r="C59" i="28"/>
  <c r="P59" i="28" s="1"/>
  <c r="D58" i="28"/>
  <c r="Q58" i="28" s="1"/>
  <c r="C58" i="28"/>
  <c r="P58" i="28" s="1"/>
  <c r="D57" i="28"/>
  <c r="Q57" i="28" s="1"/>
  <c r="C57" i="28"/>
  <c r="P57" i="28" s="1"/>
  <c r="D56" i="28"/>
  <c r="Q56" i="28" s="1"/>
  <c r="C56" i="28"/>
  <c r="P56" i="28" s="1"/>
  <c r="D55" i="28"/>
  <c r="Q55" i="28" s="1"/>
  <c r="C55" i="28"/>
  <c r="P55" i="28" s="1"/>
  <c r="D54" i="28"/>
  <c r="Q54" i="28" s="1"/>
  <c r="C54" i="28"/>
  <c r="P54" i="28" s="1"/>
  <c r="D53" i="28"/>
  <c r="Q53" i="28" s="1"/>
  <c r="C53" i="28"/>
  <c r="P53" i="28" s="1"/>
  <c r="D52" i="28"/>
  <c r="Q52" i="28" s="1"/>
  <c r="C52" i="28"/>
  <c r="P52" i="28" s="1"/>
  <c r="D51" i="28"/>
  <c r="Q51" i="28" s="1"/>
  <c r="C51" i="28"/>
  <c r="P51" i="28" s="1"/>
  <c r="D50" i="28"/>
  <c r="Q50" i="28" s="1"/>
  <c r="C50" i="28"/>
  <c r="P50" i="28" s="1"/>
  <c r="D49" i="28"/>
  <c r="Q49" i="28" s="1"/>
  <c r="C49" i="28"/>
  <c r="P49" i="28" s="1"/>
  <c r="D48" i="28"/>
  <c r="Q48" i="28" s="1"/>
  <c r="C48" i="28"/>
  <c r="P48" i="28" s="1"/>
  <c r="D47" i="28"/>
  <c r="Q47" i="28" s="1"/>
  <c r="C47" i="28"/>
  <c r="P47" i="28" s="1"/>
  <c r="D46" i="28"/>
  <c r="Q46" i="28" s="1"/>
  <c r="C46" i="28"/>
  <c r="P46" i="28" s="1"/>
  <c r="D45" i="28"/>
  <c r="Q45" i="28" s="1"/>
  <c r="C45" i="28"/>
  <c r="P45" i="28" s="1"/>
  <c r="D44" i="28"/>
  <c r="Q44" i="28" s="1"/>
  <c r="C44" i="28"/>
  <c r="P44" i="28" s="1"/>
  <c r="D43" i="28"/>
  <c r="Q43" i="28" s="1"/>
  <c r="C43" i="28"/>
  <c r="P43" i="28" s="1"/>
  <c r="D42" i="28"/>
  <c r="Q42" i="28" s="1"/>
  <c r="C42" i="28"/>
  <c r="P42" i="28" s="1"/>
  <c r="D41" i="28"/>
  <c r="Q41" i="28" s="1"/>
  <c r="C41" i="28"/>
  <c r="P41" i="28" s="1"/>
  <c r="D40" i="28"/>
  <c r="Q40" i="28" s="1"/>
  <c r="C40" i="28"/>
  <c r="P40" i="28" s="1"/>
  <c r="D39" i="28"/>
  <c r="Q39" i="28" s="1"/>
  <c r="C39" i="28"/>
  <c r="P39" i="28" s="1"/>
  <c r="D38" i="28"/>
  <c r="Q38" i="28" s="1"/>
  <c r="C38" i="28"/>
  <c r="P38" i="28" s="1"/>
  <c r="D37" i="28"/>
  <c r="Q37" i="28" s="1"/>
  <c r="C37" i="28"/>
  <c r="P37" i="28" s="1"/>
  <c r="D36" i="28"/>
  <c r="Q36" i="28" s="1"/>
  <c r="C36" i="28"/>
  <c r="P36" i="28" s="1"/>
  <c r="D35" i="28"/>
  <c r="Q35" i="28" s="1"/>
  <c r="C35" i="28"/>
  <c r="P35" i="28" s="1"/>
  <c r="D34" i="28"/>
  <c r="Q34" i="28" s="1"/>
  <c r="C34" i="28"/>
  <c r="P34" i="28" s="1"/>
  <c r="D33" i="28"/>
  <c r="Q33" i="28" s="1"/>
  <c r="C33" i="28"/>
  <c r="P33" i="28" s="1"/>
  <c r="D32" i="28"/>
  <c r="Q32" i="28" s="1"/>
  <c r="C32" i="28"/>
  <c r="P32" i="28" s="1"/>
  <c r="D31" i="28"/>
  <c r="Q31" i="28" s="1"/>
  <c r="C31" i="28"/>
  <c r="P31" i="28" s="1"/>
  <c r="D30" i="28"/>
  <c r="Q30" i="28" s="1"/>
  <c r="C30" i="28"/>
  <c r="P30" i="28" s="1"/>
  <c r="D29" i="28"/>
  <c r="Q29" i="28" s="1"/>
  <c r="C29" i="28"/>
  <c r="P29" i="28" s="1"/>
  <c r="D28" i="28"/>
  <c r="Q28" i="28" s="1"/>
  <c r="C28" i="28"/>
  <c r="P28" i="28" s="1"/>
  <c r="D27" i="28"/>
  <c r="Q27" i="28" s="1"/>
  <c r="C27" i="28"/>
  <c r="P27" i="28" s="1"/>
  <c r="D26" i="28"/>
  <c r="Q26" i="28" s="1"/>
  <c r="C26" i="28"/>
  <c r="P26" i="28" s="1"/>
  <c r="D25" i="28"/>
  <c r="Q25" i="28" s="1"/>
  <c r="C25" i="28"/>
  <c r="P25" i="28" s="1"/>
  <c r="D24" i="28"/>
  <c r="Q24" i="28" s="1"/>
  <c r="C24" i="28"/>
  <c r="P24" i="28" s="1"/>
  <c r="D23" i="28"/>
  <c r="Q23" i="28" s="1"/>
  <c r="C23" i="28"/>
  <c r="P23" i="28" s="1"/>
  <c r="D22" i="28"/>
  <c r="Q22" i="28" s="1"/>
  <c r="C22" i="28"/>
  <c r="P22" i="28" s="1"/>
  <c r="D21" i="28"/>
  <c r="Q21" i="28" s="1"/>
  <c r="C21" i="28"/>
  <c r="P21" i="28" s="1"/>
  <c r="D20" i="28"/>
  <c r="Q20" i="28" s="1"/>
  <c r="C20" i="28"/>
  <c r="P20" i="28" s="1"/>
  <c r="D19" i="28"/>
  <c r="Q19" i="28" s="1"/>
  <c r="C19" i="28"/>
  <c r="P19" i="28" s="1"/>
  <c r="D18" i="28"/>
  <c r="Q18" i="28" s="1"/>
  <c r="C18" i="28"/>
  <c r="P18" i="28" s="1"/>
  <c r="D17" i="28"/>
  <c r="Q17" i="28" s="1"/>
  <c r="C17" i="28"/>
  <c r="P17" i="28" s="1"/>
  <c r="D16" i="28"/>
  <c r="Q16" i="28" s="1"/>
  <c r="C16" i="28"/>
  <c r="P16" i="28" s="1"/>
  <c r="D15" i="28"/>
  <c r="Q15" i="28" s="1"/>
  <c r="C15" i="28"/>
  <c r="P15" i="28" s="1"/>
  <c r="D14" i="28"/>
  <c r="Q14" i="28" s="1"/>
  <c r="C14" i="28"/>
  <c r="P14" i="28" s="1"/>
  <c r="D13" i="28"/>
  <c r="Q13" i="28" s="1"/>
  <c r="C13" i="28"/>
  <c r="P13" i="28" s="1"/>
  <c r="D12" i="28"/>
  <c r="Q12" i="28" s="1"/>
  <c r="C12" i="28"/>
  <c r="P12" i="28" s="1"/>
  <c r="D11" i="28"/>
  <c r="Q11" i="28" s="1"/>
  <c r="C11" i="28"/>
  <c r="P11" i="28" s="1"/>
  <c r="D10" i="28"/>
  <c r="Q10" i="28" s="1"/>
  <c r="C10" i="28"/>
  <c r="P10" i="28" s="1"/>
  <c r="D9" i="28"/>
  <c r="Q9" i="28" s="1"/>
  <c r="C9" i="28"/>
  <c r="P9" i="28" s="1"/>
  <c r="D8" i="28"/>
  <c r="Q8" i="28" s="1"/>
  <c r="C8" i="28"/>
  <c r="P8" i="28" s="1"/>
  <c r="D7" i="28"/>
  <c r="Q7" i="28" s="1"/>
  <c r="C7" i="28"/>
  <c r="P7" i="28" s="1"/>
  <c r="D6" i="28"/>
  <c r="Q6" i="28" s="1"/>
  <c r="C6" i="28"/>
  <c r="P6" i="28" s="1"/>
  <c r="D5" i="28"/>
  <c r="Q5" i="28" s="1"/>
  <c r="C5" i="28"/>
  <c r="P5" i="28" s="1"/>
  <c r="D4" i="28"/>
  <c r="Q4" i="28" s="1"/>
  <c r="C4" i="28"/>
  <c r="P4" i="28" s="1"/>
  <c r="M71" i="28"/>
  <c r="K70" i="34"/>
  <c r="K69" i="34"/>
  <c r="K68" i="34"/>
  <c r="K67" i="34"/>
  <c r="K66" i="34"/>
  <c r="K65" i="34"/>
  <c r="K64" i="34"/>
  <c r="K63" i="34"/>
  <c r="K62" i="34"/>
  <c r="K61" i="34"/>
  <c r="K60" i="34"/>
  <c r="K59" i="34"/>
  <c r="K58" i="34"/>
  <c r="K57" i="34"/>
  <c r="K56" i="34"/>
  <c r="K55" i="34"/>
  <c r="K54" i="34"/>
  <c r="K53" i="34"/>
  <c r="K52" i="34"/>
  <c r="K51" i="34"/>
  <c r="K50" i="34"/>
  <c r="K49" i="34"/>
  <c r="K48" i="34"/>
  <c r="K47" i="34"/>
  <c r="K46" i="34"/>
  <c r="K45" i="34"/>
  <c r="K44" i="34"/>
  <c r="K43" i="34"/>
  <c r="K42" i="34"/>
  <c r="K41" i="34"/>
  <c r="K40" i="34"/>
  <c r="K39" i="34"/>
  <c r="K38" i="34"/>
  <c r="K37" i="34"/>
  <c r="K36" i="34"/>
  <c r="K35" i="34"/>
  <c r="K34" i="34"/>
  <c r="K33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11" i="34"/>
  <c r="K10" i="34"/>
  <c r="K9" i="34"/>
  <c r="K8" i="34"/>
  <c r="K7" i="34"/>
  <c r="K6" i="34"/>
  <c r="K5" i="34"/>
  <c r="K4" i="34"/>
  <c r="K70" i="32"/>
  <c r="K69" i="32"/>
  <c r="K68" i="32"/>
  <c r="K67" i="32"/>
  <c r="K66" i="32"/>
  <c r="K65" i="32"/>
  <c r="K64" i="32"/>
  <c r="K63" i="32"/>
  <c r="K62" i="32"/>
  <c r="K61" i="32"/>
  <c r="K60" i="32"/>
  <c r="K59" i="32"/>
  <c r="K58" i="32"/>
  <c r="K57" i="32"/>
  <c r="K56" i="32"/>
  <c r="K55" i="32"/>
  <c r="K54" i="32"/>
  <c r="K53" i="32"/>
  <c r="K52" i="32"/>
  <c r="K51" i="32"/>
  <c r="K50" i="32"/>
  <c r="K49" i="32"/>
  <c r="K48" i="32"/>
  <c r="K47" i="32"/>
  <c r="K46" i="32"/>
  <c r="K45" i="32"/>
  <c r="K44" i="32"/>
  <c r="K43" i="32"/>
  <c r="K42" i="32"/>
  <c r="K41" i="32"/>
  <c r="K40" i="32"/>
  <c r="K39" i="32"/>
  <c r="K38" i="32"/>
  <c r="K37" i="32"/>
  <c r="K36" i="32"/>
  <c r="K35" i="32"/>
  <c r="K34" i="32"/>
  <c r="K33" i="32"/>
  <c r="K32" i="32"/>
  <c r="K31" i="32"/>
  <c r="K30" i="32"/>
  <c r="K29" i="32"/>
  <c r="K28" i="32"/>
  <c r="K27" i="32"/>
  <c r="K26" i="32"/>
  <c r="K25" i="32"/>
  <c r="K24" i="32"/>
  <c r="K23" i="32"/>
  <c r="K22" i="32"/>
  <c r="K21" i="32"/>
  <c r="K20" i="32"/>
  <c r="K19" i="32"/>
  <c r="K18" i="32"/>
  <c r="K17" i="32"/>
  <c r="K16" i="32"/>
  <c r="K15" i="32"/>
  <c r="K14" i="32"/>
  <c r="K13" i="32"/>
  <c r="K12" i="32"/>
  <c r="K11" i="32"/>
  <c r="K10" i="32"/>
  <c r="K9" i="32"/>
  <c r="K8" i="32"/>
  <c r="K7" i="32"/>
  <c r="K6" i="32"/>
  <c r="K5" i="32"/>
  <c r="K4" i="32"/>
  <c r="D70" i="30"/>
  <c r="J70" i="30" s="1"/>
  <c r="D68" i="30"/>
  <c r="J68" i="30" s="1"/>
  <c r="D67" i="30"/>
  <c r="J67" i="30" s="1"/>
  <c r="D64" i="30"/>
  <c r="J64" i="30" s="1"/>
  <c r="D61" i="30"/>
  <c r="J61" i="30" s="1"/>
  <c r="D59" i="30"/>
  <c r="J59" i="30" s="1"/>
  <c r="D57" i="30"/>
  <c r="J57" i="30" s="1"/>
  <c r="D56" i="30"/>
  <c r="J56" i="30" s="1"/>
  <c r="D55" i="30"/>
  <c r="J55" i="30" s="1"/>
  <c r="D54" i="30"/>
  <c r="J54" i="30" s="1"/>
  <c r="D52" i="30"/>
  <c r="J52" i="30" s="1"/>
  <c r="D49" i="30"/>
  <c r="J49" i="30" s="1"/>
  <c r="D46" i="30"/>
  <c r="J46" i="30" s="1"/>
  <c r="D45" i="30"/>
  <c r="J45" i="30" s="1"/>
  <c r="D44" i="30"/>
  <c r="J44" i="30" s="1"/>
  <c r="D43" i="30"/>
  <c r="J43" i="30" s="1"/>
  <c r="D42" i="30"/>
  <c r="J42" i="30" s="1"/>
  <c r="D41" i="30"/>
  <c r="J41" i="30" s="1"/>
  <c r="D40" i="30"/>
  <c r="J40" i="30" s="1"/>
  <c r="D39" i="30"/>
  <c r="J39" i="30" s="1"/>
  <c r="D38" i="30"/>
  <c r="J38" i="30" s="1"/>
  <c r="D35" i="30"/>
  <c r="J35" i="30" s="1"/>
  <c r="D33" i="30"/>
  <c r="J33" i="30" s="1"/>
  <c r="D32" i="30"/>
  <c r="J32" i="30" s="1"/>
  <c r="D29" i="30"/>
  <c r="J29" i="30" s="1"/>
  <c r="D28" i="30"/>
  <c r="J28" i="30" s="1"/>
  <c r="D26" i="30"/>
  <c r="J26" i="30" s="1"/>
  <c r="D25" i="30"/>
  <c r="J25" i="30" s="1"/>
  <c r="D20" i="30"/>
  <c r="J20" i="30" s="1"/>
  <c r="D19" i="30"/>
  <c r="J19" i="30" s="1"/>
  <c r="D17" i="30"/>
  <c r="J17" i="30" s="1"/>
  <c r="D14" i="30"/>
  <c r="J14" i="30" s="1"/>
  <c r="D12" i="30"/>
  <c r="J12" i="30" s="1"/>
  <c r="D11" i="30"/>
  <c r="J11" i="30" s="1"/>
  <c r="D10" i="30"/>
  <c r="J10" i="30" s="1"/>
  <c r="D9" i="30"/>
  <c r="J9" i="30" s="1"/>
  <c r="D8" i="30"/>
  <c r="J8" i="30" s="1"/>
  <c r="D7" i="30"/>
  <c r="J7" i="30" s="1"/>
  <c r="D5" i="30"/>
  <c r="J5" i="30" s="1"/>
  <c r="C70" i="26"/>
  <c r="K70" i="26" s="1"/>
  <c r="C69" i="26"/>
  <c r="K69" i="26" s="1"/>
  <c r="C67" i="26"/>
  <c r="K67" i="26" s="1"/>
  <c r="C61" i="26"/>
  <c r="K61" i="26" s="1"/>
  <c r="C58" i="26"/>
  <c r="K58" i="26" s="1"/>
  <c r="C57" i="26"/>
  <c r="K57" i="26" s="1"/>
  <c r="C55" i="26"/>
  <c r="K55" i="26" s="1"/>
  <c r="C54" i="26"/>
  <c r="K54" i="26" s="1"/>
  <c r="C52" i="26"/>
  <c r="K52" i="26" s="1"/>
  <c r="C51" i="26"/>
  <c r="K51" i="26" s="1"/>
  <c r="C50" i="26"/>
  <c r="K50" i="26" s="1"/>
  <c r="C49" i="26"/>
  <c r="K49" i="26" s="1"/>
  <c r="C48" i="26"/>
  <c r="K48" i="26" s="1"/>
  <c r="C44" i="26"/>
  <c r="K44" i="26" s="1"/>
  <c r="C43" i="26"/>
  <c r="K43" i="26" s="1"/>
  <c r="C42" i="26"/>
  <c r="K42" i="26" s="1"/>
  <c r="C40" i="26"/>
  <c r="K40" i="26" s="1"/>
  <c r="C39" i="26"/>
  <c r="K39" i="26" s="1"/>
  <c r="C38" i="26"/>
  <c r="K38" i="26" s="1"/>
  <c r="C36" i="26"/>
  <c r="K36" i="26" s="1"/>
  <c r="C34" i="26"/>
  <c r="K34" i="26" s="1"/>
  <c r="C31" i="26"/>
  <c r="K31" i="26" s="1"/>
  <c r="C29" i="26"/>
  <c r="K29" i="26" s="1"/>
  <c r="C28" i="26"/>
  <c r="K28" i="26" s="1"/>
  <c r="C27" i="26"/>
  <c r="K27" i="26" s="1"/>
  <c r="C26" i="26"/>
  <c r="K26" i="26" s="1"/>
  <c r="C25" i="26"/>
  <c r="K25" i="26" s="1"/>
  <c r="C22" i="26"/>
  <c r="K22" i="26" s="1"/>
  <c r="C20" i="26"/>
  <c r="K20" i="26" s="1"/>
  <c r="C18" i="26"/>
  <c r="K18" i="26" s="1"/>
  <c r="C17" i="26"/>
  <c r="K17" i="26" s="1"/>
  <c r="C16" i="26"/>
  <c r="K16" i="26" s="1"/>
  <c r="C14" i="26"/>
  <c r="K14" i="26" s="1"/>
  <c r="C11" i="26"/>
  <c r="K11" i="26" s="1"/>
  <c r="C10" i="26"/>
  <c r="K10" i="26" s="1"/>
  <c r="C9" i="26"/>
  <c r="K9" i="26" s="1"/>
  <c r="C5" i="26"/>
  <c r="K5" i="26" s="1"/>
  <c r="C4" i="26"/>
  <c r="K4" i="26" s="1"/>
  <c r="F70" i="34"/>
  <c r="I70" i="34"/>
  <c r="J70" i="34"/>
  <c r="L70" i="34"/>
  <c r="D70" i="34"/>
  <c r="F69" i="34"/>
  <c r="I69" i="34"/>
  <c r="J69" i="34"/>
  <c r="L69" i="34"/>
  <c r="D69" i="34"/>
  <c r="F68" i="34"/>
  <c r="I68" i="34"/>
  <c r="J68" i="34"/>
  <c r="L68" i="34"/>
  <c r="D68" i="34"/>
  <c r="F67" i="34"/>
  <c r="I67" i="34"/>
  <c r="J67" i="34"/>
  <c r="L67" i="34"/>
  <c r="D67" i="34"/>
  <c r="F66" i="34"/>
  <c r="I66" i="34"/>
  <c r="J66" i="34"/>
  <c r="L66" i="34"/>
  <c r="D66" i="34"/>
  <c r="F65" i="34"/>
  <c r="I65" i="34"/>
  <c r="J65" i="34"/>
  <c r="L65" i="34"/>
  <c r="D65" i="34"/>
  <c r="F64" i="34"/>
  <c r="I64" i="34"/>
  <c r="J64" i="34"/>
  <c r="L64" i="34"/>
  <c r="D64" i="34"/>
  <c r="F63" i="34"/>
  <c r="I63" i="34"/>
  <c r="J63" i="34"/>
  <c r="L63" i="34"/>
  <c r="D63" i="34"/>
  <c r="F62" i="34"/>
  <c r="I62" i="34"/>
  <c r="J62" i="34"/>
  <c r="L62" i="34"/>
  <c r="D62" i="34"/>
  <c r="F61" i="34"/>
  <c r="I61" i="34"/>
  <c r="J61" i="34"/>
  <c r="L61" i="34"/>
  <c r="D61" i="34"/>
  <c r="F60" i="34"/>
  <c r="I60" i="34"/>
  <c r="J60" i="34"/>
  <c r="L60" i="34"/>
  <c r="D60" i="34"/>
  <c r="F59" i="34"/>
  <c r="I59" i="34"/>
  <c r="J59" i="34"/>
  <c r="L59" i="34"/>
  <c r="D59" i="34"/>
  <c r="F58" i="34"/>
  <c r="I58" i="34"/>
  <c r="J58" i="34"/>
  <c r="L58" i="34"/>
  <c r="D58" i="34"/>
  <c r="F57" i="34"/>
  <c r="I57" i="34"/>
  <c r="J57" i="34"/>
  <c r="L57" i="34"/>
  <c r="D57" i="34"/>
  <c r="F56" i="34"/>
  <c r="I56" i="34"/>
  <c r="J56" i="34"/>
  <c r="L56" i="34"/>
  <c r="D56" i="34"/>
  <c r="F55" i="34"/>
  <c r="I55" i="34"/>
  <c r="J55" i="34"/>
  <c r="L55" i="34"/>
  <c r="D55" i="34"/>
  <c r="F54" i="34"/>
  <c r="I54" i="34"/>
  <c r="J54" i="34"/>
  <c r="L54" i="34"/>
  <c r="D54" i="34"/>
  <c r="F53" i="34"/>
  <c r="I53" i="34"/>
  <c r="J53" i="34"/>
  <c r="L53" i="34"/>
  <c r="D53" i="34"/>
  <c r="F52" i="34"/>
  <c r="I52" i="34"/>
  <c r="J52" i="34"/>
  <c r="L52" i="34"/>
  <c r="D52" i="34"/>
  <c r="F51" i="34"/>
  <c r="I51" i="34"/>
  <c r="J51" i="34"/>
  <c r="L51" i="34"/>
  <c r="D51" i="34"/>
  <c r="F50" i="34"/>
  <c r="I50" i="34"/>
  <c r="J50" i="34"/>
  <c r="L50" i="34"/>
  <c r="D50" i="34"/>
  <c r="F49" i="34"/>
  <c r="I49" i="34"/>
  <c r="J49" i="34"/>
  <c r="L49" i="34"/>
  <c r="D49" i="34"/>
  <c r="F48" i="34"/>
  <c r="I48" i="34"/>
  <c r="J48" i="34"/>
  <c r="L48" i="34"/>
  <c r="D48" i="34"/>
  <c r="F47" i="34"/>
  <c r="I47" i="34"/>
  <c r="J47" i="34"/>
  <c r="L47" i="34"/>
  <c r="D47" i="34"/>
  <c r="F46" i="34"/>
  <c r="I46" i="34"/>
  <c r="J46" i="34"/>
  <c r="L46" i="34"/>
  <c r="D46" i="34"/>
  <c r="F45" i="34"/>
  <c r="I45" i="34"/>
  <c r="J45" i="34"/>
  <c r="L45" i="34"/>
  <c r="D45" i="34"/>
  <c r="F44" i="34"/>
  <c r="I44" i="34"/>
  <c r="J44" i="34"/>
  <c r="L44" i="34"/>
  <c r="D44" i="34"/>
  <c r="F43" i="34"/>
  <c r="I43" i="34"/>
  <c r="J43" i="34"/>
  <c r="L43" i="34"/>
  <c r="D43" i="34"/>
  <c r="F42" i="34"/>
  <c r="I42" i="34"/>
  <c r="J42" i="34"/>
  <c r="L42" i="34"/>
  <c r="D42" i="34"/>
  <c r="F41" i="34"/>
  <c r="I41" i="34"/>
  <c r="J41" i="34"/>
  <c r="L41" i="34"/>
  <c r="D41" i="34"/>
  <c r="F40" i="34"/>
  <c r="I40" i="34"/>
  <c r="J40" i="34"/>
  <c r="L40" i="34"/>
  <c r="D40" i="34"/>
  <c r="F39" i="34"/>
  <c r="I39" i="34"/>
  <c r="J39" i="34"/>
  <c r="L39" i="34"/>
  <c r="D39" i="34"/>
  <c r="F38" i="34"/>
  <c r="I38" i="34"/>
  <c r="J38" i="34"/>
  <c r="L38" i="34"/>
  <c r="D38" i="34"/>
  <c r="F37" i="34"/>
  <c r="I37" i="34"/>
  <c r="J37" i="34"/>
  <c r="L37" i="34"/>
  <c r="D37" i="34"/>
  <c r="F36" i="34"/>
  <c r="I36" i="34"/>
  <c r="J36" i="34"/>
  <c r="L36" i="34"/>
  <c r="D36" i="34"/>
  <c r="F35" i="34"/>
  <c r="I35" i="34"/>
  <c r="J35" i="34"/>
  <c r="L35" i="34"/>
  <c r="D35" i="34"/>
  <c r="F34" i="34"/>
  <c r="I34" i="34"/>
  <c r="J34" i="34"/>
  <c r="L34" i="34"/>
  <c r="D34" i="34"/>
  <c r="F33" i="34"/>
  <c r="I33" i="34"/>
  <c r="J33" i="34"/>
  <c r="L33" i="34"/>
  <c r="D33" i="34"/>
  <c r="F32" i="34"/>
  <c r="I32" i="34"/>
  <c r="J32" i="34"/>
  <c r="L32" i="34"/>
  <c r="D32" i="34"/>
  <c r="F31" i="34"/>
  <c r="I31" i="34"/>
  <c r="J31" i="34"/>
  <c r="L31" i="34"/>
  <c r="D31" i="34"/>
  <c r="F30" i="34"/>
  <c r="I30" i="34"/>
  <c r="J30" i="34"/>
  <c r="L30" i="34"/>
  <c r="D30" i="34"/>
  <c r="F29" i="34"/>
  <c r="I29" i="34"/>
  <c r="J29" i="34"/>
  <c r="L29" i="34"/>
  <c r="D29" i="34"/>
  <c r="F28" i="34"/>
  <c r="I28" i="34"/>
  <c r="J28" i="34"/>
  <c r="L28" i="34"/>
  <c r="D28" i="34"/>
  <c r="F27" i="34"/>
  <c r="I27" i="34"/>
  <c r="J27" i="34"/>
  <c r="L27" i="34"/>
  <c r="D27" i="34"/>
  <c r="F26" i="34"/>
  <c r="I26" i="34"/>
  <c r="J26" i="34"/>
  <c r="L26" i="34"/>
  <c r="D26" i="34"/>
  <c r="F25" i="34"/>
  <c r="I25" i="34"/>
  <c r="J25" i="34"/>
  <c r="L25" i="34"/>
  <c r="D25" i="34"/>
  <c r="F24" i="34"/>
  <c r="I24" i="34"/>
  <c r="J24" i="34"/>
  <c r="L24" i="34"/>
  <c r="D24" i="34"/>
  <c r="F23" i="34"/>
  <c r="I23" i="34"/>
  <c r="J23" i="34"/>
  <c r="L23" i="34"/>
  <c r="D23" i="34"/>
  <c r="F22" i="34"/>
  <c r="I22" i="34"/>
  <c r="J22" i="34"/>
  <c r="L22" i="34"/>
  <c r="D22" i="34"/>
  <c r="F21" i="34"/>
  <c r="I21" i="34"/>
  <c r="J21" i="34"/>
  <c r="L21" i="34"/>
  <c r="D21" i="34"/>
  <c r="F20" i="34"/>
  <c r="I20" i="34"/>
  <c r="J20" i="34"/>
  <c r="L20" i="34"/>
  <c r="D20" i="34"/>
  <c r="F19" i="34"/>
  <c r="I19" i="34"/>
  <c r="J19" i="34"/>
  <c r="L19" i="34"/>
  <c r="D19" i="34"/>
  <c r="F18" i="34"/>
  <c r="I18" i="34"/>
  <c r="J18" i="34"/>
  <c r="L18" i="34"/>
  <c r="D18" i="34"/>
  <c r="F17" i="34"/>
  <c r="I17" i="34"/>
  <c r="J17" i="34"/>
  <c r="L17" i="34"/>
  <c r="D17" i="34"/>
  <c r="F16" i="34"/>
  <c r="I16" i="34"/>
  <c r="J16" i="34"/>
  <c r="L16" i="34"/>
  <c r="D16" i="34"/>
  <c r="F15" i="34"/>
  <c r="I15" i="34"/>
  <c r="J15" i="34"/>
  <c r="L15" i="34"/>
  <c r="D15" i="34"/>
  <c r="F14" i="34"/>
  <c r="I14" i="34"/>
  <c r="J14" i="34"/>
  <c r="L14" i="34"/>
  <c r="D14" i="34"/>
  <c r="F13" i="34"/>
  <c r="I13" i="34"/>
  <c r="J13" i="34"/>
  <c r="L13" i="34"/>
  <c r="D13" i="34"/>
  <c r="F12" i="34"/>
  <c r="I12" i="34"/>
  <c r="J12" i="34"/>
  <c r="L12" i="34"/>
  <c r="D12" i="34"/>
  <c r="F11" i="34"/>
  <c r="I11" i="34"/>
  <c r="J11" i="34"/>
  <c r="L11" i="34"/>
  <c r="D11" i="34"/>
  <c r="F10" i="34"/>
  <c r="I10" i="34"/>
  <c r="J10" i="34"/>
  <c r="L10" i="34"/>
  <c r="D10" i="34"/>
  <c r="F9" i="34"/>
  <c r="I9" i="34"/>
  <c r="J9" i="34"/>
  <c r="L9" i="34"/>
  <c r="D9" i="34"/>
  <c r="F8" i="34"/>
  <c r="I8" i="34"/>
  <c r="J8" i="34"/>
  <c r="L8" i="34"/>
  <c r="D8" i="34"/>
  <c r="F7" i="34"/>
  <c r="I7" i="34"/>
  <c r="J7" i="34"/>
  <c r="L7" i="34"/>
  <c r="D7" i="34"/>
  <c r="F6" i="34"/>
  <c r="I6" i="34"/>
  <c r="J6" i="34"/>
  <c r="L6" i="34"/>
  <c r="D6" i="34"/>
  <c r="F5" i="34"/>
  <c r="I5" i="34"/>
  <c r="J5" i="34"/>
  <c r="L5" i="34"/>
  <c r="D5" i="34"/>
  <c r="J4" i="34"/>
  <c r="F4" i="34"/>
  <c r="I4" i="34"/>
  <c r="L4" i="34"/>
  <c r="D4" i="34"/>
  <c r="F71" i="32"/>
  <c r="F70" i="32"/>
  <c r="G70" i="32"/>
  <c r="L70" i="32"/>
  <c r="C70" i="32"/>
  <c r="F69" i="32"/>
  <c r="G69" i="32"/>
  <c r="L69" i="32"/>
  <c r="C69" i="32"/>
  <c r="F68" i="32"/>
  <c r="G68" i="32"/>
  <c r="L68" i="32"/>
  <c r="C68" i="32"/>
  <c r="F67" i="32"/>
  <c r="G67" i="32"/>
  <c r="L67" i="32"/>
  <c r="C67" i="32"/>
  <c r="F66" i="32"/>
  <c r="G66" i="32"/>
  <c r="L66" i="32"/>
  <c r="C66" i="32"/>
  <c r="F65" i="32"/>
  <c r="G65" i="32"/>
  <c r="L65" i="32"/>
  <c r="C65" i="32"/>
  <c r="F64" i="32"/>
  <c r="G64" i="32"/>
  <c r="L64" i="32"/>
  <c r="C64" i="32"/>
  <c r="F63" i="32"/>
  <c r="G63" i="32"/>
  <c r="L63" i="32"/>
  <c r="C63" i="32"/>
  <c r="F62" i="32"/>
  <c r="G62" i="32"/>
  <c r="L62" i="32"/>
  <c r="C62" i="32"/>
  <c r="F61" i="32"/>
  <c r="G61" i="32"/>
  <c r="L61" i="32"/>
  <c r="C61" i="32"/>
  <c r="F60" i="32"/>
  <c r="G60" i="32"/>
  <c r="L60" i="32"/>
  <c r="C60" i="32"/>
  <c r="F59" i="32"/>
  <c r="G59" i="32"/>
  <c r="L59" i="32"/>
  <c r="C59" i="32"/>
  <c r="F58" i="32"/>
  <c r="G58" i="32"/>
  <c r="L58" i="32"/>
  <c r="C58" i="32"/>
  <c r="F57" i="32"/>
  <c r="G57" i="32"/>
  <c r="L57" i="32"/>
  <c r="C57" i="32"/>
  <c r="F56" i="32"/>
  <c r="G56" i="32"/>
  <c r="L56" i="32"/>
  <c r="C56" i="32"/>
  <c r="F55" i="32"/>
  <c r="G55" i="32"/>
  <c r="L55" i="32"/>
  <c r="C55" i="32"/>
  <c r="F54" i="32"/>
  <c r="G54" i="32"/>
  <c r="L54" i="32"/>
  <c r="C54" i="32"/>
  <c r="F53" i="32"/>
  <c r="G53" i="32"/>
  <c r="L53" i="32"/>
  <c r="C53" i="32"/>
  <c r="F52" i="32"/>
  <c r="G52" i="32"/>
  <c r="L52" i="32"/>
  <c r="C52" i="32"/>
  <c r="F51" i="32"/>
  <c r="G51" i="32"/>
  <c r="L51" i="32"/>
  <c r="C51" i="32"/>
  <c r="F50" i="32"/>
  <c r="G50" i="32"/>
  <c r="L50" i="32"/>
  <c r="C50" i="32"/>
  <c r="F49" i="32"/>
  <c r="G49" i="32"/>
  <c r="L49" i="32"/>
  <c r="C49" i="32"/>
  <c r="F48" i="32"/>
  <c r="G48" i="32"/>
  <c r="L48" i="32"/>
  <c r="C48" i="32"/>
  <c r="F47" i="32"/>
  <c r="G47" i="32"/>
  <c r="L47" i="32"/>
  <c r="C47" i="32"/>
  <c r="F46" i="32"/>
  <c r="G46" i="32"/>
  <c r="L46" i="32"/>
  <c r="C46" i="32"/>
  <c r="F45" i="32"/>
  <c r="G45" i="32"/>
  <c r="L45" i="32"/>
  <c r="C45" i="32"/>
  <c r="F44" i="32"/>
  <c r="G44" i="32"/>
  <c r="L44" i="32"/>
  <c r="C44" i="32"/>
  <c r="F43" i="32"/>
  <c r="G43" i="32"/>
  <c r="L43" i="32"/>
  <c r="C43" i="32"/>
  <c r="F42" i="32"/>
  <c r="G42" i="32"/>
  <c r="L42" i="32"/>
  <c r="C42" i="32"/>
  <c r="F41" i="32"/>
  <c r="G41" i="32"/>
  <c r="L41" i="32"/>
  <c r="C41" i="32"/>
  <c r="F40" i="32"/>
  <c r="G40" i="32"/>
  <c r="L40" i="32"/>
  <c r="C40" i="32"/>
  <c r="F39" i="32"/>
  <c r="G39" i="32"/>
  <c r="L39" i="32"/>
  <c r="C39" i="32"/>
  <c r="F38" i="32"/>
  <c r="G38" i="32"/>
  <c r="L38" i="32"/>
  <c r="C38" i="32"/>
  <c r="F37" i="32"/>
  <c r="G37" i="32"/>
  <c r="L37" i="32"/>
  <c r="C37" i="32"/>
  <c r="F36" i="32"/>
  <c r="G36" i="32"/>
  <c r="L36" i="32"/>
  <c r="C36" i="32"/>
  <c r="F35" i="32"/>
  <c r="G35" i="32"/>
  <c r="L35" i="32"/>
  <c r="C35" i="32"/>
  <c r="F34" i="32"/>
  <c r="G34" i="32"/>
  <c r="L34" i="32"/>
  <c r="C34" i="32"/>
  <c r="F33" i="32"/>
  <c r="G33" i="32"/>
  <c r="L33" i="32"/>
  <c r="C33" i="32"/>
  <c r="F32" i="32"/>
  <c r="G32" i="32"/>
  <c r="L32" i="32"/>
  <c r="C32" i="32"/>
  <c r="F31" i="32"/>
  <c r="G31" i="32"/>
  <c r="L31" i="32"/>
  <c r="C31" i="32"/>
  <c r="F30" i="32"/>
  <c r="G30" i="32"/>
  <c r="L30" i="32"/>
  <c r="C30" i="32"/>
  <c r="F29" i="32"/>
  <c r="G29" i="32"/>
  <c r="L29" i="32"/>
  <c r="C29" i="32"/>
  <c r="F28" i="32"/>
  <c r="G28" i="32"/>
  <c r="L28" i="32"/>
  <c r="C28" i="32"/>
  <c r="F27" i="32"/>
  <c r="G27" i="32"/>
  <c r="L27" i="32"/>
  <c r="C27" i="32"/>
  <c r="F26" i="32"/>
  <c r="G26" i="32"/>
  <c r="L26" i="32"/>
  <c r="C26" i="32"/>
  <c r="F25" i="32"/>
  <c r="G25" i="32"/>
  <c r="L25" i="32"/>
  <c r="C25" i="32"/>
  <c r="F24" i="32"/>
  <c r="G24" i="32"/>
  <c r="L24" i="32"/>
  <c r="C24" i="32"/>
  <c r="F23" i="32"/>
  <c r="G23" i="32"/>
  <c r="L23" i="32"/>
  <c r="C23" i="32"/>
  <c r="F22" i="32"/>
  <c r="G22" i="32"/>
  <c r="L22" i="32"/>
  <c r="C22" i="32"/>
  <c r="F21" i="32"/>
  <c r="G21" i="32"/>
  <c r="L21" i="32"/>
  <c r="C21" i="32"/>
  <c r="F20" i="32"/>
  <c r="G20" i="32"/>
  <c r="L20" i="32"/>
  <c r="C20" i="32"/>
  <c r="F19" i="32"/>
  <c r="G19" i="32"/>
  <c r="L19" i="32"/>
  <c r="C19" i="32"/>
  <c r="F18" i="32"/>
  <c r="G18" i="32"/>
  <c r="L18" i="32"/>
  <c r="C18" i="32"/>
  <c r="F17" i="32"/>
  <c r="G17" i="32"/>
  <c r="L17" i="32"/>
  <c r="C17" i="32"/>
  <c r="F16" i="32"/>
  <c r="G16" i="32"/>
  <c r="L16" i="32"/>
  <c r="C16" i="32"/>
  <c r="F15" i="32"/>
  <c r="G15" i="32"/>
  <c r="L15" i="32"/>
  <c r="C15" i="32"/>
  <c r="F14" i="32"/>
  <c r="G14" i="32"/>
  <c r="L14" i="32"/>
  <c r="C14" i="32"/>
  <c r="F13" i="32"/>
  <c r="G13" i="32"/>
  <c r="L13" i="32"/>
  <c r="C13" i="32"/>
  <c r="F12" i="32"/>
  <c r="G12" i="32"/>
  <c r="L12" i="32"/>
  <c r="C12" i="32"/>
  <c r="F11" i="32"/>
  <c r="G11" i="32"/>
  <c r="L11" i="32"/>
  <c r="C11" i="32"/>
  <c r="F10" i="32"/>
  <c r="G10" i="32"/>
  <c r="L10" i="32"/>
  <c r="C10" i="32"/>
  <c r="F9" i="32"/>
  <c r="G9" i="32"/>
  <c r="L9" i="32"/>
  <c r="C9" i="32"/>
  <c r="F8" i="32"/>
  <c r="G8" i="32"/>
  <c r="L8" i="32"/>
  <c r="C8" i="32"/>
  <c r="F7" i="32"/>
  <c r="G7" i="32"/>
  <c r="L7" i="32"/>
  <c r="C7" i="32"/>
  <c r="F6" i="32"/>
  <c r="G6" i="32"/>
  <c r="L6" i="32"/>
  <c r="C6" i="32"/>
  <c r="F5" i="32"/>
  <c r="G5" i="32"/>
  <c r="L5" i="32"/>
  <c r="C5" i="32"/>
  <c r="L4" i="32"/>
  <c r="F4" i="32"/>
  <c r="G4" i="32"/>
  <c r="C4" i="32"/>
  <c r="G71" i="1"/>
  <c r="Q71" i="1"/>
  <c r="F71" i="1"/>
  <c r="G70" i="1"/>
  <c r="I70" i="1"/>
  <c r="Q70" i="1"/>
  <c r="G69" i="1"/>
  <c r="I69" i="1"/>
  <c r="Q69" i="1"/>
  <c r="G68" i="1"/>
  <c r="I68" i="1"/>
  <c r="Q68" i="1"/>
  <c r="G67" i="1"/>
  <c r="I67" i="1"/>
  <c r="Q67" i="1"/>
  <c r="G66" i="1"/>
  <c r="I66" i="1"/>
  <c r="Q66" i="1"/>
  <c r="G65" i="1"/>
  <c r="I65" i="1"/>
  <c r="Q65" i="1"/>
  <c r="G64" i="1"/>
  <c r="I64" i="1"/>
  <c r="Q64" i="1"/>
  <c r="G63" i="1"/>
  <c r="I63" i="1"/>
  <c r="Q63" i="1"/>
  <c r="G62" i="1"/>
  <c r="I62" i="1"/>
  <c r="Q62" i="1"/>
  <c r="G61" i="1"/>
  <c r="I61" i="1"/>
  <c r="Q61" i="1"/>
  <c r="G60" i="1"/>
  <c r="I60" i="1"/>
  <c r="Q60" i="1"/>
  <c r="G59" i="1"/>
  <c r="I59" i="1"/>
  <c r="Q59" i="1"/>
  <c r="G58" i="1"/>
  <c r="I58" i="1"/>
  <c r="Q58" i="1"/>
  <c r="G57" i="1"/>
  <c r="I57" i="1"/>
  <c r="Q57" i="1"/>
  <c r="G56" i="1"/>
  <c r="I56" i="1"/>
  <c r="Q56" i="1"/>
  <c r="G55" i="1"/>
  <c r="I55" i="1"/>
  <c r="Q55" i="1"/>
  <c r="G54" i="1"/>
  <c r="I54" i="1"/>
  <c r="Q54" i="1"/>
  <c r="G53" i="1"/>
  <c r="I53" i="1"/>
  <c r="Q53" i="1"/>
  <c r="G52" i="1"/>
  <c r="I52" i="1"/>
  <c r="Q52" i="1"/>
  <c r="G51" i="1"/>
  <c r="I51" i="1"/>
  <c r="Q51" i="1"/>
  <c r="G50" i="1"/>
  <c r="I50" i="1"/>
  <c r="Q50" i="1"/>
  <c r="G49" i="1"/>
  <c r="I49" i="1"/>
  <c r="Q49" i="1"/>
  <c r="G48" i="1"/>
  <c r="I48" i="1"/>
  <c r="Q48" i="1"/>
  <c r="G47" i="1"/>
  <c r="I47" i="1"/>
  <c r="Q47" i="1"/>
  <c r="G46" i="1"/>
  <c r="I46" i="1"/>
  <c r="Q46" i="1"/>
  <c r="G45" i="1"/>
  <c r="I45" i="1"/>
  <c r="Q45" i="1"/>
  <c r="G44" i="1"/>
  <c r="I44" i="1"/>
  <c r="Q44" i="1"/>
  <c r="G43" i="1"/>
  <c r="I43" i="1"/>
  <c r="Q43" i="1"/>
  <c r="G42" i="1"/>
  <c r="I42" i="1"/>
  <c r="Q42" i="1"/>
  <c r="G41" i="1"/>
  <c r="I41" i="1"/>
  <c r="Q41" i="1"/>
  <c r="G40" i="1"/>
  <c r="I40" i="1"/>
  <c r="Q40" i="1"/>
  <c r="G39" i="1"/>
  <c r="I39" i="1"/>
  <c r="Q39" i="1"/>
  <c r="G38" i="1"/>
  <c r="I38" i="1"/>
  <c r="Q38" i="1"/>
  <c r="G37" i="1"/>
  <c r="I37" i="1"/>
  <c r="Q37" i="1"/>
  <c r="G36" i="1"/>
  <c r="I36" i="1"/>
  <c r="Q36" i="1"/>
  <c r="G35" i="1"/>
  <c r="I35" i="1"/>
  <c r="Q35" i="1"/>
  <c r="G34" i="1"/>
  <c r="I34" i="1"/>
  <c r="Q34" i="1"/>
  <c r="G33" i="1"/>
  <c r="I33" i="1"/>
  <c r="Q33" i="1"/>
  <c r="G32" i="1"/>
  <c r="I32" i="1"/>
  <c r="Q32" i="1"/>
  <c r="G31" i="1"/>
  <c r="I31" i="1"/>
  <c r="Q31" i="1"/>
  <c r="G30" i="1"/>
  <c r="I30" i="1"/>
  <c r="Q30" i="1"/>
  <c r="G29" i="1"/>
  <c r="I29" i="1"/>
  <c r="Q29" i="1"/>
  <c r="G28" i="1"/>
  <c r="I28" i="1"/>
  <c r="Q28" i="1"/>
  <c r="G27" i="1"/>
  <c r="I27" i="1"/>
  <c r="Q27" i="1"/>
  <c r="G26" i="1"/>
  <c r="I26" i="1"/>
  <c r="Q26" i="1"/>
  <c r="G25" i="1"/>
  <c r="I25" i="1"/>
  <c r="Q25" i="1"/>
  <c r="G24" i="1"/>
  <c r="I24" i="1"/>
  <c r="Q24" i="1"/>
  <c r="G23" i="1"/>
  <c r="I23" i="1"/>
  <c r="Q23" i="1"/>
  <c r="G22" i="1"/>
  <c r="I22" i="1"/>
  <c r="Q22" i="1"/>
  <c r="G21" i="1"/>
  <c r="I21" i="1"/>
  <c r="Q21" i="1"/>
  <c r="G20" i="1"/>
  <c r="I20" i="1"/>
  <c r="Q20" i="1"/>
  <c r="G19" i="1"/>
  <c r="I19" i="1"/>
  <c r="Q19" i="1"/>
  <c r="G18" i="1"/>
  <c r="I18" i="1"/>
  <c r="Q18" i="1"/>
  <c r="G17" i="1"/>
  <c r="I17" i="1"/>
  <c r="Q17" i="1"/>
  <c r="G16" i="1"/>
  <c r="I16" i="1"/>
  <c r="Q16" i="1"/>
  <c r="G15" i="1"/>
  <c r="I15" i="1"/>
  <c r="Q15" i="1"/>
  <c r="G14" i="1"/>
  <c r="I14" i="1"/>
  <c r="Q14" i="1"/>
  <c r="G13" i="1"/>
  <c r="I13" i="1"/>
  <c r="Q13" i="1"/>
  <c r="G12" i="1"/>
  <c r="I12" i="1"/>
  <c r="Q12" i="1"/>
  <c r="G11" i="1"/>
  <c r="I11" i="1"/>
  <c r="Q11" i="1"/>
  <c r="G10" i="1"/>
  <c r="I10" i="1"/>
  <c r="Q10" i="1"/>
  <c r="G9" i="1"/>
  <c r="I9" i="1"/>
  <c r="Q9" i="1"/>
  <c r="G8" i="1"/>
  <c r="I8" i="1"/>
  <c r="Q8" i="1"/>
  <c r="G7" i="1"/>
  <c r="I7" i="1"/>
  <c r="Q7" i="1"/>
  <c r="G6" i="1"/>
  <c r="I6" i="1"/>
  <c r="Q6" i="1"/>
  <c r="G5" i="1"/>
  <c r="I5" i="1"/>
  <c r="Q5" i="1"/>
  <c r="G4" i="1"/>
  <c r="I4" i="1"/>
  <c r="Q4" i="1"/>
  <c r="D71" i="6"/>
  <c r="D70" i="6"/>
  <c r="D61" i="6"/>
  <c r="D59" i="6"/>
  <c r="D56" i="6"/>
  <c r="D55" i="6"/>
  <c r="D54" i="6"/>
  <c r="D52" i="6"/>
  <c r="D51" i="6"/>
  <c r="D49" i="6"/>
  <c r="D45" i="6"/>
  <c r="D43" i="6"/>
  <c r="D42" i="6"/>
  <c r="D41" i="6"/>
  <c r="D40" i="6"/>
  <c r="D39" i="6"/>
  <c r="D38" i="6"/>
  <c r="D34" i="6"/>
  <c r="D28" i="6"/>
  <c r="D26" i="6"/>
  <c r="D25" i="6"/>
  <c r="D20" i="6"/>
  <c r="D19" i="6"/>
  <c r="D14" i="6"/>
  <c r="D11" i="6"/>
  <c r="D9" i="6"/>
  <c r="D8" i="6"/>
  <c r="D7" i="6"/>
  <c r="D5" i="6"/>
  <c r="D71" i="29"/>
  <c r="K71" i="29" s="1"/>
  <c r="D70" i="29"/>
  <c r="D69" i="29"/>
  <c r="D68" i="29"/>
  <c r="D67" i="29"/>
  <c r="D66" i="29"/>
  <c r="D65" i="29"/>
  <c r="D64" i="29"/>
  <c r="D63" i="29"/>
  <c r="D62" i="29"/>
  <c r="D61" i="29"/>
  <c r="D60" i="29"/>
  <c r="D59" i="29"/>
  <c r="D58" i="29"/>
  <c r="D57" i="29"/>
  <c r="D56" i="29"/>
  <c r="D55" i="29"/>
  <c r="D54" i="29"/>
  <c r="D53" i="29"/>
  <c r="D52" i="29"/>
  <c r="D51" i="29"/>
  <c r="D50" i="29"/>
  <c r="D49" i="29"/>
  <c r="D48" i="29"/>
  <c r="D47" i="29"/>
  <c r="D46" i="29"/>
  <c r="D45" i="29"/>
  <c r="D44" i="29"/>
  <c r="D43" i="29"/>
  <c r="D42" i="29"/>
  <c r="D41" i="29"/>
  <c r="D40" i="29"/>
  <c r="D39" i="29"/>
  <c r="D38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D4" i="29"/>
  <c r="E70" i="4"/>
  <c r="D70" i="4"/>
  <c r="C70" i="4"/>
  <c r="E69" i="4"/>
  <c r="D69" i="4"/>
  <c r="C69" i="4"/>
  <c r="E67" i="4"/>
  <c r="D67" i="4"/>
  <c r="C67" i="4"/>
  <c r="E66" i="4"/>
  <c r="D66" i="4"/>
  <c r="C66" i="4"/>
  <c r="E65" i="4"/>
  <c r="D65" i="4"/>
  <c r="C65" i="4"/>
  <c r="E64" i="4"/>
  <c r="D64" i="4"/>
  <c r="C64" i="4"/>
  <c r="E63" i="4"/>
  <c r="D63" i="4"/>
  <c r="C63" i="4"/>
  <c r="E62" i="4"/>
  <c r="D62" i="4"/>
  <c r="C62" i="4"/>
  <c r="E61" i="4"/>
  <c r="D61" i="4"/>
  <c r="C61" i="4"/>
  <c r="E60" i="4"/>
  <c r="D60" i="4"/>
  <c r="C60" i="4"/>
  <c r="E59" i="4"/>
  <c r="D59" i="4"/>
  <c r="C59" i="4"/>
  <c r="E58" i="4"/>
  <c r="D58" i="4"/>
  <c r="C58" i="4"/>
  <c r="E57" i="4"/>
  <c r="D57" i="4"/>
  <c r="C57" i="4"/>
  <c r="E56" i="4"/>
  <c r="D56" i="4"/>
  <c r="C56" i="4"/>
  <c r="E55" i="4"/>
  <c r="D55" i="4"/>
  <c r="C55" i="4"/>
  <c r="E53" i="4"/>
  <c r="D53" i="4"/>
  <c r="C53" i="4"/>
  <c r="E52" i="4"/>
  <c r="D52" i="4"/>
  <c r="C52" i="4"/>
  <c r="E51" i="4"/>
  <c r="D51" i="4"/>
  <c r="C51" i="4"/>
  <c r="E50" i="4"/>
  <c r="D50" i="4"/>
  <c r="C50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E6" i="4"/>
  <c r="D6" i="4"/>
  <c r="C6" i="4"/>
  <c r="E4" i="4"/>
  <c r="D4" i="4"/>
  <c r="C4" i="4"/>
  <c r="E70" i="25"/>
  <c r="N70" i="25" s="1"/>
  <c r="D70" i="25"/>
  <c r="M70" i="25" s="1"/>
  <c r="C70" i="25"/>
  <c r="L70" i="25" s="1"/>
  <c r="E68" i="25"/>
  <c r="N68" i="25" s="1"/>
  <c r="D68" i="25"/>
  <c r="M68" i="25" s="1"/>
  <c r="C68" i="25"/>
  <c r="L68" i="25" s="1"/>
  <c r="E66" i="25"/>
  <c r="N66" i="25" s="1"/>
  <c r="D66" i="25"/>
  <c r="M66" i="25" s="1"/>
  <c r="C66" i="25"/>
  <c r="L66" i="25" s="1"/>
  <c r="E52" i="25"/>
  <c r="D52" i="25"/>
  <c r="M52" i="25" s="1"/>
  <c r="C52" i="25"/>
  <c r="L52" i="25" s="1"/>
  <c r="E51" i="25"/>
  <c r="D51" i="25"/>
  <c r="M51" i="25" s="1"/>
  <c r="C51" i="25"/>
  <c r="L51" i="25" s="1"/>
  <c r="E47" i="25"/>
  <c r="D47" i="25"/>
  <c r="M47" i="25" s="1"/>
  <c r="C47" i="25"/>
  <c r="L47" i="25" s="1"/>
  <c r="E44" i="25"/>
  <c r="N44" i="25" s="1"/>
  <c r="D44" i="25"/>
  <c r="M44" i="25" s="1"/>
  <c r="C44" i="25"/>
  <c r="L44" i="25" s="1"/>
  <c r="E43" i="25"/>
  <c r="D43" i="25"/>
  <c r="M43" i="25" s="1"/>
  <c r="C43" i="25"/>
  <c r="L43" i="25" s="1"/>
  <c r="E39" i="25"/>
  <c r="D39" i="25"/>
  <c r="M39" i="25" s="1"/>
  <c r="C39" i="25"/>
  <c r="L39" i="25" s="1"/>
  <c r="E38" i="25"/>
  <c r="N38" i="25" s="1"/>
  <c r="D38" i="25"/>
  <c r="M38" i="25" s="1"/>
  <c r="C38" i="25"/>
  <c r="L38" i="25" s="1"/>
  <c r="E37" i="25"/>
  <c r="N37" i="25" s="1"/>
  <c r="D37" i="25"/>
  <c r="M37" i="25" s="1"/>
  <c r="C37" i="25"/>
  <c r="L37" i="25" s="1"/>
  <c r="E36" i="25"/>
  <c r="N36" i="25" s="1"/>
  <c r="D36" i="25"/>
  <c r="M36" i="25" s="1"/>
  <c r="C36" i="25"/>
  <c r="L36" i="25" s="1"/>
  <c r="E35" i="25"/>
  <c r="D35" i="25"/>
  <c r="M35" i="25" s="1"/>
  <c r="C35" i="25"/>
  <c r="L35" i="25" s="1"/>
  <c r="E34" i="25"/>
  <c r="N34" i="25" s="1"/>
  <c r="D34" i="25"/>
  <c r="M34" i="25" s="1"/>
  <c r="C34" i="25"/>
  <c r="L34" i="25" s="1"/>
  <c r="E33" i="25"/>
  <c r="N33" i="25" s="1"/>
  <c r="D33" i="25"/>
  <c r="M33" i="25" s="1"/>
  <c r="C33" i="25"/>
  <c r="L33" i="25" s="1"/>
  <c r="E32" i="25"/>
  <c r="D32" i="25"/>
  <c r="M32" i="25" s="1"/>
  <c r="C32" i="25"/>
  <c r="L32" i="25" s="1"/>
  <c r="E28" i="25"/>
  <c r="N28" i="25" s="1"/>
  <c r="D28" i="25"/>
  <c r="M28" i="25" s="1"/>
  <c r="C28" i="25"/>
  <c r="L28" i="25" s="1"/>
  <c r="E22" i="25"/>
  <c r="N22" i="25" s="1"/>
  <c r="D22" i="25"/>
  <c r="M22" i="25" s="1"/>
  <c r="C22" i="25"/>
  <c r="L22" i="25" s="1"/>
  <c r="E21" i="25"/>
  <c r="N21" i="25" s="1"/>
  <c r="D21" i="25"/>
  <c r="M21" i="25" s="1"/>
  <c r="C21" i="25"/>
  <c r="L21" i="25" s="1"/>
  <c r="E20" i="25"/>
  <c r="D20" i="25"/>
  <c r="M20" i="25"/>
  <c r="C20" i="25"/>
  <c r="L20" i="25" s="1"/>
  <c r="E14" i="25"/>
  <c r="D14" i="25"/>
  <c r="M14" i="25" s="1"/>
  <c r="C14" i="25"/>
  <c r="L14" i="25" s="1"/>
  <c r="E10" i="25"/>
  <c r="N10" i="25" s="1"/>
  <c r="D10" i="25"/>
  <c r="M10" i="25" s="1"/>
  <c r="C10" i="25"/>
  <c r="L10" i="25" s="1"/>
  <c r="E8" i="25"/>
  <c r="N8" i="25" s="1"/>
  <c r="D8" i="25"/>
  <c r="M8" i="25" s="1"/>
  <c r="C8" i="25"/>
  <c r="L8" i="25" s="1"/>
  <c r="E7" i="25"/>
  <c r="D7" i="25"/>
  <c r="M7" i="25" s="1"/>
  <c r="C7" i="25"/>
  <c r="L7" i="25" s="1"/>
  <c r="E6" i="25"/>
  <c r="N6" i="25" s="1"/>
  <c r="D6" i="25"/>
  <c r="M6" i="25" s="1"/>
  <c r="C6" i="25"/>
  <c r="L6" i="25" s="1"/>
  <c r="E5" i="25"/>
  <c r="C5" i="25"/>
  <c r="L5" i="25" s="1"/>
  <c r="D5" i="25"/>
  <c r="M5" i="25" s="1"/>
  <c r="D4" i="25"/>
  <c r="M4" i="25" s="1"/>
  <c r="C4" i="25"/>
  <c r="L4" i="25" s="1"/>
  <c r="E70" i="32"/>
  <c r="D70" i="32"/>
  <c r="E69" i="32"/>
  <c r="D69" i="32"/>
  <c r="E68" i="32"/>
  <c r="D68" i="32"/>
  <c r="E67" i="32"/>
  <c r="D67" i="32"/>
  <c r="E66" i="32"/>
  <c r="D66" i="32"/>
  <c r="E65" i="32"/>
  <c r="D65" i="32"/>
  <c r="E64" i="32"/>
  <c r="D64" i="32"/>
  <c r="E63" i="32"/>
  <c r="D63" i="32"/>
  <c r="E62" i="32"/>
  <c r="D62" i="32"/>
  <c r="E61" i="32"/>
  <c r="D61" i="32"/>
  <c r="E60" i="32"/>
  <c r="D60" i="32"/>
  <c r="E59" i="32"/>
  <c r="D59" i="32"/>
  <c r="E58" i="32"/>
  <c r="D58" i="32"/>
  <c r="E57" i="32"/>
  <c r="D57" i="32"/>
  <c r="E56" i="32"/>
  <c r="D56" i="32"/>
  <c r="E55" i="32"/>
  <c r="D55" i="32"/>
  <c r="E54" i="32"/>
  <c r="D54" i="32"/>
  <c r="E53" i="32"/>
  <c r="D53" i="32"/>
  <c r="E52" i="32"/>
  <c r="D52" i="32"/>
  <c r="E51" i="32"/>
  <c r="D51" i="32"/>
  <c r="E50" i="32"/>
  <c r="D50" i="32"/>
  <c r="E49" i="32"/>
  <c r="D49" i="32"/>
  <c r="E48" i="32"/>
  <c r="D48" i="32"/>
  <c r="E47" i="32"/>
  <c r="D47" i="32"/>
  <c r="E46" i="32"/>
  <c r="D46" i="32"/>
  <c r="E45" i="32"/>
  <c r="D45" i="32"/>
  <c r="E44" i="32"/>
  <c r="D44" i="32"/>
  <c r="E43" i="32"/>
  <c r="D43" i="32"/>
  <c r="E42" i="32"/>
  <c r="D42" i="32"/>
  <c r="E41" i="32"/>
  <c r="D41" i="32"/>
  <c r="E40" i="32"/>
  <c r="D40" i="32"/>
  <c r="E39" i="32"/>
  <c r="D39" i="32"/>
  <c r="E38" i="32"/>
  <c r="D38" i="32"/>
  <c r="E37" i="32"/>
  <c r="D37" i="32"/>
  <c r="E36" i="32"/>
  <c r="D36" i="32"/>
  <c r="E35" i="32"/>
  <c r="D35" i="32"/>
  <c r="E34" i="32"/>
  <c r="D34" i="32"/>
  <c r="E33" i="32"/>
  <c r="D33" i="32"/>
  <c r="E32" i="32"/>
  <c r="D32" i="32"/>
  <c r="E31" i="32"/>
  <c r="D31" i="32"/>
  <c r="E30" i="32"/>
  <c r="D30" i="32"/>
  <c r="E29" i="32"/>
  <c r="D29" i="32"/>
  <c r="E28" i="32"/>
  <c r="D28" i="32"/>
  <c r="E27" i="32"/>
  <c r="D27" i="32"/>
  <c r="E26" i="32"/>
  <c r="D26" i="32"/>
  <c r="E25" i="32"/>
  <c r="D25" i="32"/>
  <c r="E24" i="32"/>
  <c r="D24" i="32"/>
  <c r="E23" i="32"/>
  <c r="D23" i="32"/>
  <c r="E22" i="32"/>
  <c r="D22" i="32"/>
  <c r="E21" i="32"/>
  <c r="D21" i="32"/>
  <c r="E20" i="32"/>
  <c r="D20" i="32"/>
  <c r="E19" i="32"/>
  <c r="D19" i="32"/>
  <c r="E18" i="32"/>
  <c r="D18" i="32"/>
  <c r="E17" i="32"/>
  <c r="D17" i="32"/>
  <c r="E16" i="32"/>
  <c r="D16" i="32"/>
  <c r="E15" i="32"/>
  <c r="D15" i="32"/>
  <c r="E14" i="32"/>
  <c r="D14" i="32"/>
  <c r="E13" i="32"/>
  <c r="D13" i="32"/>
  <c r="E12" i="32"/>
  <c r="D12" i="32"/>
  <c r="E11" i="32"/>
  <c r="D11" i="32"/>
  <c r="E10" i="32"/>
  <c r="D10" i="32"/>
  <c r="E9" i="32"/>
  <c r="D9" i="32"/>
  <c r="E8" i="32"/>
  <c r="D8" i="32"/>
  <c r="E7" i="32"/>
  <c r="D7" i="32"/>
  <c r="E6" i="32"/>
  <c r="D6" i="32"/>
  <c r="E5" i="32"/>
  <c r="D5" i="32"/>
  <c r="E4" i="32"/>
  <c r="D4" i="32"/>
  <c r="E3" i="32"/>
  <c r="D3" i="32"/>
  <c r="C3" i="32"/>
  <c r="E70" i="34"/>
  <c r="C70" i="34"/>
  <c r="E69" i="34"/>
  <c r="C69" i="34"/>
  <c r="E68" i="34"/>
  <c r="C68" i="34"/>
  <c r="E67" i="34"/>
  <c r="C67" i="34"/>
  <c r="E66" i="34"/>
  <c r="C66" i="34"/>
  <c r="E65" i="34"/>
  <c r="C65" i="34"/>
  <c r="E64" i="34"/>
  <c r="C64" i="34"/>
  <c r="E63" i="34"/>
  <c r="C63" i="34"/>
  <c r="E62" i="34"/>
  <c r="C62" i="34"/>
  <c r="E61" i="34"/>
  <c r="C61" i="34"/>
  <c r="E60" i="34"/>
  <c r="C60" i="34"/>
  <c r="E59" i="34"/>
  <c r="C59" i="34"/>
  <c r="E58" i="34"/>
  <c r="C58" i="34"/>
  <c r="E57" i="34"/>
  <c r="C57" i="34"/>
  <c r="E56" i="34"/>
  <c r="C56" i="34"/>
  <c r="E55" i="34"/>
  <c r="C55" i="34"/>
  <c r="E54" i="34"/>
  <c r="C54" i="34"/>
  <c r="E53" i="34"/>
  <c r="C53" i="34"/>
  <c r="E52" i="34"/>
  <c r="C52" i="34"/>
  <c r="E51" i="34"/>
  <c r="C51" i="34"/>
  <c r="E50" i="34"/>
  <c r="C50" i="34"/>
  <c r="E49" i="34"/>
  <c r="C49" i="34"/>
  <c r="E48" i="34"/>
  <c r="C48" i="34"/>
  <c r="E47" i="34"/>
  <c r="C47" i="34"/>
  <c r="E46" i="34"/>
  <c r="C46" i="34"/>
  <c r="E45" i="34"/>
  <c r="C45" i="34"/>
  <c r="E44" i="34"/>
  <c r="C44" i="34"/>
  <c r="E43" i="34"/>
  <c r="C43" i="34"/>
  <c r="E42" i="34"/>
  <c r="C42" i="34"/>
  <c r="E41" i="34"/>
  <c r="C41" i="34"/>
  <c r="E40" i="34"/>
  <c r="C40" i="34"/>
  <c r="E39" i="34"/>
  <c r="C39" i="34"/>
  <c r="E38" i="34"/>
  <c r="C38" i="34"/>
  <c r="E37" i="34"/>
  <c r="C37" i="34"/>
  <c r="E36" i="34"/>
  <c r="C36" i="34"/>
  <c r="E35" i="34"/>
  <c r="C35" i="34"/>
  <c r="E34" i="34"/>
  <c r="C34" i="34"/>
  <c r="E33" i="34"/>
  <c r="C33" i="34"/>
  <c r="E32" i="34"/>
  <c r="C32" i="34"/>
  <c r="E31" i="34"/>
  <c r="C31" i="34"/>
  <c r="E30" i="34"/>
  <c r="C30" i="34"/>
  <c r="E29" i="34"/>
  <c r="C29" i="34"/>
  <c r="E28" i="34"/>
  <c r="C28" i="34"/>
  <c r="E27" i="34"/>
  <c r="C27" i="34"/>
  <c r="E26" i="34"/>
  <c r="C26" i="34"/>
  <c r="E25" i="34"/>
  <c r="C25" i="34"/>
  <c r="E24" i="34"/>
  <c r="C24" i="34"/>
  <c r="E23" i="34"/>
  <c r="C23" i="34"/>
  <c r="E22" i="34"/>
  <c r="C22" i="34"/>
  <c r="E21" i="34"/>
  <c r="C21" i="34"/>
  <c r="E20" i="34"/>
  <c r="C20" i="34"/>
  <c r="E19" i="34"/>
  <c r="C19" i="34"/>
  <c r="E18" i="34"/>
  <c r="C18" i="34"/>
  <c r="E17" i="34"/>
  <c r="C17" i="34"/>
  <c r="E16" i="34"/>
  <c r="C16" i="34"/>
  <c r="E15" i="34"/>
  <c r="C15" i="34"/>
  <c r="E14" i="34"/>
  <c r="C14" i="34"/>
  <c r="E13" i="34"/>
  <c r="C13" i="34"/>
  <c r="E12" i="34"/>
  <c r="C12" i="34"/>
  <c r="E11" i="34"/>
  <c r="C11" i="34"/>
  <c r="E10" i="34"/>
  <c r="C10" i="34"/>
  <c r="E9" i="34"/>
  <c r="C9" i="34"/>
  <c r="E8" i="34"/>
  <c r="C8" i="34"/>
  <c r="E7" i="34"/>
  <c r="C7" i="34"/>
  <c r="E6" i="34"/>
  <c r="C6" i="34"/>
  <c r="E5" i="34"/>
  <c r="C5" i="34"/>
  <c r="E4" i="34"/>
  <c r="C4" i="34"/>
  <c r="E3" i="34"/>
  <c r="D3" i="34"/>
  <c r="C3" i="34"/>
  <c r="E3" i="1"/>
  <c r="D3" i="1"/>
  <c r="C3" i="1"/>
  <c r="E3" i="22"/>
  <c r="D3" i="22"/>
  <c r="C3" i="22"/>
  <c r="D71" i="3"/>
  <c r="D70" i="3"/>
  <c r="C70" i="3"/>
  <c r="D69" i="3"/>
  <c r="C69" i="3"/>
  <c r="D68" i="3"/>
  <c r="C68" i="3"/>
  <c r="D67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D4" i="3"/>
  <c r="C4" i="3"/>
  <c r="E3" i="3"/>
  <c r="D3" i="3"/>
  <c r="C3" i="3"/>
  <c r="E3" i="28"/>
  <c r="D3" i="28"/>
  <c r="C3" i="28"/>
  <c r="C71" i="30"/>
  <c r="E70" i="30"/>
  <c r="C70" i="30"/>
  <c r="E69" i="30"/>
  <c r="C69" i="30"/>
  <c r="E68" i="30"/>
  <c r="C68" i="30"/>
  <c r="E67" i="30"/>
  <c r="C67" i="30"/>
  <c r="E66" i="30"/>
  <c r="C66" i="30"/>
  <c r="E65" i="30"/>
  <c r="D65" i="30"/>
  <c r="J65" i="30" s="1"/>
  <c r="C65" i="30"/>
  <c r="E64" i="30"/>
  <c r="C64" i="30"/>
  <c r="E63" i="30"/>
  <c r="D63" i="30"/>
  <c r="J63" i="30" s="1"/>
  <c r="C63" i="30"/>
  <c r="E62" i="30"/>
  <c r="D62" i="30"/>
  <c r="J62" i="30" s="1"/>
  <c r="C62" i="30"/>
  <c r="E61" i="30"/>
  <c r="C61" i="30"/>
  <c r="E60" i="30"/>
  <c r="D60" i="30"/>
  <c r="J60" i="30" s="1"/>
  <c r="C60" i="30"/>
  <c r="E59" i="30"/>
  <c r="C59" i="30"/>
  <c r="E58" i="30"/>
  <c r="D58" i="30"/>
  <c r="J58" i="30" s="1"/>
  <c r="C58" i="30"/>
  <c r="E57" i="30"/>
  <c r="C57" i="30"/>
  <c r="E56" i="30"/>
  <c r="C56" i="30"/>
  <c r="E55" i="30"/>
  <c r="C55" i="30"/>
  <c r="E54" i="30"/>
  <c r="C54" i="30"/>
  <c r="E53" i="30"/>
  <c r="C53" i="30"/>
  <c r="E52" i="30"/>
  <c r="C52" i="30"/>
  <c r="E51" i="30"/>
  <c r="C51" i="30"/>
  <c r="E50" i="30"/>
  <c r="D50" i="30"/>
  <c r="J50" i="30" s="1"/>
  <c r="C50" i="30"/>
  <c r="E49" i="30"/>
  <c r="C49" i="30"/>
  <c r="E48" i="30"/>
  <c r="D48" i="30"/>
  <c r="J48" i="30" s="1"/>
  <c r="C48" i="30"/>
  <c r="E47" i="30"/>
  <c r="D47" i="30"/>
  <c r="J47" i="30" s="1"/>
  <c r="C47" i="30"/>
  <c r="E46" i="30"/>
  <c r="C46" i="30"/>
  <c r="E45" i="30"/>
  <c r="C45" i="30"/>
  <c r="E44" i="30"/>
  <c r="C44" i="30"/>
  <c r="E43" i="30"/>
  <c r="C43" i="30"/>
  <c r="E42" i="30"/>
  <c r="C42" i="30"/>
  <c r="E41" i="30"/>
  <c r="C41" i="30"/>
  <c r="E40" i="30"/>
  <c r="C40" i="30"/>
  <c r="E39" i="30"/>
  <c r="C39" i="30"/>
  <c r="E38" i="30"/>
  <c r="C38" i="30"/>
  <c r="E37" i="30"/>
  <c r="D37" i="30"/>
  <c r="J37" i="30" s="1"/>
  <c r="C37" i="30"/>
  <c r="E36" i="30"/>
  <c r="D36" i="30"/>
  <c r="J36" i="30" s="1"/>
  <c r="C36" i="30"/>
  <c r="E35" i="30"/>
  <c r="C35" i="30"/>
  <c r="E34" i="30"/>
  <c r="D34" i="30"/>
  <c r="J34" i="30" s="1"/>
  <c r="C34" i="30"/>
  <c r="E33" i="30"/>
  <c r="C33" i="30"/>
  <c r="E32" i="30"/>
  <c r="C32" i="30"/>
  <c r="E31" i="30"/>
  <c r="D31" i="30"/>
  <c r="J31" i="30" s="1"/>
  <c r="C31" i="30"/>
  <c r="E30" i="30"/>
  <c r="D30" i="30"/>
  <c r="J30" i="30" s="1"/>
  <c r="C30" i="30"/>
  <c r="E29" i="30"/>
  <c r="C29" i="30"/>
  <c r="E28" i="30"/>
  <c r="C28" i="30"/>
  <c r="E27" i="30"/>
  <c r="C27" i="30"/>
  <c r="E26" i="30"/>
  <c r="C26" i="30"/>
  <c r="E25" i="30"/>
  <c r="C25" i="30"/>
  <c r="E24" i="30"/>
  <c r="D24" i="30"/>
  <c r="J24" i="30" s="1"/>
  <c r="C24" i="30"/>
  <c r="E23" i="30"/>
  <c r="C23" i="30"/>
  <c r="E22" i="30"/>
  <c r="D22" i="30"/>
  <c r="J22" i="30" s="1"/>
  <c r="C22" i="30"/>
  <c r="E21" i="30"/>
  <c r="D21" i="30"/>
  <c r="J21" i="30" s="1"/>
  <c r="C21" i="30"/>
  <c r="E20" i="30"/>
  <c r="C20" i="30"/>
  <c r="E19" i="30"/>
  <c r="C19" i="30"/>
  <c r="E18" i="30"/>
  <c r="C18" i="30"/>
  <c r="E17" i="30"/>
  <c r="C17" i="30"/>
  <c r="E16" i="30"/>
  <c r="C16" i="30"/>
  <c r="E15" i="30"/>
  <c r="D15" i="30"/>
  <c r="J15" i="30" s="1"/>
  <c r="C15" i="30"/>
  <c r="E14" i="30"/>
  <c r="C14" i="30"/>
  <c r="E13" i="30"/>
  <c r="C13" i="30"/>
  <c r="E12" i="30"/>
  <c r="C12" i="30"/>
  <c r="E11" i="30"/>
  <c r="C11" i="30"/>
  <c r="E10" i="30"/>
  <c r="C10" i="30"/>
  <c r="E9" i="30"/>
  <c r="C9" i="30"/>
  <c r="E8" i="30"/>
  <c r="C8" i="30"/>
  <c r="E7" i="30"/>
  <c r="C7" i="30"/>
  <c r="E6" i="30"/>
  <c r="D6" i="30"/>
  <c r="J6" i="30" s="1"/>
  <c r="C6" i="30"/>
  <c r="E5" i="30"/>
  <c r="C5" i="30"/>
  <c r="E4" i="30"/>
  <c r="D4" i="30"/>
  <c r="J4" i="30" s="1"/>
  <c r="C4" i="30"/>
  <c r="E3" i="30"/>
  <c r="D3" i="30"/>
  <c r="C3" i="30"/>
  <c r="E70" i="6"/>
  <c r="C70" i="6"/>
  <c r="E69" i="6"/>
  <c r="D69" i="6"/>
  <c r="C69" i="6"/>
  <c r="E68" i="6"/>
  <c r="D68" i="6"/>
  <c r="C68" i="6"/>
  <c r="E67" i="6"/>
  <c r="D67" i="6"/>
  <c r="C67" i="6"/>
  <c r="E66" i="6"/>
  <c r="D66" i="6"/>
  <c r="C66" i="6"/>
  <c r="E65" i="6"/>
  <c r="D65" i="6"/>
  <c r="C65" i="6"/>
  <c r="E64" i="6"/>
  <c r="D64" i="6"/>
  <c r="C64" i="6"/>
  <c r="E63" i="6"/>
  <c r="D63" i="6"/>
  <c r="C63" i="6"/>
  <c r="E62" i="6"/>
  <c r="D62" i="6"/>
  <c r="C62" i="6"/>
  <c r="E61" i="6"/>
  <c r="C61" i="6"/>
  <c r="E60" i="6"/>
  <c r="D60" i="6"/>
  <c r="C60" i="6"/>
  <c r="E59" i="6"/>
  <c r="C59" i="6"/>
  <c r="E58" i="6"/>
  <c r="D58" i="6"/>
  <c r="C58" i="6"/>
  <c r="E57" i="6"/>
  <c r="D57" i="6"/>
  <c r="C57" i="6"/>
  <c r="E56" i="6"/>
  <c r="C56" i="6"/>
  <c r="E55" i="6"/>
  <c r="C55" i="6"/>
  <c r="E54" i="6"/>
  <c r="C54" i="6"/>
  <c r="E53" i="6"/>
  <c r="D53" i="6"/>
  <c r="C53" i="6"/>
  <c r="E52" i="6"/>
  <c r="C52" i="6"/>
  <c r="E51" i="6"/>
  <c r="C51" i="6"/>
  <c r="E50" i="6"/>
  <c r="D50" i="6"/>
  <c r="C50" i="6"/>
  <c r="E49" i="6"/>
  <c r="C49" i="6"/>
  <c r="E48" i="6"/>
  <c r="D48" i="6"/>
  <c r="C48" i="6"/>
  <c r="E47" i="6"/>
  <c r="D47" i="6"/>
  <c r="C47" i="6"/>
  <c r="E46" i="6"/>
  <c r="D46" i="6"/>
  <c r="C46" i="6"/>
  <c r="E45" i="6"/>
  <c r="C45" i="6"/>
  <c r="E44" i="6"/>
  <c r="D44" i="6"/>
  <c r="C44" i="6"/>
  <c r="E43" i="6"/>
  <c r="C43" i="6"/>
  <c r="E42" i="6"/>
  <c r="C42" i="6"/>
  <c r="E41" i="6"/>
  <c r="C41" i="6"/>
  <c r="E40" i="6"/>
  <c r="C40" i="6"/>
  <c r="E39" i="6"/>
  <c r="C39" i="6"/>
  <c r="E38" i="6"/>
  <c r="C38" i="6"/>
  <c r="E37" i="6"/>
  <c r="D37" i="6"/>
  <c r="C37" i="6"/>
  <c r="E36" i="6"/>
  <c r="D36" i="6"/>
  <c r="C36" i="6"/>
  <c r="E35" i="6"/>
  <c r="D35" i="6"/>
  <c r="C35" i="6"/>
  <c r="E34" i="6"/>
  <c r="C34" i="6"/>
  <c r="E33" i="6"/>
  <c r="D33" i="6"/>
  <c r="C33" i="6"/>
  <c r="E32" i="6"/>
  <c r="D32" i="6"/>
  <c r="C32" i="6"/>
  <c r="E31" i="6"/>
  <c r="D31" i="6"/>
  <c r="C31" i="6"/>
  <c r="E30" i="6"/>
  <c r="D30" i="6"/>
  <c r="C30" i="6"/>
  <c r="E29" i="6"/>
  <c r="D29" i="6"/>
  <c r="C29" i="6"/>
  <c r="E28" i="6"/>
  <c r="C28" i="6"/>
  <c r="E27" i="6"/>
  <c r="D27" i="6"/>
  <c r="C27" i="6"/>
  <c r="E26" i="6"/>
  <c r="C26" i="6"/>
  <c r="E25" i="6"/>
  <c r="C25" i="6"/>
  <c r="E24" i="6"/>
  <c r="D24" i="6"/>
  <c r="C24" i="6"/>
  <c r="E23" i="6"/>
  <c r="D23" i="6"/>
  <c r="C23" i="6"/>
  <c r="E22" i="6"/>
  <c r="D22" i="6"/>
  <c r="C22" i="6"/>
  <c r="E21" i="6"/>
  <c r="D21" i="6"/>
  <c r="C21" i="6"/>
  <c r="E20" i="6"/>
  <c r="C20" i="6"/>
  <c r="E19" i="6"/>
  <c r="C19" i="6"/>
  <c r="E18" i="6"/>
  <c r="D18" i="6"/>
  <c r="C18" i="6"/>
  <c r="E17" i="6"/>
  <c r="D17" i="6"/>
  <c r="C17" i="6"/>
  <c r="E16" i="6"/>
  <c r="D16" i="6"/>
  <c r="C16" i="6"/>
  <c r="E15" i="6"/>
  <c r="D15" i="6"/>
  <c r="C15" i="6"/>
  <c r="E14" i="6"/>
  <c r="C14" i="6"/>
  <c r="E13" i="6"/>
  <c r="D13" i="6"/>
  <c r="C13" i="6"/>
  <c r="E12" i="6"/>
  <c r="D12" i="6"/>
  <c r="C12" i="6"/>
  <c r="E11" i="6"/>
  <c r="C11" i="6"/>
  <c r="E10" i="6"/>
  <c r="D10" i="6"/>
  <c r="C10" i="6"/>
  <c r="E9" i="6"/>
  <c r="C9" i="6"/>
  <c r="E8" i="6"/>
  <c r="C8" i="6"/>
  <c r="E7" i="6"/>
  <c r="C7" i="6"/>
  <c r="E6" i="6"/>
  <c r="D6" i="6"/>
  <c r="C6" i="6"/>
  <c r="E5" i="6"/>
  <c r="C5" i="6"/>
  <c r="E4" i="6"/>
  <c r="D4" i="6"/>
  <c r="C4" i="6"/>
  <c r="E3" i="6"/>
  <c r="D3" i="6"/>
  <c r="C3" i="6"/>
  <c r="E70" i="29"/>
  <c r="C70" i="29"/>
  <c r="E69" i="29"/>
  <c r="C69" i="29"/>
  <c r="E68" i="29"/>
  <c r="C68" i="29"/>
  <c r="E67" i="29"/>
  <c r="C67" i="29"/>
  <c r="E66" i="29"/>
  <c r="C66" i="29"/>
  <c r="E65" i="29"/>
  <c r="C65" i="29"/>
  <c r="E64" i="29"/>
  <c r="C64" i="29"/>
  <c r="E63" i="29"/>
  <c r="C63" i="29"/>
  <c r="E62" i="29"/>
  <c r="C62" i="29"/>
  <c r="E61" i="29"/>
  <c r="C61" i="29"/>
  <c r="E60" i="29"/>
  <c r="C60" i="29"/>
  <c r="E59" i="29"/>
  <c r="C59" i="29"/>
  <c r="E58" i="29"/>
  <c r="C58" i="29"/>
  <c r="E57" i="29"/>
  <c r="C57" i="29"/>
  <c r="E56" i="29"/>
  <c r="C56" i="29"/>
  <c r="E55" i="29"/>
  <c r="C55" i="29"/>
  <c r="E54" i="29"/>
  <c r="C54" i="29"/>
  <c r="E53" i="29"/>
  <c r="C53" i="29"/>
  <c r="E52" i="29"/>
  <c r="C52" i="29"/>
  <c r="E51" i="29"/>
  <c r="C51" i="29"/>
  <c r="E50" i="29"/>
  <c r="C50" i="29"/>
  <c r="E49" i="29"/>
  <c r="C49" i="29"/>
  <c r="E48" i="29"/>
  <c r="C48" i="29"/>
  <c r="E47" i="29"/>
  <c r="C47" i="29"/>
  <c r="E46" i="29"/>
  <c r="C46" i="29"/>
  <c r="E45" i="29"/>
  <c r="C45" i="29"/>
  <c r="E44" i="29"/>
  <c r="C44" i="29"/>
  <c r="E43" i="29"/>
  <c r="C43" i="29"/>
  <c r="E42" i="29"/>
  <c r="C42" i="29"/>
  <c r="E41" i="29"/>
  <c r="C41" i="29"/>
  <c r="E40" i="29"/>
  <c r="C40" i="29"/>
  <c r="E39" i="29"/>
  <c r="C39" i="29"/>
  <c r="E38" i="29"/>
  <c r="C38" i="29"/>
  <c r="E37" i="29"/>
  <c r="C37" i="29"/>
  <c r="E36" i="29"/>
  <c r="C36" i="29"/>
  <c r="E35" i="29"/>
  <c r="C35" i="29"/>
  <c r="E34" i="29"/>
  <c r="C34" i="29"/>
  <c r="E33" i="29"/>
  <c r="C33" i="29"/>
  <c r="E32" i="29"/>
  <c r="C32" i="29"/>
  <c r="E31" i="29"/>
  <c r="C31" i="29"/>
  <c r="E30" i="29"/>
  <c r="C30" i="29"/>
  <c r="E29" i="29"/>
  <c r="C29" i="29"/>
  <c r="E28" i="29"/>
  <c r="C28" i="29"/>
  <c r="E27" i="29"/>
  <c r="C27" i="29"/>
  <c r="E26" i="29"/>
  <c r="C26" i="29"/>
  <c r="E25" i="29"/>
  <c r="C25" i="29"/>
  <c r="E24" i="29"/>
  <c r="C24" i="29"/>
  <c r="E23" i="29"/>
  <c r="C23" i="29"/>
  <c r="E22" i="29"/>
  <c r="C22" i="29"/>
  <c r="E21" i="29"/>
  <c r="C21" i="29"/>
  <c r="E20" i="29"/>
  <c r="C20" i="29"/>
  <c r="E19" i="29"/>
  <c r="C19" i="29"/>
  <c r="E18" i="29"/>
  <c r="C18" i="29"/>
  <c r="E17" i="29"/>
  <c r="C17" i="29"/>
  <c r="E16" i="29"/>
  <c r="C16" i="29"/>
  <c r="E15" i="29"/>
  <c r="C15" i="29"/>
  <c r="E14" i="29"/>
  <c r="C14" i="29"/>
  <c r="E13" i="29"/>
  <c r="C13" i="29"/>
  <c r="E12" i="29"/>
  <c r="C12" i="29"/>
  <c r="E11" i="29"/>
  <c r="C11" i="29"/>
  <c r="E10" i="29"/>
  <c r="C10" i="29"/>
  <c r="E9" i="29"/>
  <c r="C9" i="29"/>
  <c r="E8" i="29"/>
  <c r="C8" i="29"/>
  <c r="E7" i="29"/>
  <c r="C7" i="29"/>
  <c r="E6" i="29"/>
  <c r="C6" i="29"/>
  <c r="E5" i="29"/>
  <c r="C5" i="29"/>
  <c r="E4" i="29"/>
  <c r="C4" i="29"/>
  <c r="E3" i="29"/>
  <c r="D3" i="29"/>
  <c r="C3" i="29"/>
  <c r="E3" i="4"/>
  <c r="D3" i="4"/>
  <c r="C3" i="4"/>
  <c r="E69" i="25"/>
  <c r="N69" i="25" s="1"/>
  <c r="D69" i="25"/>
  <c r="M69" i="25" s="1"/>
  <c r="C69" i="25"/>
  <c r="L69" i="25" s="1"/>
  <c r="E67" i="25"/>
  <c r="D67" i="25"/>
  <c r="M67" i="25" s="1"/>
  <c r="C67" i="25"/>
  <c r="L67" i="25" s="1"/>
  <c r="E65" i="25"/>
  <c r="N65" i="25" s="1"/>
  <c r="D65" i="25"/>
  <c r="M65" i="25" s="1"/>
  <c r="C65" i="25"/>
  <c r="L65" i="25" s="1"/>
  <c r="E64" i="25"/>
  <c r="N64" i="25" s="1"/>
  <c r="D64" i="25"/>
  <c r="M64" i="25" s="1"/>
  <c r="C64" i="25"/>
  <c r="L64" i="25" s="1"/>
  <c r="E63" i="25"/>
  <c r="D63" i="25"/>
  <c r="M63" i="25" s="1"/>
  <c r="C63" i="25"/>
  <c r="L63" i="25" s="1"/>
  <c r="E62" i="25"/>
  <c r="N62" i="25" s="1"/>
  <c r="D62" i="25"/>
  <c r="M62" i="25" s="1"/>
  <c r="C62" i="25"/>
  <c r="L62" i="25" s="1"/>
  <c r="E61" i="25"/>
  <c r="N61" i="25" s="1"/>
  <c r="D61" i="25"/>
  <c r="M61" i="25" s="1"/>
  <c r="C61" i="25"/>
  <c r="L61" i="25" s="1"/>
  <c r="E60" i="25"/>
  <c r="N60" i="25" s="1"/>
  <c r="D60" i="25"/>
  <c r="M60" i="25" s="1"/>
  <c r="C60" i="25"/>
  <c r="L60" i="25" s="1"/>
  <c r="E59" i="25"/>
  <c r="D59" i="25"/>
  <c r="M59" i="25" s="1"/>
  <c r="C59" i="25"/>
  <c r="L59" i="25" s="1"/>
  <c r="E58" i="25"/>
  <c r="N58" i="25" s="1"/>
  <c r="D58" i="25"/>
  <c r="M58" i="25" s="1"/>
  <c r="C58" i="25"/>
  <c r="L58" i="25" s="1"/>
  <c r="E57" i="25"/>
  <c r="N57" i="25" s="1"/>
  <c r="D57" i="25"/>
  <c r="M57" i="25" s="1"/>
  <c r="C57" i="25"/>
  <c r="L57" i="25" s="1"/>
  <c r="E56" i="25"/>
  <c r="D56" i="25"/>
  <c r="M56" i="25" s="1"/>
  <c r="C56" i="25"/>
  <c r="L56" i="25" s="1"/>
  <c r="E55" i="25"/>
  <c r="D55" i="25"/>
  <c r="M55" i="25" s="1"/>
  <c r="C55" i="25"/>
  <c r="L55" i="25" s="1"/>
  <c r="E54" i="25"/>
  <c r="N54" i="25" s="1"/>
  <c r="D54" i="25"/>
  <c r="M54" i="25" s="1"/>
  <c r="C54" i="25"/>
  <c r="L54" i="25" s="1"/>
  <c r="E53" i="25"/>
  <c r="N53" i="25" s="1"/>
  <c r="D53" i="25"/>
  <c r="M53" i="25" s="1"/>
  <c r="C53" i="25"/>
  <c r="L53" i="25" s="1"/>
  <c r="E50" i="25"/>
  <c r="N50" i="25" s="1"/>
  <c r="D50" i="25"/>
  <c r="M50" i="25" s="1"/>
  <c r="C50" i="25"/>
  <c r="L50" i="25" s="1"/>
  <c r="E49" i="25"/>
  <c r="N49" i="25" s="1"/>
  <c r="D49" i="25"/>
  <c r="M49" i="25" s="1"/>
  <c r="C49" i="25"/>
  <c r="L49" i="25"/>
  <c r="E48" i="25"/>
  <c r="N48" i="25" s="1"/>
  <c r="D48" i="25"/>
  <c r="M48" i="25" s="1"/>
  <c r="C48" i="25"/>
  <c r="L48" i="25" s="1"/>
  <c r="E46" i="25"/>
  <c r="N46" i="25" s="1"/>
  <c r="D46" i="25"/>
  <c r="M46" i="25" s="1"/>
  <c r="C46" i="25"/>
  <c r="L46" i="25" s="1"/>
  <c r="E45" i="25"/>
  <c r="N45" i="25" s="1"/>
  <c r="D45" i="25"/>
  <c r="M45" i="25" s="1"/>
  <c r="C45" i="25"/>
  <c r="L45" i="25" s="1"/>
  <c r="E42" i="25"/>
  <c r="N42" i="25" s="1"/>
  <c r="D42" i="25"/>
  <c r="M42" i="25" s="1"/>
  <c r="C42" i="25"/>
  <c r="L42" i="25" s="1"/>
  <c r="E41" i="25"/>
  <c r="N41" i="25" s="1"/>
  <c r="D41" i="25"/>
  <c r="M41" i="25" s="1"/>
  <c r="C41" i="25"/>
  <c r="L41" i="25" s="1"/>
  <c r="E40" i="25"/>
  <c r="N40" i="25" s="1"/>
  <c r="D40" i="25"/>
  <c r="M40" i="25" s="1"/>
  <c r="C40" i="25"/>
  <c r="L40" i="25" s="1"/>
  <c r="E31" i="25"/>
  <c r="N31" i="25" s="1"/>
  <c r="D31" i="25"/>
  <c r="M31" i="25" s="1"/>
  <c r="C31" i="25"/>
  <c r="L31" i="25" s="1"/>
  <c r="E30" i="25"/>
  <c r="N30" i="25" s="1"/>
  <c r="D30" i="25"/>
  <c r="M30" i="25" s="1"/>
  <c r="C30" i="25"/>
  <c r="L30" i="25" s="1"/>
  <c r="E29" i="25"/>
  <c r="N29" i="25" s="1"/>
  <c r="D29" i="25"/>
  <c r="M29" i="25" s="1"/>
  <c r="C29" i="25"/>
  <c r="L29" i="25" s="1"/>
  <c r="E27" i="25"/>
  <c r="D27" i="25"/>
  <c r="M27" i="25" s="1"/>
  <c r="C27" i="25"/>
  <c r="L27" i="25" s="1"/>
  <c r="E26" i="25"/>
  <c r="N26" i="25" s="1"/>
  <c r="D26" i="25"/>
  <c r="M26" i="25" s="1"/>
  <c r="C26" i="25"/>
  <c r="L26" i="25" s="1"/>
  <c r="E25" i="25"/>
  <c r="N25" i="25" s="1"/>
  <c r="D25" i="25"/>
  <c r="M25" i="25" s="1"/>
  <c r="C25" i="25"/>
  <c r="L25" i="25" s="1"/>
  <c r="E24" i="25"/>
  <c r="N24" i="25" s="1"/>
  <c r="D24" i="25"/>
  <c r="M24" i="25" s="1"/>
  <c r="C24" i="25"/>
  <c r="L24" i="25" s="1"/>
  <c r="E23" i="25"/>
  <c r="D23" i="25"/>
  <c r="M23" i="25" s="1"/>
  <c r="C23" i="25"/>
  <c r="L23" i="25" s="1"/>
  <c r="E19" i="25"/>
  <c r="D19" i="25"/>
  <c r="M19" i="25" s="1"/>
  <c r="C19" i="25"/>
  <c r="L19" i="25" s="1"/>
  <c r="E18" i="25"/>
  <c r="N18" i="25" s="1"/>
  <c r="D18" i="25"/>
  <c r="M18" i="25" s="1"/>
  <c r="C18" i="25"/>
  <c r="L18" i="25" s="1"/>
  <c r="E17" i="25"/>
  <c r="N17" i="25" s="1"/>
  <c r="D17" i="25"/>
  <c r="M17" i="25" s="1"/>
  <c r="C17" i="25"/>
  <c r="L17" i="25" s="1"/>
  <c r="E16" i="25"/>
  <c r="N16" i="25" s="1"/>
  <c r="D16" i="25"/>
  <c r="M16" i="25" s="1"/>
  <c r="C16" i="25"/>
  <c r="L16" i="25"/>
  <c r="E15" i="25"/>
  <c r="D15" i="25"/>
  <c r="M15" i="25" s="1"/>
  <c r="C15" i="25"/>
  <c r="L15" i="25" s="1"/>
  <c r="E13" i="25"/>
  <c r="N13" i="25" s="1"/>
  <c r="D13" i="25"/>
  <c r="M13" i="25" s="1"/>
  <c r="C13" i="25"/>
  <c r="L13" i="25" s="1"/>
  <c r="E12" i="25"/>
  <c r="N12" i="25" s="1"/>
  <c r="D12" i="25"/>
  <c r="M12" i="25" s="1"/>
  <c r="C12" i="25"/>
  <c r="L12" i="25" s="1"/>
  <c r="E11" i="25"/>
  <c r="N11" i="25" s="1"/>
  <c r="D11" i="25"/>
  <c r="M11" i="25" s="1"/>
  <c r="C11" i="25"/>
  <c r="L11" i="25" s="1"/>
  <c r="E9" i="25"/>
  <c r="D9" i="25"/>
  <c r="M9" i="25" s="1"/>
  <c r="C9" i="25"/>
  <c r="L9" i="25" s="1"/>
  <c r="E4" i="25"/>
  <c r="N4" i="25" s="1"/>
  <c r="E3" i="25"/>
  <c r="D3" i="25"/>
  <c r="C3" i="25"/>
  <c r="D71" i="26"/>
  <c r="E70" i="26"/>
  <c r="D70" i="26"/>
  <c r="E69" i="26"/>
  <c r="D69" i="26"/>
  <c r="E68" i="26"/>
  <c r="D68" i="26"/>
  <c r="C68" i="26"/>
  <c r="K68" i="26" s="1"/>
  <c r="E67" i="26"/>
  <c r="D67" i="26"/>
  <c r="E66" i="26"/>
  <c r="D66" i="26"/>
  <c r="C66" i="26"/>
  <c r="K66" i="26" s="1"/>
  <c r="E65" i="26"/>
  <c r="D65" i="26"/>
  <c r="C65" i="26"/>
  <c r="K65" i="26" s="1"/>
  <c r="E64" i="26"/>
  <c r="D64" i="26"/>
  <c r="C64" i="26"/>
  <c r="K64" i="26" s="1"/>
  <c r="E63" i="26"/>
  <c r="D63" i="26"/>
  <c r="C63" i="26"/>
  <c r="K63" i="26" s="1"/>
  <c r="E62" i="26"/>
  <c r="D62" i="26"/>
  <c r="C62" i="26"/>
  <c r="K62" i="26" s="1"/>
  <c r="E61" i="26"/>
  <c r="D61" i="26"/>
  <c r="E60" i="26"/>
  <c r="D60" i="26"/>
  <c r="C60" i="26"/>
  <c r="K60" i="26" s="1"/>
  <c r="E59" i="26"/>
  <c r="D59" i="26"/>
  <c r="C59" i="26"/>
  <c r="K59" i="26"/>
  <c r="E58" i="26"/>
  <c r="D58" i="26"/>
  <c r="E57" i="26"/>
  <c r="D57" i="26"/>
  <c r="E56" i="26"/>
  <c r="D56" i="26"/>
  <c r="C56" i="26"/>
  <c r="K56" i="26"/>
  <c r="E55" i="26"/>
  <c r="D55" i="26"/>
  <c r="E54" i="26"/>
  <c r="D54" i="26"/>
  <c r="E53" i="26"/>
  <c r="D53" i="26"/>
  <c r="C53" i="26"/>
  <c r="K53" i="26"/>
  <c r="E52" i="26"/>
  <c r="D52" i="26"/>
  <c r="E51" i="26"/>
  <c r="D51" i="26"/>
  <c r="E50" i="26"/>
  <c r="D50" i="26"/>
  <c r="E49" i="26"/>
  <c r="D49" i="26"/>
  <c r="E48" i="26"/>
  <c r="D48" i="26"/>
  <c r="E47" i="26"/>
  <c r="D47" i="26"/>
  <c r="C47" i="26"/>
  <c r="K47" i="26" s="1"/>
  <c r="E46" i="26"/>
  <c r="D46" i="26"/>
  <c r="C46" i="26"/>
  <c r="K46" i="26" s="1"/>
  <c r="E45" i="26"/>
  <c r="D45" i="26"/>
  <c r="C45" i="26"/>
  <c r="K45" i="26" s="1"/>
  <c r="E44" i="26"/>
  <c r="D44" i="26"/>
  <c r="E43" i="26"/>
  <c r="D43" i="26"/>
  <c r="E42" i="26"/>
  <c r="D42" i="26"/>
  <c r="E41" i="26"/>
  <c r="D41" i="26"/>
  <c r="C41" i="26"/>
  <c r="K41" i="26" s="1"/>
  <c r="E40" i="26"/>
  <c r="D40" i="26"/>
  <c r="E39" i="26"/>
  <c r="D39" i="26"/>
  <c r="E38" i="26"/>
  <c r="D38" i="26"/>
  <c r="E37" i="26"/>
  <c r="D37" i="26"/>
  <c r="C37" i="26"/>
  <c r="K37" i="26" s="1"/>
  <c r="E36" i="26"/>
  <c r="D36" i="26"/>
  <c r="E35" i="26"/>
  <c r="D35" i="26"/>
  <c r="C35" i="26"/>
  <c r="K35" i="26" s="1"/>
  <c r="E34" i="26"/>
  <c r="D34" i="26"/>
  <c r="E33" i="26"/>
  <c r="D33" i="26"/>
  <c r="C33" i="26"/>
  <c r="K33" i="26" s="1"/>
  <c r="E32" i="26"/>
  <c r="D32" i="26"/>
  <c r="C32" i="26"/>
  <c r="K32" i="26" s="1"/>
  <c r="E31" i="26"/>
  <c r="D31" i="26"/>
  <c r="E30" i="26"/>
  <c r="D30" i="26"/>
  <c r="C30" i="26"/>
  <c r="K30" i="26" s="1"/>
  <c r="E29" i="26"/>
  <c r="D29" i="26"/>
  <c r="E28" i="26"/>
  <c r="D28" i="26"/>
  <c r="E27" i="26"/>
  <c r="D27" i="26"/>
  <c r="E26" i="26"/>
  <c r="D26" i="26"/>
  <c r="E25" i="26"/>
  <c r="D25" i="26"/>
  <c r="E24" i="26"/>
  <c r="D24" i="26"/>
  <c r="C24" i="26"/>
  <c r="K24" i="26" s="1"/>
  <c r="E23" i="26"/>
  <c r="D23" i="26"/>
  <c r="C23" i="26"/>
  <c r="K23" i="26" s="1"/>
  <c r="E22" i="26"/>
  <c r="D22" i="26"/>
  <c r="E21" i="26"/>
  <c r="D21" i="26"/>
  <c r="C21" i="26"/>
  <c r="K21" i="26" s="1"/>
  <c r="E20" i="26"/>
  <c r="D20" i="26"/>
  <c r="E19" i="26"/>
  <c r="D19" i="26"/>
  <c r="C19" i="26"/>
  <c r="K19" i="26" s="1"/>
  <c r="E18" i="26"/>
  <c r="D18" i="26"/>
  <c r="E17" i="26"/>
  <c r="D17" i="26"/>
  <c r="E16" i="26"/>
  <c r="D16" i="26"/>
  <c r="E15" i="26"/>
  <c r="D15" i="26"/>
  <c r="C15" i="26"/>
  <c r="K15" i="26" s="1"/>
  <c r="E14" i="26"/>
  <c r="D14" i="26"/>
  <c r="E13" i="26"/>
  <c r="D13" i="26"/>
  <c r="C13" i="26"/>
  <c r="K13" i="26" s="1"/>
  <c r="E12" i="26"/>
  <c r="D12" i="26"/>
  <c r="C12" i="26"/>
  <c r="K12" i="26" s="1"/>
  <c r="E11" i="26"/>
  <c r="D11" i="26"/>
  <c r="E10" i="26"/>
  <c r="D10" i="26"/>
  <c r="E9" i="26"/>
  <c r="D9" i="26"/>
  <c r="E8" i="26"/>
  <c r="D8" i="26"/>
  <c r="C8" i="26"/>
  <c r="K8" i="26" s="1"/>
  <c r="E7" i="26"/>
  <c r="D7" i="26"/>
  <c r="C7" i="26"/>
  <c r="K7" i="26" s="1"/>
  <c r="E6" i="26"/>
  <c r="D6" i="26"/>
  <c r="C6" i="26"/>
  <c r="K6" i="26" s="1"/>
  <c r="E5" i="26"/>
  <c r="D5" i="26"/>
  <c r="E4" i="26"/>
  <c r="D4" i="26"/>
  <c r="E3" i="26"/>
  <c r="D3" i="26"/>
  <c r="C3" i="26"/>
  <c r="A71" i="34"/>
  <c r="B3" i="12"/>
  <c r="A3" i="12"/>
  <c r="H3" i="1"/>
  <c r="A1" i="8"/>
  <c r="W3" i="1"/>
  <c r="U3" i="1"/>
  <c r="R3" i="1"/>
  <c r="T3" i="1"/>
  <c r="Q3" i="1"/>
  <c r="P3" i="1"/>
  <c r="O3" i="1"/>
  <c r="N3" i="1"/>
  <c r="I3" i="1"/>
  <c r="E4" i="1"/>
  <c r="E4" i="3"/>
  <c r="Z4" i="3" s="1"/>
  <c r="E4" i="28"/>
  <c r="R4" i="28" s="1"/>
  <c r="E19" i="8"/>
  <c r="E5" i="28"/>
  <c r="R5" i="28" s="1"/>
  <c r="E5" i="1"/>
  <c r="E20" i="8"/>
  <c r="E5" i="3"/>
  <c r="E6" i="28"/>
  <c r="R6" i="28" s="1"/>
  <c r="E6" i="1"/>
  <c r="E6" i="3"/>
  <c r="X6" i="3" s="1"/>
  <c r="E21" i="8"/>
  <c r="E7" i="28"/>
  <c r="R7" i="28" s="1"/>
  <c r="E7" i="1"/>
  <c r="E7" i="3"/>
  <c r="Z7" i="3" s="1"/>
  <c r="E8" i="28"/>
  <c r="R8" i="28" s="1"/>
  <c r="E8" i="1"/>
  <c r="E22" i="8"/>
  <c r="E8" i="3"/>
  <c r="AB8" i="3" s="1"/>
  <c r="E9" i="28"/>
  <c r="R9" i="28" s="1"/>
  <c r="E9" i="1"/>
  <c r="E9" i="3"/>
  <c r="Z9" i="3" s="1"/>
  <c r="E10" i="28"/>
  <c r="R10" i="28" s="1"/>
  <c r="E10" i="1"/>
  <c r="E10" i="3"/>
  <c r="X10" i="3" s="1"/>
  <c r="E23" i="8"/>
  <c r="E11" i="28"/>
  <c r="R11" i="28" s="1"/>
  <c r="E11" i="1"/>
  <c r="E24" i="8"/>
  <c r="E11" i="3"/>
  <c r="Z11" i="3" s="1"/>
  <c r="E12" i="28"/>
  <c r="R12" i="28" s="1"/>
  <c r="E12" i="1"/>
  <c r="E12" i="3"/>
  <c r="AB12" i="3" s="1"/>
  <c r="E13" i="28"/>
  <c r="R13" i="28" s="1"/>
  <c r="E13" i="1"/>
  <c r="E13" i="3"/>
  <c r="AB13" i="3" s="1"/>
  <c r="E14" i="28"/>
  <c r="R14" i="28" s="1"/>
  <c r="E14" i="1"/>
  <c r="E14" i="3"/>
  <c r="AB14" i="3" s="1"/>
  <c r="E25" i="8"/>
  <c r="E15" i="28"/>
  <c r="R15" i="28" s="1"/>
  <c r="E15" i="1"/>
  <c r="E15" i="3"/>
  <c r="AB15" i="3" s="1"/>
  <c r="E7" i="8"/>
  <c r="E16" i="28"/>
  <c r="R16" i="28" s="1"/>
  <c r="E16" i="1"/>
  <c r="E26" i="8"/>
  <c r="E16" i="3"/>
  <c r="Z16" i="3" s="1"/>
  <c r="E17" i="28"/>
  <c r="R17" i="28" s="1"/>
  <c r="E17" i="1"/>
  <c r="E8" i="8"/>
  <c r="E17" i="3"/>
  <c r="AB17" i="3" s="1"/>
  <c r="E18" i="28"/>
  <c r="R18" i="28" s="1"/>
  <c r="E18" i="1"/>
  <c r="E18" i="3"/>
  <c r="X18" i="3" s="1"/>
  <c r="E9" i="8"/>
  <c r="E19" i="28"/>
  <c r="R19" i="28" s="1"/>
  <c r="E19" i="1"/>
  <c r="E19" i="3"/>
  <c r="AB19" i="3" s="1"/>
  <c r="E27" i="8"/>
  <c r="E20" i="28"/>
  <c r="R20" i="28" s="1"/>
  <c r="E20" i="1"/>
  <c r="E20" i="3"/>
  <c r="AB20" i="3" s="1"/>
  <c r="E21" i="28"/>
  <c r="R21" i="28" s="1"/>
  <c r="E21" i="1"/>
  <c r="E21" i="3"/>
  <c r="AB21" i="3" s="1"/>
  <c r="E22" i="28"/>
  <c r="R22" i="28" s="1"/>
  <c r="E22" i="1"/>
  <c r="E28" i="8"/>
  <c r="E22" i="3"/>
  <c r="Z22" i="3" s="1"/>
  <c r="E23" i="28"/>
  <c r="R23" i="28" s="1"/>
  <c r="E23" i="1"/>
  <c r="E23" i="3"/>
  <c r="Z23" i="3" s="1"/>
  <c r="E24" i="28"/>
  <c r="R24" i="28" s="1"/>
  <c r="E24" i="1"/>
  <c r="E10" i="8"/>
  <c r="E24" i="3"/>
  <c r="Z24" i="3" s="1"/>
  <c r="E25" i="28"/>
  <c r="R25" i="28" s="1"/>
  <c r="E25" i="1"/>
  <c r="E25" i="3"/>
  <c r="AB25" i="3" s="1"/>
  <c r="E26" i="28"/>
  <c r="R26" i="28" s="1"/>
  <c r="E26" i="1"/>
  <c r="E26" i="3"/>
  <c r="Z26" i="3" s="1"/>
  <c r="E29" i="8"/>
  <c r="E27" i="28"/>
  <c r="R27" i="28" s="1"/>
  <c r="E27" i="1"/>
  <c r="E27" i="3"/>
  <c r="X27" i="3" s="1"/>
  <c r="E11" i="8"/>
  <c r="E28" i="28"/>
  <c r="R28" i="28" s="1"/>
  <c r="E28" i="1"/>
  <c r="E28" i="3"/>
  <c r="AB28" i="3" s="1"/>
  <c r="E29" i="28"/>
  <c r="R29" i="28" s="1"/>
  <c r="E29" i="1"/>
  <c r="E29" i="3"/>
  <c r="AB29" i="3" s="1"/>
  <c r="E30" i="28"/>
  <c r="R30" i="28" s="1"/>
  <c r="E30" i="1"/>
  <c r="E30" i="8"/>
  <c r="E30" i="3"/>
  <c r="Z30" i="3" s="1"/>
  <c r="E31" i="28"/>
  <c r="R31" i="28" s="1"/>
  <c r="E31" i="1"/>
  <c r="E31" i="3"/>
  <c r="AB31" i="3" s="1"/>
  <c r="E31" i="8"/>
  <c r="E32" i="28"/>
  <c r="R32" i="28" s="1"/>
  <c r="E32" i="1"/>
  <c r="E32" i="8"/>
  <c r="E32" i="3"/>
  <c r="Z32" i="3" s="1"/>
  <c r="E33" i="28"/>
  <c r="R33" i="28" s="1"/>
  <c r="E33" i="1"/>
  <c r="E33" i="3"/>
  <c r="X33" i="3" s="1"/>
  <c r="E34" i="28"/>
  <c r="R34" i="28" s="1"/>
  <c r="E34" i="1"/>
  <c r="E34" i="3"/>
  <c r="AB34" i="3" s="1"/>
  <c r="E33" i="8"/>
  <c r="E35" i="28"/>
  <c r="R35" i="28" s="1"/>
  <c r="E34" i="8"/>
  <c r="E35" i="1"/>
  <c r="E35" i="3"/>
  <c r="AB35" i="3" s="1"/>
  <c r="E36" i="28"/>
  <c r="R36" i="28" s="1"/>
  <c r="E36" i="1"/>
  <c r="E36" i="3"/>
  <c r="E35" i="8"/>
  <c r="E37" i="28"/>
  <c r="R37" i="28" s="1"/>
  <c r="E36" i="8"/>
  <c r="E37" i="1"/>
  <c r="E37" i="3"/>
  <c r="X37" i="3" s="1"/>
  <c r="E38" i="28"/>
  <c r="R38" i="28" s="1"/>
  <c r="E38" i="1"/>
  <c r="E38" i="3"/>
  <c r="AB38" i="3" s="1"/>
  <c r="E37" i="8"/>
  <c r="E39" i="28"/>
  <c r="R39" i="28" s="1"/>
  <c r="E39" i="1"/>
  <c r="E38" i="8"/>
  <c r="E39" i="3"/>
  <c r="Z39" i="3" s="1"/>
  <c r="E40" i="28"/>
  <c r="R40" i="28" s="1"/>
  <c r="E40" i="1"/>
  <c r="E40" i="3"/>
  <c r="E41" i="28"/>
  <c r="R41" i="28" s="1"/>
  <c r="E41" i="1"/>
  <c r="E41" i="3"/>
  <c r="E39" i="8"/>
  <c r="E42" i="28"/>
  <c r="R42" i="28" s="1"/>
  <c r="E42" i="1"/>
  <c r="E42" i="3"/>
  <c r="X42" i="3" s="1"/>
  <c r="E43" i="28"/>
  <c r="R43" i="28" s="1"/>
  <c r="E43" i="1"/>
  <c r="E43" i="3"/>
  <c r="Z43" i="3" s="1"/>
  <c r="E44" i="28"/>
  <c r="R44" i="28" s="1"/>
  <c r="E44" i="1"/>
  <c r="E44" i="3"/>
  <c r="Z44" i="3" s="1"/>
  <c r="E45" i="28"/>
  <c r="R45" i="28" s="1"/>
  <c r="E45" i="1"/>
  <c r="E45" i="3"/>
  <c r="AB45" i="3" s="1"/>
  <c r="E46" i="28"/>
  <c r="R46" i="28" s="1"/>
  <c r="E46" i="1"/>
  <c r="E46" i="3"/>
  <c r="AB46" i="3" s="1"/>
  <c r="E47" i="28"/>
  <c r="R47" i="28" s="1"/>
  <c r="E47" i="1"/>
  <c r="E47" i="3"/>
  <c r="AB47" i="3" s="1"/>
  <c r="E48" i="28"/>
  <c r="R48" i="28" s="1"/>
  <c r="E48" i="1"/>
  <c r="E12" i="8"/>
  <c r="E48" i="3"/>
  <c r="Z48" i="3" s="1"/>
  <c r="E49" i="28"/>
  <c r="R49" i="28" s="1"/>
  <c r="E49" i="1"/>
  <c r="E49" i="3"/>
  <c r="Z49" i="3" s="1"/>
  <c r="E50" i="28"/>
  <c r="R50" i="28" s="1"/>
  <c r="E50" i="1"/>
  <c r="E50" i="3"/>
  <c r="AB50" i="3" s="1"/>
  <c r="E51" i="28"/>
  <c r="R51" i="28" s="1"/>
  <c r="E51" i="1"/>
  <c r="E51" i="3"/>
  <c r="AB51" i="3" s="1"/>
  <c r="E52" i="28"/>
  <c r="R52" i="28" s="1"/>
  <c r="E52" i="1"/>
  <c r="E52" i="3"/>
  <c r="X52" i="3" s="1"/>
  <c r="E53" i="28"/>
  <c r="R53" i="28" s="1"/>
  <c r="E53" i="1"/>
  <c r="E53" i="3"/>
  <c r="X53" i="3" s="1"/>
  <c r="E54" i="28"/>
  <c r="R54" i="28" s="1"/>
  <c r="E54" i="1"/>
  <c r="E54" i="3"/>
  <c r="X54" i="3" s="1"/>
  <c r="E55" i="28"/>
  <c r="R55" i="28" s="1"/>
  <c r="E55" i="1"/>
  <c r="E55" i="3"/>
  <c r="Z55" i="3" s="1"/>
  <c r="E13" i="8"/>
  <c r="E56" i="28"/>
  <c r="R56" i="28" s="1"/>
  <c r="E56" i="1"/>
  <c r="E56" i="3"/>
  <c r="X56" i="3" s="1"/>
  <c r="E57" i="28"/>
  <c r="R57" i="28" s="1"/>
  <c r="E57" i="1"/>
  <c r="E57" i="3"/>
  <c r="X57" i="3" s="1"/>
  <c r="E58" i="28"/>
  <c r="R58" i="28" s="1"/>
  <c r="E14" i="8"/>
  <c r="E58" i="1"/>
  <c r="E58" i="3"/>
  <c r="X58" i="3" s="1"/>
  <c r="E59" i="28"/>
  <c r="R59" i="28" s="1"/>
  <c r="E59" i="1"/>
  <c r="E59" i="3"/>
  <c r="E60" i="28"/>
  <c r="R60" i="28" s="1"/>
  <c r="E60" i="1"/>
  <c r="E60" i="3"/>
  <c r="E61" i="28"/>
  <c r="R61" i="28" s="1"/>
  <c r="E61" i="1"/>
  <c r="E61" i="3"/>
  <c r="AB61" i="3" s="1"/>
  <c r="E62" i="28"/>
  <c r="R62" i="28" s="1"/>
  <c r="E62" i="1"/>
  <c r="E62" i="3"/>
  <c r="X62" i="3" s="1"/>
  <c r="E63" i="28"/>
  <c r="R63" i="28" s="1"/>
  <c r="E63" i="1"/>
  <c r="E63" i="3"/>
  <c r="AB63" i="3" s="1"/>
  <c r="E15" i="8"/>
  <c r="E64" i="28"/>
  <c r="R64" i="28" s="1"/>
  <c r="E64" i="1"/>
  <c r="E64" i="3"/>
  <c r="Z64" i="3" s="1"/>
  <c r="E65" i="28"/>
  <c r="R65" i="28" s="1"/>
  <c r="E65" i="1"/>
  <c r="E65" i="3"/>
  <c r="E66" i="28"/>
  <c r="R66" i="28" s="1"/>
  <c r="E16" i="8"/>
  <c r="E66" i="1"/>
  <c r="E66" i="3"/>
  <c r="X66" i="3" s="1"/>
  <c r="E67" i="28"/>
  <c r="R67" i="28" s="1"/>
  <c r="E67" i="1"/>
  <c r="E67" i="3"/>
  <c r="AB67" i="3" s="1"/>
  <c r="E17" i="8"/>
  <c r="E68" i="28"/>
  <c r="R68" i="28" s="1"/>
  <c r="E18" i="8"/>
  <c r="E68" i="1"/>
  <c r="E68" i="3"/>
  <c r="AB68" i="3" s="1"/>
  <c r="E69" i="28"/>
  <c r="R69" i="28" s="1"/>
  <c r="E69" i="1"/>
  <c r="E69" i="3"/>
  <c r="Z69" i="3" s="1"/>
  <c r="E70" i="28"/>
  <c r="R70" i="28" s="1"/>
  <c r="E70" i="1"/>
  <c r="E70" i="3"/>
  <c r="X70" i="3" s="1"/>
  <c r="E71" i="6"/>
  <c r="E71" i="29"/>
  <c r="E71" i="32"/>
  <c r="E71" i="26"/>
  <c r="Q72" i="14"/>
  <c r="H68" i="1"/>
  <c r="H33" i="1"/>
  <c r="H52" i="1"/>
  <c r="H34" i="1"/>
  <c r="H66" i="1"/>
  <c r="H21" i="1"/>
  <c r="H37" i="1"/>
  <c r="H70" i="1"/>
  <c r="H38" i="1"/>
  <c r="H14" i="1"/>
  <c r="H10" i="1"/>
  <c r="H22" i="1"/>
  <c r="H7" i="1"/>
  <c r="A71" i="1"/>
  <c r="N5" i="25"/>
  <c r="F71" i="34"/>
  <c r="O7" i="1"/>
  <c r="X13" i="3"/>
  <c r="X17" i="3"/>
  <c r="C71" i="28"/>
  <c r="Z34" i="3"/>
  <c r="Q71" i="14"/>
  <c r="Q73" i="14"/>
  <c r="AB41" i="3"/>
  <c r="AB56" i="3"/>
  <c r="Z28" i="3"/>
  <c r="C71" i="3"/>
  <c r="C71" i="1"/>
  <c r="M4" i="3"/>
  <c r="N4" i="3" s="1"/>
  <c r="Z42" i="3"/>
  <c r="T71" i="1" l="1"/>
  <c r="X60" i="39"/>
  <c r="X27" i="39"/>
  <c r="X30" i="39"/>
  <c r="Y30" i="39" s="1"/>
  <c r="X11" i="39"/>
  <c r="Y11" i="39" s="1"/>
  <c r="X59" i="39"/>
  <c r="X34" i="39"/>
  <c r="X20" i="39"/>
  <c r="Y20" i="39" s="1"/>
  <c r="X42" i="39"/>
  <c r="X5" i="39"/>
  <c r="X39" i="39"/>
  <c r="X44" i="39"/>
  <c r="Y44" i="39" s="1"/>
  <c r="X49" i="39"/>
  <c r="X14" i="39"/>
  <c r="X4" i="39"/>
  <c r="X51" i="39"/>
  <c r="Y51" i="39" s="1"/>
  <c r="X64" i="39"/>
  <c r="Y64" i="39" s="1"/>
  <c r="X17" i="39"/>
  <c r="X24" i="39"/>
  <c r="X61" i="39"/>
  <c r="Y61" i="39" s="1"/>
  <c r="X56" i="39"/>
  <c r="X25" i="39"/>
  <c r="X33" i="39"/>
  <c r="X13" i="39"/>
  <c r="Y13" i="39" s="1"/>
  <c r="X45" i="39"/>
  <c r="Y45" i="39" s="1"/>
  <c r="X35" i="39"/>
  <c r="X43" i="39"/>
  <c r="X36" i="39"/>
  <c r="Y36" i="39" s="1"/>
  <c r="X57" i="39"/>
  <c r="X65" i="39"/>
  <c r="X10" i="39"/>
  <c r="X58" i="39"/>
  <c r="Y58" i="39" s="1"/>
  <c r="X28" i="39"/>
  <c r="Y28" i="39" s="1"/>
  <c r="X38" i="39"/>
  <c r="X7" i="39"/>
  <c r="Y7" i="39" s="1"/>
  <c r="X53" i="39"/>
  <c r="Y53" i="39" s="1"/>
  <c r="X48" i="39"/>
  <c r="Y48" i="39" s="1"/>
  <c r="X54" i="39"/>
  <c r="X46" i="39"/>
  <c r="X40" i="39"/>
  <c r="Y40" i="39" s="1"/>
  <c r="X52" i="39"/>
  <c r="Y52" i="39" s="1"/>
  <c r="X16" i="39"/>
  <c r="Y16" i="39" s="1"/>
  <c r="X41" i="39"/>
  <c r="Y41" i="39" s="1"/>
  <c r="X12" i="39"/>
  <c r="X32" i="39"/>
  <c r="Y32" i="39" s="1"/>
  <c r="J57" i="39"/>
  <c r="K57" i="39" s="1"/>
  <c r="J22" i="39"/>
  <c r="J28" i="39"/>
  <c r="K28" i="39" s="1"/>
  <c r="O73" i="14"/>
  <c r="Z58" i="3"/>
  <c r="C71" i="44"/>
  <c r="N71" i="44" s="1"/>
  <c r="C71" i="43"/>
  <c r="K71" i="43" s="1"/>
  <c r="AC72" i="14"/>
  <c r="Z63" i="3"/>
  <c r="AB58" i="3"/>
  <c r="Z35" i="3"/>
  <c r="AB57" i="3"/>
  <c r="X11" i="3"/>
  <c r="AB42" i="3"/>
  <c r="X62" i="1"/>
  <c r="Z62" i="1" s="1"/>
  <c r="X36" i="1"/>
  <c r="Z36" i="1" s="1"/>
  <c r="X14" i="1"/>
  <c r="X10" i="1"/>
  <c r="X66" i="1"/>
  <c r="Z66" i="1" s="1"/>
  <c r="X18" i="1"/>
  <c r="Z18" i="1" s="1"/>
  <c r="X49" i="1"/>
  <c r="D71" i="25"/>
  <c r="M71" i="25" s="1"/>
  <c r="D71" i="44"/>
  <c r="O71" i="44" s="1"/>
  <c r="D71" i="43"/>
  <c r="Z45" i="3"/>
  <c r="Y20" i="1"/>
  <c r="Y24" i="1"/>
  <c r="AA24" i="1" s="1"/>
  <c r="Y28" i="1"/>
  <c r="AA28" i="1" s="1"/>
  <c r="Y36" i="1"/>
  <c r="Y40" i="1"/>
  <c r="AA40" i="1" s="1"/>
  <c r="X28" i="1"/>
  <c r="Z28" i="1" s="1"/>
  <c r="K71" i="3"/>
  <c r="M71" i="3" s="1"/>
  <c r="N71" i="3" s="1"/>
  <c r="X35" i="3"/>
  <c r="X31" i="3"/>
  <c r="AB24" i="3"/>
  <c r="Y27" i="1"/>
  <c r="AA27" i="1" s="1"/>
  <c r="Y31" i="1"/>
  <c r="Y39" i="1"/>
  <c r="Y43" i="1"/>
  <c r="AA43" i="1" s="1"/>
  <c r="Y67" i="1"/>
  <c r="AA67" i="1" s="1"/>
  <c r="U71" i="1"/>
  <c r="E71" i="44"/>
  <c r="E71" i="43"/>
  <c r="Y44" i="1"/>
  <c r="Y48" i="1"/>
  <c r="Y52" i="1"/>
  <c r="AA52" i="1" s="1"/>
  <c r="Y51" i="1"/>
  <c r="AA51" i="1" s="1"/>
  <c r="Y5" i="1"/>
  <c r="AA5" i="1" s="1"/>
  <c r="Y9" i="1"/>
  <c r="Y17" i="1"/>
  <c r="Y57" i="1"/>
  <c r="AA57" i="1" s="1"/>
  <c r="Z14" i="3"/>
  <c r="Z20" i="3"/>
  <c r="Z8" i="3"/>
  <c r="X63" i="3"/>
  <c r="X21" i="3"/>
  <c r="AB6" i="3"/>
  <c r="AB44" i="3"/>
  <c r="X44" i="3"/>
  <c r="Z6" i="3"/>
  <c r="X14" i="3"/>
  <c r="AB22" i="3"/>
  <c r="X15" i="3"/>
  <c r="AB32" i="3"/>
  <c r="N21" i="3"/>
  <c r="N24" i="3"/>
  <c r="Y21" i="1"/>
  <c r="AA21" i="1" s="1"/>
  <c r="Y25" i="1"/>
  <c r="AA25" i="1" s="1"/>
  <c r="Y29" i="1"/>
  <c r="Y33" i="1"/>
  <c r="Y49" i="1"/>
  <c r="AA49" i="1" s="1"/>
  <c r="Y53" i="1"/>
  <c r="AA53" i="1" s="1"/>
  <c r="Y61" i="1"/>
  <c r="Y60" i="1"/>
  <c r="AA60" i="1" s="1"/>
  <c r="Y55" i="1"/>
  <c r="AA55" i="1" s="1"/>
  <c r="M7" i="34"/>
  <c r="N7" i="34" s="1"/>
  <c r="M11" i="34"/>
  <c r="M15" i="34"/>
  <c r="N15" i="34" s="1"/>
  <c r="M19" i="34"/>
  <c r="N19" i="34" s="1"/>
  <c r="M23" i="34"/>
  <c r="N23" i="34" s="1"/>
  <c r="M27" i="34"/>
  <c r="M31" i="34"/>
  <c r="M35" i="34"/>
  <c r="N35" i="34" s="1"/>
  <c r="M39" i="34"/>
  <c r="N39" i="34" s="1"/>
  <c r="M43" i="34"/>
  <c r="M47" i="34"/>
  <c r="M51" i="34"/>
  <c r="N51" i="34" s="1"/>
  <c r="M55" i="34"/>
  <c r="N55" i="34" s="1"/>
  <c r="M59" i="34"/>
  <c r="M63" i="34"/>
  <c r="N63" i="34" s="1"/>
  <c r="M67" i="34"/>
  <c r="N67" i="34" s="1"/>
  <c r="H51" i="1"/>
  <c r="X51" i="1" s="1"/>
  <c r="Z51" i="1" s="1"/>
  <c r="N9" i="25"/>
  <c r="N15" i="25"/>
  <c r="N35" i="25"/>
  <c r="Y10" i="1"/>
  <c r="AA10" i="1" s="1"/>
  <c r="Y14" i="1"/>
  <c r="Y18" i="1"/>
  <c r="AA18" i="1" s="1"/>
  <c r="Y22" i="1"/>
  <c r="AA22" i="1" s="1"/>
  <c r="Y26" i="1"/>
  <c r="AA26" i="1" s="1"/>
  <c r="Y34" i="1"/>
  <c r="Y38" i="1"/>
  <c r="Y42" i="1"/>
  <c r="AA42" i="1" s="1"/>
  <c r="Y50" i="1"/>
  <c r="AA50" i="1" s="1"/>
  <c r="Y54" i="1"/>
  <c r="Y58" i="1"/>
  <c r="AA58" i="1" s="1"/>
  <c r="Y70" i="1"/>
  <c r="AA70" i="1" s="1"/>
  <c r="M4" i="34"/>
  <c r="N4" i="34" s="1"/>
  <c r="M8" i="34"/>
  <c r="M12" i="34"/>
  <c r="M16" i="34"/>
  <c r="N16" i="34" s="1"/>
  <c r="M20" i="34"/>
  <c r="N20" i="34" s="1"/>
  <c r="M24" i="34"/>
  <c r="M28" i="34"/>
  <c r="M32" i="34"/>
  <c r="N32" i="34" s="1"/>
  <c r="M36" i="34"/>
  <c r="N36" i="34" s="1"/>
  <c r="M40" i="34"/>
  <c r="M44" i="34"/>
  <c r="M48" i="34"/>
  <c r="N48" i="34" s="1"/>
  <c r="M52" i="34"/>
  <c r="N52" i="34" s="1"/>
  <c r="M56" i="34"/>
  <c r="M60" i="34"/>
  <c r="M64" i="34"/>
  <c r="N64" i="34" s="1"/>
  <c r="M68" i="34"/>
  <c r="N68" i="34" s="1"/>
  <c r="H23" i="1"/>
  <c r="X23" i="1" s="1"/>
  <c r="Z23" i="1" s="1"/>
  <c r="J11" i="39"/>
  <c r="K11" i="39" s="1"/>
  <c r="H67" i="1"/>
  <c r="X67" i="1" s="1"/>
  <c r="Z67" i="1" s="1"/>
  <c r="H15" i="1"/>
  <c r="X15" i="1" s="1"/>
  <c r="Z15" i="1" s="1"/>
  <c r="X25" i="1"/>
  <c r="X42" i="1"/>
  <c r="X39" i="1"/>
  <c r="Z39" i="1" s="1"/>
  <c r="X50" i="1"/>
  <c r="Z50" i="1" s="1"/>
  <c r="X55" i="1"/>
  <c r="X17" i="1"/>
  <c r="Z17" i="1" s="1"/>
  <c r="J69" i="39"/>
  <c r="K69" i="39" s="1"/>
  <c r="H35" i="1"/>
  <c r="N67" i="25"/>
  <c r="N43" i="25"/>
  <c r="Y69" i="1"/>
  <c r="AA69" i="1" s="1"/>
  <c r="M5" i="34"/>
  <c r="N5" i="34" s="1"/>
  <c r="M9" i="34"/>
  <c r="M13" i="34"/>
  <c r="N13" i="34" s="1"/>
  <c r="M17" i="34"/>
  <c r="N17" i="34" s="1"/>
  <c r="M21" i="34"/>
  <c r="N21" i="34" s="1"/>
  <c r="M25" i="34"/>
  <c r="N25" i="34" s="1"/>
  <c r="M29" i="34"/>
  <c r="M33" i="34"/>
  <c r="N33" i="34" s="1"/>
  <c r="M37" i="34"/>
  <c r="N37" i="34" s="1"/>
  <c r="M41" i="34"/>
  <c r="M45" i="34"/>
  <c r="N45" i="34" s="1"/>
  <c r="M49" i="34"/>
  <c r="N49" i="34" s="1"/>
  <c r="M53" i="34"/>
  <c r="N53" i="34" s="1"/>
  <c r="M57" i="34"/>
  <c r="M61" i="34"/>
  <c r="M65" i="34"/>
  <c r="N65" i="34" s="1"/>
  <c r="M69" i="34"/>
  <c r="N69" i="34" s="1"/>
  <c r="X61" i="1"/>
  <c r="X52" i="1"/>
  <c r="X34" i="1"/>
  <c r="Z34" i="1" s="1"/>
  <c r="X70" i="1"/>
  <c r="Z70" i="1" s="1"/>
  <c r="X22" i="1"/>
  <c r="X48" i="1"/>
  <c r="Z48" i="1" s="1"/>
  <c r="M71" i="34"/>
  <c r="X21" i="1"/>
  <c r="Z21" i="1" s="1"/>
  <c r="H6" i="1"/>
  <c r="X6" i="1" s="1"/>
  <c r="Z6" i="1" s="1"/>
  <c r="N55" i="25"/>
  <c r="N7" i="25"/>
  <c r="M6" i="34"/>
  <c r="N6" i="34" s="1"/>
  <c r="M10" i="34"/>
  <c r="M14" i="34"/>
  <c r="N14" i="34" s="1"/>
  <c r="M18" i="34"/>
  <c r="N18" i="34" s="1"/>
  <c r="M22" i="34"/>
  <c r="N22" i="34" s="1"/>
  <c r="M26" i="34"/>
  <c r="M30" i="34"/>
  <c r="N30" i="34" s="1"/>
  <c r="M34" i="34"/>
  <c r="N34" i="34" s="1"/>
  <c r="M38" i="34"/>
  <c r="N38" i="34" s="1"/>
  <c r="M42" i="34"/>
  <c r="M46" i="34"/>
  <c r="N46" i="34" s="1"/>
  <c r="M50" i="34"/>
  <c r="N50" i="34" s="1"/>
  <c r="M54" i="34"/>
  <c r="N54" i="34" s="1"/>
  <c r="M58" i="34"/>
  <c r="N58" i="34" s="1"/>
  <c r="M62" i="34"/>
  <c r="M66" i="34"/>
  <c r="N66" i="34" s="1"/>
  <c r="M70" i="34"/>
  <c r="N70" i="34" s="1"/>
  <c r="H9" i="1"/>
  <c r="X9" i="1" s="1"/>
  <c r="Z9" i="1" s="1"/>
  <c r="H19" i="1"/>
  <c r="X19" i="1" s="1"/>
  <c r="Z19" i="1" s="1"/>
  <c r="X33" i="1"/>
  <c r="Z33" i="1" s="1"/>
  <c r="X43" i="1"/>
  <c r="Z43" i="1" s="1"/>
  <c r="X38" i="1"/>
  <c r="X53" i="1"/>
  <c r="X26" i="1"/>
  <c r="X27" i="1"/>
  <c r="Z27" i="1" s="1"/>
  <c r="J24" i="39"/>
  <c r="K24" i="39" s="1"/>
  <c r="J56" i="39"/>
  <c r="K56" i="39" s="1"/>
  <c r="M5" i="32"/>
  <c r="N5" i="32" s="1"/>
  <c r="M9" i="32"/>
  <c r="N9" i="32" s="1"/>
  <c r="M13" i="32"/>
  <c r="N13" i="32" s="1"/>
  <c r="M17" i="32"/>
  <c r="N17" i="32" s="1"/>
  <c r="M21" i="32"/>
  <c r="N21" i="32" s="1"/>
  <c r="M25" i="32"/>
  <c r="N25" i="32" s="1"/>
  <c r="M29" i="32"/>
  <c r="N29" i="32" s="1"/>
  <c r="M33" i="32"/>
  <c r="N33" i="32" s="1"/>
  <c r="M37" i="32"/>
  <c r="N37" i="32" s="1"/>
  <c r="M41" i="32"/>
  <c r="N41" i="32" s="1"/>
  <c r="M45" i="32"/>
  <c r="M49" i="32"/>
  <c r="N49" i="32" s="1"/>
  <c r="M53" i="32"/>
  <c r="N53" i="32" s="1"/>
  <c r="M57" i="32"/>
  <c r="N57" i="32" s="1"/>
  <c r="M61" i="32"/>
  <c r="M65" i="32"/>
  <c r="N65" i="32" s="1"/>
  <c r="M69" i="32"/>
  <c r="N69" i="32" s="1"/>
  <c r="Y8" i="1"/>
  <c r="AA8" i="1" s="1"/>
  <c r="M6" i="32"/>
  <c r="M10" i="32"/>
  <c r="N10" i="32" s="1"/>
  <c r="M14" i="32"/>
  <c r="N14" i="32" s="1"/>
  <c r="M18" i="32"/>
  <c r="N18" i="32" s="1"/>
  <c r="M22" i="32"/>
  <c r="M26" i="32"/>
  <c r="N26" i="32" s="1"/>
  <c r="M30" i="32"/>
  <c r="N30" i="32" s="1"/>
  <c r="M34" i="32"/>
  <c r="N34" i="32" s="1"/>
  <c r="M38" i="32"/>
  <c r="M42" i="32"/>
  <c r="N42" i="32" s="1"/>
  <c r="M46" i="32"/>
  <c r="N46" i="32" s="1"/>
  <c r="M50" i="32"/>
  <c r="N50" i="32" s="1"/>
  <c r="M54" i="32"/>
  <c r="M58" i="32"/>
  <c r="N58" i="32" s="1"/>
  <c r="M62" i="32"/>
  <c r="N62" i="32" s="1"/>
  <c r="M66" i="32"/>
  <c r="N66" i="32" s="1"/>
  <c r="M70" i="32"/>
  <c r="N70" i="32" s="1"/>
  <c r="Y45" i="1"/>
  <c r="AA45" i="1" s="1"/>
  <c r="M7" i="32"/>
  <c r="N7" i="32" s="1"/>
  <c r="M11" i="32"/>
  <c r="N11" i="32" s="1"/>
  <c r="M15" i="32"/>
  <c r="N15" i="32" s="1"/>
  <c r="M19" i="32"/>
  <c r="N19" i="32" s="1"/>
  <c r="M23" i="32"/>
  <c r="N23" i="32" s="1"/>
  <c r="M27" i="32"/>
  <c r="N27" i="32" s="1"/>
  <c r="M31" i="32"/>
  <c r="N31" i="32" s="1"/>
  <c r="M35" i="32"/>
  <c r="N35" i="32" s="1"/>
  <c r="M39" i="32"/>
  <c r="N39" i="32" s="1"/>
  <c r="M43" i="32"/>
  <c r="N43" i="32" s="1"/>
  <c r="M47" i="32"/>
  <c r="N47" i="32" s="1"/>
  <c r="M51" i="32"/>
  <c r="N51" i="32" s="1"/>
  <c r="M55" i="32"/>
  <c r="N55" i="32" s="1"/>
  <c r="M59" i="32"/>
  <c r="N59" i="32" s="1"/>
  <c r="M63" i="32"/>
  <c r="N63" i="32" s="1"/>
  <c r="M67" i="32"/>
  <c r="N67" i="32" s="1"/>
  <c r="Y30" i="1"/>
  <c r="AA30" i="1" s="1"/>
  <c r="M4" i="32"/>
  <c r="N4" i="32" s="1"/>
  <c r="M8" i="32"/>
  <c r="N8" i="32" s="1"/>
  <c r="M12" i="32"/>
  <c r="N12" i="32" s="1"/>
  <c r="M16" i="32"/>
  <c r="N16" i="32" s="1"/>
  <c r="M20" i="32"/>
  <c r="N20" i="32" s="1"/>
  <c r="M24" i="32"/>
  <c r="N24" i="32" s="1"/>
  <c r="M28" i="32"/>
  <c r="N28" i="32" s="1"/>
  <c r="M32" i="32"/>
  <c r="N32" i="32" s="1"/>
  <c r="M36" i="32"/>
  <c r="N36" i="32" s="1"/>
  <c r="M40" i="32"/>
  <c r="N40" i="32" s="1"/>
  <c r="M44" i="32"/>
  <c r="N44" i="32" s="1"/>
  <c r="M48" i="32"/>
  <c r="N48" i="32" s="1"/>
  <c r="M52" i="32"/>
  <c r="N52" i="32" s="1"/>
  <c r="M56" i="32"/>
  <c r="N56" i="32" s="1"/>
  <c r="M60" i="32"/>
  <c r="N60" i="32" s="1"/>
  <c r="M64" i="32"/>
  <c r="N64" i="32" s="1"/>
  <c r="M68" i="32"/>
  <c r="N68" i="32" s="1"/>
  <c r="X63" i="1"/>
  <c r="X64" i="1"/>
  <c r="Z64" i="1" s="1"/>
  <c r="X65" i="1"/>
  <c r="Z65" i="1" s="1"/>
  <c r="X56" i="1"/>
  <c r="Z56" i="1" s="1"/>
  <c r="X46" i="1"/>
  <c r="Z46" i="1" s="1"/>
  <c r="X47" i="1"/>
  <c r="X45" i="1"/>
  <c r="Z45" i="1" s="1"/>
  <c r="X35" i="1"/>
  <c r="Z35" i="1" s="1"/>
  <c r="X30" i="1"/>
  <c r="Z30" i="1" s="1"/>
  <c r="X16" i="1"/>
  <c r="X11" i="1"/>
  <c r="Z11" i="1" s="1"/>
  <c r="X12" i="1"/>
  <c r="Z12" i="1" s="1"/>
  <c r="X7" i="1"/>
  <c r="X4" i="1"/>
  <c r="Z4" i="1" s="1"/>
  <c r="Y68" i="1"/>
  <c r="AA68" i="1" s="1"/>
  <c r="Y64" i="1"/>
  <c r="AA64" i="1" s="1"/>
  <c r="Y65" i="1"/>
  <c r="AA65" i="1" s="1"/>
  <c r="Y62" i="1"/>
  <c r="AA62" i="1" s="1"/>
  <c r="Y66" i="1"/>
  <c r="Y63" i="1"/>
  <c r="AA63" i="1" s="1"/>
  <c r="Y59" i="1"/>
  <c r="AA59" i="1" s="1"/>
  <c r="Y56" i="1"/>
  <c r="AA56" i="1" s="1"/>
  <c r="Y46" i="1"/>
  <c r="AA46" i="1" s="1"/>
  <c r="Y47" i="1"/>
  <c r="AA47" i="1" s="1"/>
  <c r="Y41" i="1"/>
  <c r="AA41" i="1" s="1"/>
  <c r="Y37" i="1"/>
  <c r="AA37" i="1" s="1"/>
  <c r="Y35" i="1"/>
  <c r="Y32" i="1"/>
  <c r="AA32" i="1" s="1"/>
  <c r="Y23" i="1"/>
  <c r="AA23" i="1" s="1"/>
  <c r="Y19" i="1"/>
  <c r="AA19" i="1" s="1"/>
  <c r="Y16" i="1"/>
  <c r="AA16" i="1" s="1"/>
  <c r="Y15" i="1"/>
  <c r="AA15" i="1" s="1"/>
  <c r="Y13" i="1"/>
  <c r="AA13" i="1" s="1"/>
  <c r="Y12" i="1"/>
  <c r="AA12" i="1" s="1"/>
  <c r="Y11" i="1"/>
  <c r="AA11" i="1" s="1"/>
  <c r="Y7" i="1"/>
  <c r="AA7" i="1" s="1"/>
  <c r="Y6" i="1"/>
  <c r="AA6" i="1" s="1"/>
  <c r="Y4" i="1"/>
  <c r="AA4" i="1" s="1"/>
  <c r="I24" i="39"/>
  <c r="W61" i="39"/>
  <c r="Q49" i="39"/>
  <c r="Q60" i="39"/>
  <c r="Q44" i="39"/>
  <c r="U44" i="39"/>
  <c r="S24" i="39"/>
  <c r="W44" i="39"/>
  <c r="M3" i="39"/>
  <c r="O3" i="39"/>
  <c r="O7" i="39"/>
  <c r="M7" i="39"/>
  <c r="O17" i="39"/>
  <c r="M17" i="39"/>
  <c r="Z29" i="39"/>
  <c r="M39" i="39"/>
  <c r="O39" i="39"/>
  <c r="M40" i="39"/>
  <c r="O40" i="39"/>
  <c r="M47" i="39"/>
  <c r="O47" i="39"/>
  <c r="M48" i="39"/>
  <c r="O48" i="39"/>
  <c r="M55" i="39"/>
  <c r="O55" i="39"/>
  <c r="M59" i="39"/>
  <c r="O59" i="39"/>
  <c r="O66" i="39"/>
  <c r="M66" i="39"/>
  <c r="M4" i="39"/>
  <c r="O4" i="39"/>
  <c r="M8" i="39"/>
  <c r="O8" i="39"/>
  <c r="O9" i="39"/>
  <c r="M9" i="39"/>
  <c r="O10" i="39"/>
  <c r="M10" i="39"/>
  <c r="M11" i="39"/>
  <c r="O11" i="39"/>
  <c r="M12" i="39"/>
  <c r="O12" i="39"/>
  <c r="I17" i="39"/>
  <c r="K18" i="39"/>
  <c r="O18" i="39"/>
  <c r="M18" i="39"/>
  <c r="M19" i="39"/>
  <c r="O19" i="39"/>
  <c r="M20" i="39"/>
  <c r="O20" i="39"/>
  <c r="O21" i="39"/>
  <c r="M21" i="39"/>
  <c r="K22" i="39"/>
  <c r="O22" i="39"/>
  <c r="M22" i="39"/>
  <c r="M23" i="39"/>
  <c r="O23" i="39"/>
  <c r="M24" i="39"/>
  <c r="O24" i="39"/>
  <c r="Z39" i="39"/>
  <c r="M41" i="39"/>
  <c r="O41" i="39"/>
  <c r="M42" i="39"/>
  <c r="O42" i="39"/>
  <c r="M43" i="39"/>
  <c r="O43" i="39"/>
  <c r="O44" i="39"/>
  <c r="M44" i="39"/>
  <c r="I48" i="39"/>
  <c r="M49" i="39"/>
  <c r="O49" i="39"/>
  <c r="O50" i="39"/>
  <c r="M50" i="39"/>
  <c r="O51" i="39"/>
  <c r="M51" i="39"/>
  <c r="M56" i="39"/>
  <c r="O56" i="39"/>
  <c r="M60" i="39"/>
  <c r="O60" i="39"/>
  <c r="M61" i="39"/>
  <c r="O61" i="39"/>
  <c r="O62" i="39"/>
  <c r="M62" i="39"/>
  <c r="M67" i="39"/>
  <c r="O67" i="39"/>
  <c r="M68" i="39"/>
  <c r="O68" i="39"/>
  <c r="M69" i="39"/>
  <c r="O69" i="39"/>
  <c r="O5" i="39"/>
  <c r="M5" i="39"/>
  <c r="M13" i="39"/>
  <c r="O13" i="39"/>
  <c r="O14" i="39"/>
  <c r="M14" i="39"/>
  <c r="O15" i="39"/>
  <c r="M15" i="39"/>
  <c r="O25" i="39"/>
  <c r="M25" i="39"/>
  <c r="O26" i="39"/>
  <c r="M26" i="39"/>
  <c r="O27" i="39"/>
  <c r="M27" i="39"/>
  <c r="M28" i="39"/>
  <c r="O28" i="39"/>
  <c r="Z44" i="39"/>
  <c r="O45" i="39"/>
  <c r="M45" i="39"/>
  <c r="O52" i="39"/>
  <c r="M52" i="39"/>
  <c r="O53" i="39"/>
  <c r="M53" i="39"/>
  <c r="O57" i="39"/>
  <c r="M57" i="39"/>
  <c r="M63" i="39"/>
  <c r="O63" i="39"/>
  <c r="O64" i="39"/>
  <c r="M64" i="39"/>
  <c r="O6" i="39"/>
  <c r="M6" i="39"/>
  <c r="M16" i="39"/>
  <c r="O16" i="39"/>
  <c r="M29" i="39"/>
  <c r="O29" i="39"/>
  <c r="O30" i="39"/>
  <c r="M30" i="39"/>
  <c r="M31" i="39"/>
  <c r="O31" i="39"/>
  <c r="M32" i="39"/>
  <c r="O32" i="39"/>
  <c r="M33" i="39"/>
  <c r="O33" i="39"/>
  <c r="O34" i="39"/>
  <c r="M34" i="39"/>
  <c r="M35" i="39"/>
  <c r="O35" i="39"/>
  <c r="O36" i="39"/>
  <c r="M36" i="39"/>
  <c r="O37" i="39"/>
  <c r="M37" i="39"/>
  <c r="M38" i="39"/>
  <c r="O38" i="39"/>
  <c r="O46" i="39"/>
  <c r="M46" i="39"/>
  <c r="M54" i="39"/>
  <c r="O54" i="39"/>
  <c r="O58" i="39"/>
  <c r="M58" i="39"/>
  <c r="O65" i="39"/>
  <c r="M65" i="39"/>
  <c r="W16" i="39"/>
  <c r="X32" i="1"/>
  <c r="Z32" i="1" s="1"/>
  <c r="X13" i="1"/>
  <c r="Z13" i="1" s="1"/>
  <c r="W17" i="39"/>
  <c r="X37" i="1"/>
  <c r="Z37" i="1" s="1"/>
  <c r="X41" i="1"/>
  <c r="Z41" i="1" s="1"/>
  <c r="Y35" i="39"/>
  <c r="Y12" i="39"/>
  <c r="Y42" i="39"/>
  <c r="Y69" i="39"/>
  <c r="Y6" i="39"/>
  <c r="U13" i="39"/>
  <c r="Q13" i="39"/>
  <c r="S52" i="39"/>
  <c r="I56" i="39"/>
  <c r="I62" i="39"/>
  <c r="K66" i="39"/>
  <c r="K62" i="39"/>
  <c r="K45" i="39"/>
  <c r="I25" i="39"/>
  <c r="I45" i="39"/>
  <c r="K52" i="39"/>
  <c r="J67" i="39"/>
  <c r="K67" i="39" s="1"/>
  <c r="J37" i="39"/>
  <c r="K37" i="39" s="1"/>
  <c r="K54" i="39"/>
  <c r="K64" i="39"/>
  <c r="K68" i="39"/>
  <c r="J20" i="39"/>
  <c r="K20" i="39" s="1"/>
  <c r="I59" i="39"/>
  <c r="W27" i="39"/>
  <c r="I4" i="39"/>
  <c r="I10" i="39"/>
  <c r="K16" i="39"/>
  <c r="I34" i="39"/>
  <c r="K44" i="39"/>
  <c r="K46" i="39"/>
  <c r="I13" i="39"/>
  <c r="I37" i="39"/>
  <c r="I41" i="39"/>
  <c r="U12" i="39"/>
  <c r="U40" i="39"/>
  <c r="W12" i="39"/>
  <c r="W40" i="39"/>
  <c r="Q29" i="39"/>
  <c r="K5" i="39"/>
  <c r="I6" i="39"/>
  <c r="K48" i="39"/>
  <c r="I49" i="39"/>
  <c r="I29" i="39"/>
  <c r="I30" i="39"/>
  <c r="I31" i="39"/>
  <c r="I53" i="39"/>
  <c r="I57" i="39"/>
  <c r="I63" i="39"/>
  <c r="I67" i="39"/>
  <c r="K13" i="39"/>
  <c r="K10" i="39"/>
  <c r="U63" i="39"/>
  <c r="S12" i="39"/>
  <c r="Q9" i="39"/>
  <c r="K12" i="39"/>
  <c r="I21" i="39"/>
  <c r="K36" i="39"/>
  <c r="K38" i="39"/>
  <c r="K40" i="39"/>
  <c r="K53" i="39"/>
  <c r="S14" i="39"/>
  <c r="S47" i="39"/>
  <c r="S50" i="39"/>
  <c r="S53" i="39"/>
  <c r="S51" i="39"/>
  <c r="S19" i="39"/>
  <c r="Z40" i="3"/>
  <c r="AB40" i="3"/>
  <c r="Z36" i="3"/>
  <c r="X36" i="3"/>
  <c r="X34" i="3"/>
  <c r="AB59" i="3"/>
  <c r="X59" i="3"/>
  <c r="Z59" i="3"/>
  <c r="Z52" i="3"/>
  <c r="AB52" i="3"/>
  <c r="AB43" i="3"/>
  <c r="X43" i="3"/>
  <c r="Z41" i="3"/>
  <c r="X41" i="3"/>
  <c r="X5" i="3"/>
  <c r="Z5" i="3"/>
  <c r="AB5" i="3"/>
  <c r="N31" i="34"/>
  <c r="E71" i="30"/>
  <c r="E71" i="28"/>
  <c r="R71" i="28" s="1"/>
  <c r="E71" i="1"/>
  <c r="E71" i="34"/>
  <c r="E71" i="3"/>
  <c r="Z71" i="3" s="1"/>
  <c r="E71" i="4"/>
  <c r="W26" i="39"/>
  <c r="Z68" i="3"/>
  <c r="X68" i="3"/>
  <c r="AB65" i="3"/>
  <c r="X65" i="3"/>
  <c r="Z60" i="3"/>
  <c r="X60" i="3"/>
  <c r="AB53" i="3"/>
  <c r="Z53" i="3"/>
  <c r="J34" i="39"/>
  <c r="K34" i="39" s="1"/>
  <c r="J42" i="39"/>
  <c r="K42" i="39" s="1"/>
  <c r="U61" i="39"/>
  <c r="U55" i="39"/>
  <c r="U28" i="39"/>
  <c r="S60" i="39"/>
  <c r="E71" i="14"/>
  <c r="F69" i="14" s="1"/>
  <c r="C71" i="26"/>
  <c r="K71" i="26" s="1"/>
  <c r="C71" i="22"/>
  <c r="Q71" i="22" s="1"/>
  <c r="K71" i="25"/>
  <c r="H71" i="1" s="1"/>
  <c r="G71" i="32"/>
  <c r="H59" i="1"/>
  <c r="J33" i="39"/>
  <c r="K33" i="39" s="1"/>
  <c r="Z65" i="3"/>
  <c r="Z66" i="3"/>
  <c r="X25" i="3"/>
  <c r="J19" i="39"/>
  <c r="K19" i="39" s="1"/>
  <c r="H8" i="1"/>
  <c r="X8" i="1" s="1"/>
  <c r="Z8" i="1" s="1"/>
  <c r="J14" i="39"/>
  <c r="K14" i="39" s="1"/>
  <c r="H5" i="1"/>
  <c r="H72" i="8"/>
  <c r="M18" i="3"/>
  <c r="N18" i="3" s="1"/>
  <c r="S3" i="39"/>
  <c r="S61" i="39"/>
  <c r="U38" i="39"/>
  <c r="S69" i="39"/>
  <c r="W56" i="39"/>
  <c r="I73" i="14"/>
  <c r="K73" i="14"/>
  <c r="AG72" i="14"/>
  <c r="I22" i="39"/>
  <c r="J61" i="39"/>
  <c r="K61" i="39" s="1"/>
  <c r="AB71" i="3"/>
  <c r="N23" i="25"/>
  <c r="N59" i="25"/>
  <c r="N63" i="25"/>
  <c r="N14" i="25"/>
  <c r="N20" i="25"/>
  <c r="N39" i="25"/>
  <c r="N51" i="25"/>
  <c r="N52" i="25"/>
  <c r="H40" i="1"/>
  <c r="X40" i="1" s="1"/>
  <c r="Z40" i="1" s="1"/>
  <c r="Y56" i="39"/>
  <c r="S32" i="39"/>
  <c r="U45" i="39"/>
  <c r="S46" i="39"/>
  <c r="U67" i="39"/>
  <c r="U20" i="39"/>
  <c r="U52" i="39"/>
  <c r="U8" i="39"/>
  <c r="S23" i="39"/>
  <c r="S58" i="39"/>
  <c r="S27" i="39"/>
  <c r="J9" i="39"/>
  <c r="K9" i="39" s="1"/>
  <c r="J26" i="39"/>
  <c r="K26" i="39" s="1"/>
  <c r="J50" i="39"/>
  <c r="K50" i="39" s="1"/>
  <c r="M73" i="14"/>
  <c r="I7" i="39"/>
  <c r="H44" i="1"/>
  <c r="X44" i="1" s="1"/>
  <c r="Z44" i="1" s="1"/>
  <c r="H20" i="1"/>
  <c r="X20" i="1" s="1"/>
  <c r="Z20" i="1" s="1"/>
  <c r="N19" i="25"/>
  <c r="N27" i="25"/>
  <c r="N56" i="25"/>
  <c r="N32" i="25"/>
  <c r="N47" i="25"/>
  <c r="H24" i="1"/>
  <c r="X24" i="1" s="1"/>
  <c r="Z24" i="1" s="1"/>
  <c r="J30" i="39"/>
  <c r="K30" i="39" s="1"/>
  <c r="I47" i="8"/>
  <c r="N68" i="3"/>
  <c r="L71" i="3"/>
  <c r="Y37" i="39"/>
  <c r="Y62" i="39"/>
  <c r="Y17" i="39"/>
  <c r="Y57" i="39"/>
  <c r="U11" i="39"/>
  <c r="S34" i="39"/>
  <c r="U62" i="39"/>
  <c r="S40" i="39"/>
  <c r="U41" i="39"/>
  <c r="U60" i="39"/>
  <c r="Q33" i="39"/>
  <c r="W5" i="39"/>
  <c r="W9" i="39"/>
  <c r="W36" i="39"/>
  <c r="W7" i="39"/>
  <c r="W33" i="39"/>
  <c r="W35" i="39"/>
  <c r="W15" i="39"/>
  <c r="W66" i="39"/>
  <c r="W21" i="39"/>
  <c r="W59" i="39"/>
  <c r="W49" i="39"/>
  <c r="W52" i="39"/>
  <c r="W67" i="39"/>
  <c r="W53" i="39"/>
  <c r="W14" i="39"/>
  <c r="W45" i="39"/>
  <c r="W48" i="39"/>
  <c r="W22" i="39"/>
  <c r="W8" i="39"/>
  <c r="W55" i="39"/>
  <c r="W60" i="39"/>
  <c r="W31" i="39"/>
  <c r="W20" i="39"/>
  <c r="W34" i="39"/>
  <c r="W6" i="39"/>
  <c r="W37" i="39"/>
  <c r="W62" i="39"/>
  <c r="W64" i="39"/>
  <c r="W65" i="39"/>
  <c r="W18" i="39"/>
  <c r="W50" i="39"/>
  <c r="W23" i="39"/>
  <c r="W58" i="39"/>
  <c r="W28" i="39"/>
  <c r="L71" i="28"/>
  <c r="Y29" i="39"/>
  <c r="Y34" i="39"/>
  <c r="Y9" i="39"/>
  <c r="Y63" i="39"/>
  <c r="Y43" i="39"/>
  <c r="Y47" i="39"/>
  <c r="Y49" i="39"/>
  <c r="Y21" i="39"/>
  <c r="Y23" i="39"/>
  <c r="Y25" i="39"/>
  <c r="Y60" i="39"/>
  <c r="Y66" i="39"/>
  <c r="Y10" i="39"/>
  <c r="Y31" i="39"/>
  <c r="Y5" i="39"/>
  <c r="Y65" i="39"/>
  <c r="Y46" i="39"/>
  <c r="Y50" i="39"/>
  <c r="Y22" i="39"/>
  <c r="Y55" i="39"/>
  <c r="Y26" i="39"/>
  <c r="N5" i="3"/>
  <c r="N14" i="3"/>
  <c r="N8" i="3"/>
  <c r="N17" i="3"/>
  <c r="N20" i="3"/>
  <c r="U27" i="39"/>
  <c r="U49" i="39"/>
  <c r="U23" i="39"/>
  <c r="U30" i="39"/>
  <c r="U33" i="39"/>
  <c r="U64" i="39"/>
  <c r="U66" i="39"/>
  <c r="U47" i="39"/>
  <c r="U50" i="39"/>
  <c r="U56" i="39"/>
  <c r="U57" i="39"/>
  <c r="U21" i="39"/>
  <c r="U42" i="39"/>
  <c r="U3" i="39"/>
  <c r="U5" i="39"/>
  <c r="U37" i="39"/>
  <c r="U19" i="39"/>
  <c r="U22" i="39"/>
  <c r="U58" i="39"/>
  <c r="U24" i="39"/>
  <c r="U69" i="39"/>
  <c r="U59" i="39"/>
  <c r="U25" i="39"/>
  <c r="U26" i="39"/>
  <c r="O71" i="22"/>
  <c r="R71" i="22"/>
  <c r="N71" i="22"/>
  <c r="I4" i="8"/>
  <c r="I33" i="8"/>
  <c r="J71" i="22"/>
  <c r="G9" i="8"/>
  <c r="I9" i="8" s="1"/>
  <c r="G11" i="8"/>
  <c r="I11" i="8" s="1"/>
  <c r="G3" i="8"/>
  <c r="G7" i="8"/>
  <c r="I7" i="8" s="1"/>
  <c r="G45" i="8"/>
  <c r="I45" i="8" s="1"/>
  <c r="G19" i="8"/>
  <c r="I19" i="8" s="1"/>
  <c r="G51" i="8"/>
  <c r="I51" i="8" s="1"/>
  <c r="G53" i="8"/>
  <c r="I53" i="8" s="1"/>
  <c r="G56" i="8"/>
  <c r="I56" i="8" s="1"/>
  <c r="G69" i="8"/>
  <c r="I69" i="8" s="1"/>
  <c r="G27" i="8"/>
  <c r="I27" i="8" s="1"/>
  <c r="N29" i="1"/>
  <c r="Q69" i="39" s="1"/>
  <c r="N69" i="1"/>
  <c r="Q46" i="39" s="1"/>
  <c r="Q64" i="39"/>
  <c r="AA36" i="1"/>
  <c r="Q6" i="39"/>
  <c r="Q66" i="39"/>
  <c r="Q37" i="39"/>
  <c r="Q4" i="39"/>
  <c r="N60" i="1"/>
  <c r="Q52" i="39"/>
  <c r="Q7" i="39"/>
  <c r="Q59" i="39"/>
  <c r="Q57" i="39"/>
  <c r="Q18" i="39"/>
  <c r="Q40" i="39"/>
  <c r="N57" i="1"/>
  <c r="U53" i="39" s="1"/>
  <c r="Q25" i="39"/>
  <c r="Z43" i="39"/>
  <c r="Q16" i="39"/>
  <c r="Q38" i="39"/>
  <c r="N68" i="1"/>
  <c r="X68" i="1" s="1"/>
  <c r="Z68" i="1" s="1"/>
  <c r="N58" i="1"/>
  <c r="X58" i="1" s="1"/>
  <c r="Q34" i="39"/>
  <c r="Q42" i="39"/>
  <c r="Z48" i="39"/>
  <c r="Z31" i="39"/>
  <c r="Q30" i="39"/>
  <c r="Q53" i="39"/>
  <c r="Q21" i="39"/>
  <c r="Q5" i="39"/>
  <c r="Z54" i="39"/>
  <c r="Q63" i="39"/>
  <c r="N71" i="1"/>
  <c r="Q28" i="39"/>
  <c r="Q23" i="39"/>
  <c r="Q61" i="39"/>
  <c r="Q15" i="39"/>
  <c r="Q12" i="39"/>
  <c r="Q56" i="39"/>
  <c r="N54" i="1"/>
  <c r="X54" i="1" s="1"/>
  <c r="Q20" i="39"/>
  <c r="Q67" i="39"/>
  <c r="Q62" i="39"/>
  <c r="Q36" i="39"/>
  <c r="N5" i="1"/>
  <c r="U14" i="39" s="1"/>
  <c r="Q26" i="39"/>
  <c r="Q24" i="39"/>
  <c r="Q55" i="39"/>
  <c r="S56" i="39"/>
  <c r="S10" i="39"/>
  <c r="S28" i="39"/>
  <c r="S30" i="39"/>
  <c r="S36" i="39"/>
  <c r="S37" i="39"/>
  <c r="S13" i="39"/>
  <c r="S63" i="39"/>
  <c r="S65" i="39"/>
  <c r="S67" i="39"/>
  <c r="S20" i="39"/>
  <c r="S25" i="39"/>
  <c r="S15" i="39"/>
  <c r="S57" i="39"/>
  <c r="N61" i="34"/>
  <c r="N8" i="34"/>
  <c r="AA29" i="1"/>
  <c r="S5" i="39"/>
  <c r="S38" i="39"/>
  <c r="S7" i="39"/>
  <c r="S41" i="39"/>
  <c r="S45" i="39"/>
  <c r="I20" i="8"/>
  <c r="I5" i="8"/>
  <c r="I54" i="8"/>
  <c r="I42" i="8"/>
  <c r="I34" i="8"/>
  <c r="I55" i="8"/>
  <c r="H73" i="8"/>
  <c r="I16" i="8"/>
  <c r="I66" i="8"/>
  <c r="I60" i="8"/>
  <c r="I22" i="8"/>
  <c r="I37" i="8"/>
  <c r="I46" i="8"/>
  <c r="I30" i="8"/>
  <c r="I21" i="8"/>
  <c r="I13" i="8"/>
  <c r="Y14" i="39"/>
  <c r="S64" i="39"/>
  <c r="U54" i="39"/>
  <c r="W3" i="39"/>
  <c r="W38" i="39"/>
  <c r="W46" i="39"/>
  <c r="I55" i="39"/>
  <c r="U72" i="14"/>
  <c r="W71" i="14"/>
  <c r="X54" i="14" s="1"/>
  <c r="R35" i="14"/>
  <c r="X23" i="3"/>
  <c r="AB9" i="3"/>
  <c r="X9" i="3"/>
  <c r="AB39" i="3"/>
  <c r="X32" i="3"/>
  <c r="X26" i="3"/>
  <c r="AB16" i="3"/>
  <c r="AB26" i="3"/>
  <c r="I59" i="8"/>
  <c r="Y39" i="39"/>
  <c r="Y19" i="39"/>
  <c r="U35" i="39"/>
  <c r="U15" i="39"/>
  <c r="U51" i="39"/>
  <c r="W51" i="39"/>
  <c r="W69" i="39"/>
  <c r="I35" i="8"/>
  <c r="I31" i="8"/>
  <c r="I14" i="8"/>
  <c r="G75" i="39"/>
  <c r="G72" i="39"/>
  <c r="F74" i="39"/>
  <c r="E75" i="39"/>
  <c r="Z61" i="3"/>
  <c r="X51" i="3"/>
  <c r="AB10" i="3"/>
  <c r="Z51" i="3"/>
  <c r="X39" i="3"/>
  <c r="X24" i="3"/>
  <c r="AB55" i="3"/>
  <c r="X46" i="3"/>
  <c r="Z10" i="3"/>
  <c r="Z21" i="3"/>
  <c r="X40" i="3"/>
  <c r="AB30" i="3"/>
  <c r="X4" i="3"/>
  <c r="AB54" i="3"/>
  <c r="AB36" i="3"/>
  <c r="Z15" i="3"/>
  <c r="E71" i="25"/>
  <c r="E71" i="22"/>
  <c r="Z17" i="3"/>
  <c r="K60" i="39"/>
  <c r="I44" i="8"/>
  <c r="I24" i="8"/>
  <c r="I12" i="8"/>
  <c r="I50" i="8"/>
  <c r="I17" i="8"/>
  <c r="Y24" i="39"/>
  <c r="U36" i="39"/>
  <c r="U48" i="39"/>
  <c r="W10" i="39"/>
  <c r="W11" i="39"/>
  <c r="W24" i="39"/>
  <c r="E74" i="39"/>
  <c r="I5" i="39"/>
  <c r="I9" i="39"/>
  <c r="I12" i="39"/>
  <c r="I16" i="39"/>
  <c r="K23" i="39"/>
  <c r="I36" i="39"/>
  <c r="I40" i="39"/>
  <c r="I44" i="39"/>
  <c r="K49" i="39"/>
  <c r="I52" i="39"/>
  <c r="I60" i="39"/>
  <c r="I61" i="39"/>
  <c r="I66" i="39"/>
  <c r="X12" i="3"/>
  <c r="X50" i="3"/>
  <c r="X45" i="3"/>
  <c r="I38" i="8"/>
  <c r="I26" i="8"/>
  <c r="Y27" i="39"/>
  <c r="Z56" i="3"/>
  <c r="Z19" i="3"/>
  <c r="Z12" i="3"/>
  <c r="Z54" i="3"/>
  <c r="X29" i="3"/>
  <c r="Z70" i="3"/>
  <c r="Z50" i="3"/>
  <c r="X22" i="3"/>
  <c r="AA9" i="1"/>
  <c r="AA17" i="1"/>
  <c r="AA33" i="1"/>
  <c r="AA61" i="1"/>
  <c r="AA34" i="1"/>
  <c r="AA14" i="1"/>
  <c r="O71" i="28"/>
  <c r="E75" i="8"/>
  <c r="AB7" i="3"/>
  <c r="AB37" i="3"/>
  <c r="X8" i="3"/>
  <c r="X48" i="3"/>
  <c r="Z62" i="3"/>
  <c r="Z67" i="3"/>
  <c r="Z31" i="3"/>
  <c r="X19" i="3"/>
  <c r="K32" i="39"/>
  <c r="I28" i="8"/>
  <c r="I33" i="39"/>
  <c r="G70" i="39"/>
  <c r="X7" i="3"/>
  <c r="Z46" i="3"/>
  <c r="Z29" i="3"/>
  <c r="Z38" i="3"/>
  <c r="Z18" i="3"/>
  <c r="AB23" i="3"/>
  <c r="X55" i="3"/>
  <c r="X16" i="3"/>
  <c r="AB11" i="3"/>
  <c r="Z13" i="3"/>
  <c r="X38" i="3"/>
  <c r="Z25" i="3"/>
  <c r="X61" i="3"/>
  <c r="X69" i="3"/>
  <c r="AB33" i="3"/>
  <c r="AB27" i="3"/>
  <c r="AB64" i="3"/>
  <c r="AB4" i="3"/>
  <c r="Z27" i="3"/>
  <c r="Z37" i="3"/>
  <c r="AB18" i="3"/>
  <c r="Z33" i="3"/>
  <c r="AB60" i="3"/>
  <c r="Z57" i="3"/>
  <c r="X30" i="3"/>
  <c r="AB48" i="3"/>
  <c r="AB62" i="3"/>
  <c r="X20" i="3"/>
  <c r="Y67" i="39"/>
  <c r="U31" i="39"/>
  <c r="U6" i="39"/>
  <c r="W29" i="39"/>
  <c r="W63" i="39"/>
  <c r="W57" i="39"/>
  <c r="Q45" i="39"/>
  <c r="K58" i="39"/>
  <c r="H73" i="39"/>
  <c r="F72" i="39"/>
  <c r="E73" i="39"/>
  <c r="K6" i="39"/>
  <c r="K8" i="39"/>
  <c r="I14" i="39"/>
  <c r="K15" i="39"/>
  <c r="K17" i="39"/>
  <c r="I18" i="39"/>
  <c r="K21" i="39"/>
  <c r="K25" i="39"/>
  <c r="I26" i="39"/>
  <c r="K27" i="39"/>
  <c r="K31" i="39"/>
  <c r="I32" i="39"/>
  <c r="K35" i="39"/>
  <c r="K39" i="39"/>
  <c r="K41" i="39"/>
  <c r="I42" i="39"/>
  <c r="K43" i="39"/>
  <c r="I46" i="39"/>
  <c r="I47" i="39"/>
  <c r="I50" i="39"/>
  <c r="I51" i="39"/>
  <c r="I54" i="39"/>
  <c r="K55" i="39"/>
  <c r="I58" i="39"/>
  <c r="K59" i="39"/>
  <c r="K63" i="39"/>
  <c r="I64" i="39"/>
  <c r="K65" i="39"/>
  <c r="I68" i="39"/>
  <c r="I69" i="39"/>
  <c r="I6" i="8"/>
  <c r="I18" i="8"/>
  <c r="X49" i="3"/>
  <c r="X28" i="3"/>
  <c r="Z47" i="3"/>
  <c r="F70" i="8"/>
  <c r="Q22" i="39"/>
  <c r="AB66" i="3"/>
  <c r="I38" i="39"/>
  <c r="F73" i="39"/>
  <c r="X64" i="3"/>
  <c r="AB69" i="3"/>
  <c r="X67" i="3"/>
  <c r="X47" i="3"/>
  <c r="AB70" i="3"/>
  <c r="S31" i="39"/>
  <c r="S6" i="39"/>
  <c r="S17" i="39"/>
  <c r="S21" i="39"/>
  <c r="W30" i="39"/>
  <c r="W25" i="39"/>
  <c r="H74" i="39"/>
  <c r="D71" i="28"/>
  <c r="Q71" i="28" s="1"/>
  <c r="I68" i="8"/>
  <c r="Y4" i="39"/>
  <c r="Y8" i="39"/>
  <c r="F73" i="8"/>
  <c r="I65" i="8"/>
  <c r="K4" i="39"/>
  <c r="C71" i="32"/>
  <c r="E74" i="8"/>
  <c r="C71" i="25"/>
  <c r="L71" i="25" s="1"/>
  <c r="D71" i="4"/>
  <c r="Y68" i="39"/>
  <c r="S4" i="39"/>
  <c r="U39" i="39"/>
  <c r="S43" i="39"/>
  <c r="S68" i="39"/>
  <c r="W32" i="39"/>
  <c r="W43" i="39"/>
  <c r="W47" i="39"/>
  <c r="W68" i="39"/>
  <c r="K3" i="39"/>
  <c r="G73" i="39"/>
  <c r="E72" i="39"/>
  <c r="H70" i="39"/>
  <c r="F70" i="39"/>
  <c r="F75" i="39"/>
  <c r="K51" i="39"/>
  <c r="K47" i="39"/>
  <c r="I11" i="39"/>
  <c r="I20" i="39"/>
  <c r="I28" i="39"/>
  <c r="E73" i="8"/>
  <c r="D71" i="1"/>
  <c r="D71" i="32"/>
  <c r="D71" i="34"/>
  <c r="I64" i="8"/>
  <c r="I8" i="8"/>
  <c r="U65" i="39"/>
  <c r="W19" i="39"/>
  <c r="I57" i="8"/>
  <c r="I3" i="39"/>
  <c r="G74" i="39"/>
  <c r="H72" i="39"/>
  <c r="C71" i="6"/>
  <c r="C71" i="29"/>
  <c r="F75" i="8"/>
  <c r="C71" i="34"/>
  <c r="C71" i="4"/>
  <c r="D71" i="30"/>
  <c r="J71" i="30" s="1"/>
  <c r="Y33" i="39"/>
  <c r="Y15" i="39"/>
  <c r="Y54" i="39"/>
  <c r="Y59" i="39"/>
  <c r="U34" i="39"/>
  <c r="S35" i="39"/>
  <c r="U43" i="39"/>
  <c r="S22" i="39"/>
  <c r="S8" i="39"/>
  <c r="S54" i="39"/>
  <c r="S55" i="39"/>
  <c r="S59" i="39"/>
  <c r="S26" i="39"/>
  <c r="W4" i="39"/>
  <c r="W42" i="39"/>
  <c r="W54" i="39"/>
  <c r="Q39" i="39"/>
  <c r="I65" i="39"/>
  <c r="E70" i="39"/>
  <c r="H75" i="39"/>
  <c r="K7" i="39"/>
  <c r="I8" i="39"/>
  <c r="I15" i="39"/>
  <c r="I19" i="39"/>
  <c r="I23" i="39"/>
  <c r="I27" i="39"/>
  <c r="I35" i="39"/>
  <c r="I39" i="39"/>
  <c r="I43" i="39"/>
  <c r="R53" i="14"/>
  <c r="R68" i="14"/>
  <c r="R15" i="14"/>
  <c r="R27" i="14"/>
  <c r="R41" i="14"/>
  <c r="R58" i="14"/>
  <c r="R57" i="14"/>
  <c r="R10" i="14"/>
  <c r="R23" i="14"/>
  <c r="R16" i="14"/>
  <c r="R67" i="14"/>
  <c r="R11" i="14"/>
  <c r="R45" i="14"/>
  <c r="R65" i="14"/>
  <c r="R5" i="14"/>
  <c r="R22" i="14"/>
  <c r="R26" i="14"/>
  <c r="R64" i="14"/>
  <c r="R14" i="14"/>
  <c r="R8" i="14"/>
  <c r="R60" i="14"/>
  <c r="R56" i="14"/>
  <c r="R43" i="14"/>
  <c r="R37" i="14"/>
  <c r="R30" i="14"/>
  <c r="R9" i="14"/>
  <c r="R6" i="14"/>
  <c r="R59" i="14"/>
  <c r="R29" i="14"/>
  <c r="R50" i="14"/>
  <c r="R44" i="14"/>
  <c r="R66" i="14"/>
  <c r="R38" i="14"/>
  <c r="R24" i="14"/>
  <c r="R18" i="14"/>
  <c r="R48" i="14"/>
  <c r="R32" i="14"/>
  <c r="R51" i="14"/>
  <c r="R46" i="14"/>
  <c r="R17" i="14"/>
  <c r="R36" i="14"/>
  <c r="R42" i="14"/>
  <c r="R63" i="14"/>
  <c r="R21" i="14"/>
  <c r="R4" i="14"/>
  <c r="R34" i="14"/>
  <c r="R13" i="14"/>
  <c r="R7" i="14"/>
  <c r="R12" i="14"/>
  <c r="R54" i="14"/>
  <c r="R20" i="14"/>
  <c r="R25" i="14"/>
  <c r="R62" i="14"/>
  <c r="R47" i="14"/>
  <c r="R19" i="14"/>
  <c r="R3" i="14"/>
  <c r="R33" i="14"/>
  <c r="R49" i="14"/>
  <c r="R40" i="14"/>
  <c r="R52" i="14"/>
  <c r="R39" i="14"/>
  <c r="R28" i="14"/>
  <c r="R69" i="14"/>
  <c r="R55" i="14"/>
  <c r="R31" i="14"/>
  <c r="R61" i="14"/>
  <c r="G72" i="14"/>
  <c r="G71" i="14"/>
  <c r="H11" i="14" s="1"/>
  <c r="AC73" i="14"/>
  <c r="AC71" i="14"/>
  <c r="E72" i="14"/>
  <c r="F8" i="14" s="1"/>
  <c r="E73" i="14"/>
  <c r="I71" i="14"/>
  <c r="M71" i="14"/>
  <c r="N61" i="14" s="1"/>
  <c r="O72" i="14"/>
  <c r="S71" i="14"/>
  <c r="T62" i="14" s="1"/>
  <c r="U73" i="14"/>
  <c r="W73" i="14"/>
  <c r="AA72" i="14"/>
  <c r="AG71" i="14"/>
  <c r="AH4" i="14" s="1"/>
  <c r="F54" i="14"/>
  <c r="C73" i="14"/>
  <c r="G73" i="14"/>
  <c r="O71" i="14"/>
  <c r="P29" i="14" s="1"/>
  <c r="K72" i="14"/>
  <c r="F12" i="14"/>
  <c r="C72" i="14"/>
  <c r="F11" i="14"/>
  <c r="F67" i="14"/>
  <c r="F47" i="14"/>
  <c r="F23" i="14"/>
  <c r="F65" i="14"/>
  <c r="F25" i="14"/>
  <c r="F4" i="14"/>
  <c r="C71" i="14"/>
  <c r="K71" i="14"/>
  <c r="AE71" i="14"/>
  <c r="AF17" i="14" s="1"/>
  <c r="AE73" i="14"/>
  <c r="F48" i="14"/>
  <c r="I72" i="14"/>
  <c r="AA73" i="14"/>
  <c r="S72" i="14"/>
  <c r="S73" i="14"/>
  <c r="M72" i="14"/>
  <c r="N68" i="14" s="1"/>
  <c r="AE72" i="14"/>
  <c r="AA71" i="14"/>
  <c r="W72" i="14"/>
  <c r="AG73" i="14"/>
  <c r="U71" i="14"/>
  <c r="H70" i="8"/>
  <c r="I43" i="8"/>
  <c r="I48" i="8"/>
  <c r="I36" i="8"/>
  <c r="I15" i="8"/>
  <c r="H74" i="8"/>
  <c r="I62" i="8"/>
  <c r="I58" i="8"/>
  <c r="I49" i="8"/>
  <c r="I41" i="8"/>
  <c r="H75" i="8"/>
  <c r="I39" i="8"/>
  <c r="I40" i="8"/>
  <c r="I32" i="8"/>
  <c r="I67" i="8"/>
  <c r="I10" i="8"/>
  <c r="I61" i="8"/>
  <c r="I29" i="8"/>
  <c r="I63" i="8"/>
  <c r="F74" i="8"/>
  <c r="F72" i="8"/>
  <c r="I52" i="8"/>
  <c r="I23" i="8"/>
  <c r="I25" i="8"/>
  <c r="N6" i="32"/>
  <c r="N22" i="32"/>
  <c r="N38" i="32"/>
  <c r="N54" i="32"/>
  <c r="L71" i="32"/>
  <c r="N11" i="34"/>
  <c r="N27" i="34"/>
  <c r="N43" i="34"/>
  <c r="N47" i="34"/>
  <c r="N59" i="34"/>
  <c r="AA38" i="1"/>
  <c r="AA54" i="1"/>
  <c r="W71" i="1"/>
  <c r="Z22" i="1"/>
  <c r="Y18" i="39"/>
  <c r="Z42" i="1"/>
  <c r="W71" i="3"/>
  <c r="N12" i="34"/>
  <c r="N24" i="34"/>
  <c r="N28" i="34"/>
  <c r="N40" i="34"/>
  <c r="N44" i="34"/>
  <c r="N29" i="34"/>
  <c r="N41" i="34"/>
  <c r="N45" i="32"/>
  <c r="N61" i="32"/>
  <c r="N10" i="34"/>
  <c r="N26" i="34"/>
  <c r="N42" i="34"/>
  <c r="N6" i="3"/>
  <c r="N9" i="3"/>
  <c r="N12" i="3"/>
  <c r="N22" i="3"/>
  <c r="M64" i="3"/>
  <c r="N64" i="3" s="1"/>
  <c r="N10" i="3"/>
  <c r="N13" i="3"/>
  <c r="N16" i="3"/>
  <c r="K71" i="32"/>
  <c r="P71" i="28"/>
  <c r="W13" i="39"/>
  <c r="AA20" i="1"/>
  <c r="AA48" i="1"/>
  <c r="Z26" i="1"/>
  <c r="Z52" i="1"/>
  <c r="AA31" i="1"/>
  <c r="AA35" i="1"/>
  <c r="N62" i="34"/>
  <c r="W39" i="39"/>
  <c r="Z63" i="1"/>
  <c r="Z61" i="1"/>
  <c r="Z47" i="1"/>
  <c r="N60" i="34"/>
  <c r="U7" i="39"/>
  <c r="Z25" i="1"/>
  <c r="Z49" i="1"/>
  <c r="Z53" i="1"/>
  <c r="Z55" i="1"/>
  <c r="R71" i="1"/>
  <c r="N9" i="34"/>
  <c r="N57" i="34"/>
  <c r="S44" i="39"/>
  <c r="S39" i="39"/>
  <c r="S11" i="39"/>
  <c r="Z10" i="1"/>
  <c r="Z7" i="1"/>
  <c r="Q11" i="39"/>
  <c r="Z35" i="39"/>
  <c r="K71" i="4"/>
  <c r="O71" i="1" s="1"/>
  <c r="K29" i="39"/>
  <c r="E72" i="8"/>
  <c r="E70" i="8"/>
  <c r="M62" i="3"/>
  <c r="N62" i="3" s="1"/>
  <c r="M70" i="3"/>
  <c r="N70" i="3" s="1"/>
  <c r="N56" i="34"/>
  <c r="M66" i="3"/>
  <c r="N66" i="3" s="1"/>
  <c r="Y38" i="39"/>
  <c r="U9" i="39"/>
  <c r="U29" i="39"/>
  <c r="U32" i="39"/>
  <c r="U4" i="39"/>
  <c r="AB49" i="3"/>
  <c r="Z32" i="39" l="1"/>
  <c r="AD8" i="14"/>
  <c r="F35" i="14"/>
  <c r="F9" i="14"/>
  <c r="F40" i="14"/>
  <c r="F51" i="14"/>
  <c r="F17" i="14"/>
  <c r="F10" i="14"/>
  <c r="AH45" i="14"/>
  <c r="X11" i="14"/>
  <c r="D64" i="14"/>
  <c r="AB26" i="14"/>
  <c r="AD13" i="14"/>
  <c r="J21" i="14"/>
  <c r="F19" i="14"/>
  <c r="F34" i="14"/>
  <c r="F44" i="14"/>
  <c r="F15" i="14"/>
  <c r="X71" i="3"/>
  <c r="X13" i="14"/>
  <c r="X39" i="14"/>
  <c r="AD25" i="14"/>
  <c r="X35" i="14"/>
  <c r="X64" i="14"/>
  <c r="X66" i="14"/>
  <c r="T57" i="14"/>
  <c r="AD33" i="14"/>
  <c r="AD17" i="14"/>
  <c r="H55" i="14"/>
  <c r="AB13" i="14"/>
  <c r="S71" i="22"/>
  <c r="AD48" i="14"/>
  <c r="T36" i="14"/>
  <c r="AD45" i="14"/>
  <c r="AD40" i="14"/>
  <c r="AD37" i="14"/>
  <c r="AD68" i="14"/>
  <c r="N71" i="25"/>
  <c r="M71" i="32"/>
  <c r="N71" i="32" s="1"/>
  <c r="X69" i="1"/>
  <c r="AB69" i="1" s="1"/>
  <c r="X5" i="1"/>
  <c r="X60" i="1"/>
  <c r="Z60" i="1" s="1"/>
  <c r="X57" i="1"/>
  <c r="Z57" i="1" s="1"/>
  <c r="X29" i="1"/>
  <c r="Z29" i="1" s="1"/>
  <c r="Y71" i="1"/>
  <c r="AA71" i="1" s="1"/>
  <c r="X71" i="1"/>
  <c r="Z71" i="1" s="1"/>
  <c r="X59" i="1"/>
  <c r="Z59" i="1" s="1"/>
  <c r="N4" i="14"/>
  <c r="N16" i="14"/>
  <c r="N29" i="14"/>
  <c r="F26" i="14"/>
  <c r="F14" i="14"/>
  <c r="F63" i="14"/>
  <c r="H15" i="14"/>
  <c r="AD61" i="14"/>
  <c r="H46" i="14"/>
  <c r="Z8" i="39"/>
  <c r="AA8" i="39" s="1"/>
  <c r="Z51" i="39"/>
  <c r="AA51" i="39" s="1"/>
  <c r="Z27" i="39"/>
  <c r="AA27" i="39" s="1"/>
  <c r="Z58" i="39"/>
  <c r="AA58" i="39" s="1"/>
  <c r="Z49" i="39"/>
  <c r="AA49" i="39" s="1"/>
  <c r="Z47" i="39"/>
  <c r="AA47" i="39" s="1"/>
  <c r="Z65" i="39"/>
  <c r="AA65" i="39" s="1"/>
  <c r="Z19" i="39"/>
  <c r="AA19" i="39" s="1"/>
  <c r="Z34" i="39"/>
  <c r="AA34" i="39" s="1"/>
  <c r="Z37" i="39"/>
  <c r="AA37" i="39" s="1"/>
  <c r="Z67" i="39"/>
  <c r="AA67" i="39" s="1"/>
  <c r="Z41" i="39"/>
  <c r="AA41" i="39" s="1"/>
  <c r="Z61" i="39"/>
  <c r="AA61" i="39" s="1"/>
  <c r="Z26" i="39"/>
  <c r="AA26" i="39" s="1"/>
  <c r="Z15" i="39"/>
  <c r="AA15" i="39" s="1"/>
  <c r="Z50" i="39"/>
  <c r="AA50" i="39" s="1"/>
  <c r="Z24" i="39"/>
  <c r="AA24" i="39" s="1"/>
  <c r="Z20" i="39"/>
  <c r="AA20" i="39" s="1"/>
  <c r="Z9" i="39"/>
  <c r="AA9" i="39" s="1"/>
  <c r="Z4" i="39"/>
  <c r="AA4" i="39" s="1"/>
  <c r="Z36" i="39"/>
  <c r="AA36" i="39" s="1"/>
  <c r="O70" i="39"/>
  <c r="M70" i="39"/>
  <c r="Z53" i="39"/>
  <c r="AA53" i="39" s="1"/>
  <c r="Z45" i="39"/>
  <c r="AA45" i="39" s="1"/>
  <c r="Z25" i="39"/>
  <c r="AA25" i="39" s="1"/>
  <c r="Z5" i="39"/>
  <c r="AA5" i="39" s="1"/>
  <c r="Z62" i="39"/>
  <c r="AA62" i="39" s="1"/>
  <c r="Z23" i="39"/>
  <c r="AA23" i="39" s="1"/>
  <c r="Z12" i="39"/>
  <c r="AA12" i="39" s="1"/>
  <c r="Z55" i="39"/>
  <c r="AA55" i="39" s="1"/>
  <c r="Z7" i="39"/>
  <c r="AA7" i="39" s="1"/>
  <c r="Z6" i="39"/>
  <c r="AA6" i="39" s="1"/>
  <c r="AA54" i="39"/>
  <c r="Z64" i="39"/>
  <c r="AA64" i="39" s="1"/>
  <c r="Z57" i="39"/>
  <c r="AA57" i="39" s="1"/>
  <c r="Z52" i="39"/>
  <c r="AA52" i="39" s="1"/>
  <c r="Z28" i="39"/>
  <c r="AA28" i="39" s="1"/>
  <c r="Z13" i="39"/>
  <c r="AA13" i="39" s="1"/>
  <c r="Z69" i="39"/>
  <c r="AA69" i="39" s="1"/>
  <c r="Z56" i="39"/>
  <c r="AA56" i="39" s="1"/>
  <c r="Z42" i="39"/>
  <c r="AA42" i="39" s="1"/>
  <c r="Z22" i="39"/>
  <c r="AA22" i="39" s="1"/>
  <c r="Z11" i="39"/>
  <c r="AA11" i="39" s="1"/>
  <c r="Z59" i="39"/>
  <c r="AA59" i="39" s="1"/>
  <c r="Z38" i="39"/>
  <c r="AA38" i="39" s="1"/>
  <c r="Z30" i="39"/>
  <c r="AA30" i="39" s="1"/>
  <c r="Z16" i="39"/>
  <c r="AA16" i="39" s="1"/>
  <c r="Z63" i="39"/>
  <c r="AA63" i="39" s="1"/>
  <c r="Z60" i="39"/>
  <c r="AA60" i="39" s="1"/>
  <c r="Z21" i="39"/>
  <c r="AA21" i="39" s="1"/>
  <c r="Z66" i="39"/>
  <c r="AA66" i="39" s="1"/>
  <c r="Z40" i="39"/>
  <c r="AA40" i="39" s="1"/>
  <c r="Z33" i="39"/>
  <c r="AA33" i="39" s="1"/>
  <c r="Q3" i="39"/>
  <c r="Z3" i="39"/>
  <c r="AA3" i="39" s="1"/>
  <c r="AA44" i="39"/>
  <c r="U17" i="39"/>
  <c r="U68" i="39"/>
  <c r="U10" i="39"/>
  <c r="U18" i="39"/>
  <c r="U46" i="39"/>
  <c r="J74" i="39"/>
  <c r="J72" i="39"/>
  <c r="J75" i="39"/>
  <c r="J70" i="39"/>
  <c r="K70" i="39" s="1"/>
  <c r="J73" i="39"/>
  <c r="AA32" i="39"/>
  <c r="AB16" i="1"/>
  <c r="AD44" i="14"/>
  <c r="L45" i="14"/>
  <c r="AD20" i="14"/>
  <c r="F60" i="14"/>
  <c r="X17" i="14"/>
  <c r="F16" i="14"/>
  <c r="V28" i="14"/>
  <c r="AH25" i="14"/>
  <c r="AD4" i="14"/>
  <c r="X26" i="14"/>
  <c r="F50" i="14"/>
  <c r="F7" i="14"/>
  <c r="AD36" i="14"/>
  <c r="AF68" i="14"/>
  <c r="F41" i="14"/>
  <c r="AD57" i="14"/>
  <c r="T49" i="14"/>
  <c r="P20" i="14"/>
  <c r="V27" i="14"/>
  <c r="T52" i="14"/>
  <c r="F3" i="14"/>
  <c r="N33" i="14"/>
  <c r="AD69" i="14"/>
  <c r="D56" i="14"/>
  <c r="V68" i="14"/>
  <c r="T16" i="14"/>
  <c r="AB12" i="14"/>
  <c r="X55" i="14"/>
  <c r="T65" i="14"/>
  <c r="T21" i="14"/>
  <c r="D59" i="14"/>
  <c r="AH44" i="14"/>
  <c r="T40" i="14"/>
  <c r="N32" i="14"/>
  <c r="F38" i="14"/>
  <c r="X56" i="14"/>
  <c r="AD64" i="14"/>
  <c r="AH57" i="14"/>
  <c r="AB56" i="14"/>
  <c r="T45" i="14"/>
  <c r="X69" i="14"/>
  <c r="X43" i="14"/>
  <c r="X45" i="14"/>
  <c r="F29" i="14"/>
  <c r="T8" i="14"/>
  <c r="J28" i="14"/>
  <c r="AB24" i="14"/>
  <c r="T61" i="14"/>
  <c r="N5" i="14"/>
  <c r="D23" i="14"/>
  <c r="X19" i="14"/>
  <c r="N20" i="14"/>
  <c r="N49" i="14"/>
  <c r="AH9" i="14"/>
  <c r="X40" i="14"/>
  <c r="X59" i="14"/>
  <c r="X29" i="14"/>
  <c r="X22" i="14"/>
  <c r="X10" i="14"/>
  <c r="X46" i="14"/>
  <c r="X52" i="14"/>
  <c r="N69" i="14"/>
  <c r="AB27" i="14"/>
  <c r="T28" i="14"/>
  <c r="N57" i="14"/>
  <c r="N9" i="14"/>
  <c r="X28" i="14"/>
  <c r="N21" i="14"/>
  <c r="X34" i="14"/>
  <c r="X41" i="14"/>
  <c r="X25" i="14"/>
  <c r="F49" i="14"/>
  <c r="F30" i="14"/>
  <c r="X65" i="14"/>
  <c r="AB43" i="14"/>
  <c r="AF21" i="14"/>
  <c r="AF41" i="14"/>
  <c r="X44" i="14"/>
  <c r="T33" i="14"/>
  <c r="V32" i="14"/>
  <c r="P64" i="14"/>
  <c r="F33" i="14"/>
  <c r="AD41" i="14"/>
  <c r="X8" i="14"/>
  <c r="X6" i="14"/>
  <c r="X27" i="14"/>
  <c r="X9" i="14"/>
  <c r="AA31" i="39"/>
  <c r="Q32" i="39"/>
  <c r="AA48" i="39"/>
  <c r="AA43" i="39"/>
  <c r="X74" i="39"/>
  <c r="Q8" i="39"/>
  <c r="X70" i="39"/>
  <c r="Y70" i="39" s="1"/>
  <c r="AA29" i="39"/>
  <c r="X75" i="39"/>
  <c r="AB35" i="1"/>
  <c r="X73" i="39"/>
  <c r="X72" i="39"/>
  <c r="Y3" i="39"/>
  <c r="Y72" i="39" s="1"/>
  <c r="Q58" i="39"/>
  <c r="AB28" i="1"/>
  <c r="G72" i="8"/>
  <c r="G75" i="8"/>
  <c r="G73" i="8"/>
  <c r="G74" i="8"/>
  <c r="I3" i="8"/>
  <c r="I70" i="8" s="1"/>
  <c r="I73" i="8" s="1"/>
  <c r="G70" i="8"/>
  <c r="AB66" i="1"/>
  <c r="S33" i="39"/>
  <c r="S49" i="39"/>
  <c r="Q51" i="39"/>
  <c r="Q27" i="39"/>
  <c r="Q31" i="39"/>
  <c r="Z54" i="1"/>
  <c r="AB44" i="1"/>
  <c r="Q54" i="39"/>
  <c r="AB33" i="1"/>
  <c r="Q19" i="39"/>
  <c r="Q43" i="39"/>
  <c r="Q17" i="39"/>
  <c r="Z16" i="1"/>
  <c r="Z58" i="1"/>
  <c r="AB50" i="1"/>
  <c r="Q65" i="39"/>
  <c r="Q41" i="39"/>
  <c r="AB39" i="1"/>
  <c r="Q50" i="39"/>
  <c r="Z14" i="39"/>
  <c r="Q48" i="39"/>
  <c r="AB38" i="1"/>
  <c r="S16" i="39"/>
  <c r="AB34" i="1"/>
  <c r="AB49" i="1"/>
  <c r="AA66" i="1"/>
  <c r="S42" i="39"/>
  <c r="S18" i="39"/>
  <c r="AB36" i="1"/>
  <c r="AB9" i="1"/>
  <c r="K74" i="39"/>
  <c r="I70" i="39"/>
  <c r="I75" i="39"/>
  <c r="AH64" i="14"/>
  <c r="AF60" i="14"/>
  <c r="AD49" i="14"/>
  <c r="AF24" i="14"/>
  <c r="AD65" i="14"/>
  <c r="AD29" i="14"/>
  <c r="AD52" i="14"/>
  <c r="AH53" i="14"/>
  <c r="AD5" i="14"/>
  <c r="AF49" i="14"/>
  <c r="AF64" i="14"/>
  <c r="AF5" i="14"/>
  <c r="AD9" i="14"/>
  <c r="V40" i="14"/>
  <c r="V5" i="14"/>
  <c r="AB63" i="14"/>
  <c r="V15" i="14"/>
  <c r="V20" i="14"/>
  <c r="V53" i="14"/>
  <c r="V4" i="14"/>
  <c r="X67" i="14"/>
  <c r="X7" i="14"/>
  <c r="X60" i="14"/>
  <c r="X24" i="14"/>
  <c r="X51" i="14"/>
  <c r="V31" i="14"/>
  <c r="AB28" i="14"/>
  <c r="V16" i="14"/>
  <c r="X48" i="14"/>
  <c r="X12" i="14"/>
  <c r="X63" i="14"/>
  <c r="X4" i="14"/>
  <c r="X61" i="14"/>
  <c r="X50" i="14"/>
  <c r="X38" i="14"/>
  <c r="X47" i="14"/>
  <c r="X57" i="14"/>
  <c r="X49" i="14"/>
  <c r="X58" i="14"/>
  <c r="X14" i="14"/>
  <c r="X21" i="14"/>
  <c r="V43" i="14"/>
  <c r="V48" i="14"/>
  <c r="AB39" i="14"/>
  <c r="AB60" i="14"/>
  <c r="X30" i="14"/>
  <c r="X53" i="14"/>
  <c r="AB3" i="14"/>
  <c r="AB23" i="14"/>
  <c r="X23" i="14"/>
  <c r="AB16" i="14"/>
  <c r="X32" i="14"/>
  <c r="AB48" i="14"/>
  <c r="X36" i="14"/>
  <c r="X20" i="14"/>
  <c r="X68" i="14"/>
  <c r="X16" i="14"/>
  <c r="X3" i="14"/>
  <c r="X18" i="14"/>
  <c r="X31" i="14"/>
  <c r="X15" i="14"/>
  <c r="X37" i="14"/>
  <c r="X33" i="14"/>
  <c r="X42" i="14"/>
  <c r="X5" i="14"/>
  <c r="X62" i="14"/>
  <c r="T64" i="14"/>
  <c r="T20" i="14"/>
  <c r="T69" i="14"/>
  <c r="T37" i="14"/>
  <c r="T13" i="14"/>
  <c r="T48" i="14"/>
  <c r="T25" i="14"/>
  <c r="T44" i="14"/>
  <c r="T29" i="14"/>
  <c r="P25" i="14"/>
  <c r="N52" i="14"/>
  <c r="N37" i="14"/>
  <c r="N56" i="14"/>
  <c r="H54" i="14"/>
  <c r="H19" i="14"/>
  <c r="F32" i="14"/>
  <c r="F46" i="14"/>
  <c r="F24" i="14"/>
  <c r="F66" i="14"/>
  <c r="F59" i="14"/>
  <c r="H31" i="14"/>
  <c r="F21" i="14"/>
  <c r="H26" i="14"/>
  <c r="D24" i="14"/>
  <c r="H47" i="14"/>
  <c r="D16" i="14"/>
  <c r="F62" i="14"/>
  <c r="F58" i="14"/>
  <c r="F43" i="14"/>
  <c r="F42" i="14"/>
  <c r="D35" i="14"/>
  <c r="F52" i="14"/>
  <c r="F55" i="14"/>
  <c r="F6" i="14"/>
  <c r="H22" i="14"/>
  <c r="D20" i="14"/>
  <c r="F57" i="14"/>
  <c r="F61" i="14"/>
  <c r="F45" i="14"/>
  <c r="H7" i="14"/>
  <c r="H58" i="14"/>
  <c r="H23" i="14"/>
  <c r="H43" i="14"/>
  <c r="F36" i="14"/>
  <c r="F13" i="14"/>
  <c r="F22" i="14"/>
  <c r="H66" i="14"/>
  <c r="H14" i="14"/>
  <c r="F39" i="14"/>
  <c r="H35" i="14"/>
  <c r="D28" i="14"/>
  <c r="F37" i="14"/>
  <c r="F31" i="14"/>
  <c r="F5" i="14"/>
  <c r="F27" i="14"/>
  <c r="D39" i="14"/>
  <c r="F20" i="14"/>
  <c r="F56" i="14"/>
  <c r="F28" i="14"/>
  <c r="F64" i="14"/>
  <c r="H6" i="14"/>
  <c r="H67" i="14"/>
  <c r="D40" i="14"/>
  <c r="D32" i="14"/>
  <c r="H51" i="14"/>
  <c r="F53" i="14"/>
  <c r="F18" i="14"/>
  <c r="F68" i="14"/>
  <c r="K72" i="39"/>
  <c r="I72" i="39"/>
  <c r="I73" i="39"/>
  <c r="AB70" i="1"/>
  <c r="AB37" i="1"/>
  <c r="AB13" i="1"/>
  <c r="AA39" i="1"/>
  <c r="I74" i="39"/>
  <c r="N71" i="34"/>
  <c r="K73" i="39"/>
  <c r="J66" i="14"/>
  <c r="J50" i="14"/>
  <c r="J47" i="14"/>
  <c r="J23" i="14"/>
  <c r="J58" i="14"/>
  <c r="J10" i="14"/>
  <c r="J11" i="14"/>
  <c r="J38" i="14"/>
  <c r="J54" i="14"/>
  <c r="J22" i="14"/>
  <c r="J6" i="14"/>
  <c r="J46" i="14"/>
  <c r="J18" i="14"/>
  <c r="J67" i="14"/>
  <c r="J59" i="14"/>
  <c r="J35" i="14"/>
  <c r="J26" i="14"/>
  <c r="J7" i="14"/>
  <c r="J12" i="14"/>
  <c r="J30" i="14"/>
  <c r="J42" i="14"/>
  <c r="J3" i="14"/>
  <c r="J19" i="14"/>
  <c r="J40" i="14"/>
  <c r="J60" i="14"/>
  <c r="J39" i="14"/>
  <c r="J63" i="14"/>
  <c r="J24" i="14"/>
  <c r="J31" i="14"/>
  <c r="J44" i="14"/>
  <c r="J51" i="14"/>
  <c r="J14" i="14"/>
  <c r="J64" i="14"/>
  <c r="J68" i="14"/>
  <c r="J62" i="14"/>
  <c r="J16" i="14"/>
  <c r="J43" i="14"/>
  <c r="J15" i="14"/>
  <c r="J34" i="14"/>
  <c r="J27" i="14"/>
  <c r="J55" i="14"/>
  <c r="J25" i="14"/>
  <c r="J53" i="14"/>
  <c r="J37" i="14"/>
  <c r="J69" i="14"/>
  <c r="AF4" i="14"/>
  <c r="AF67" i="14"/>
  <c r="AF51" i="14"/>
  <c r="AF35" i="14"/>
  <c r="AF19" i="14"/>
  <c r="AF3" i="14"/>
  <c r="AF66" i="14"/>
  <c r="AF50" i="14"/>
  <c r="AF34" i="14"/>
  <c r="AF18" i="14"/>
  <c r="AF6" i="14"/>
  <c r="AF63" i="14"/>
  <c r="AF47" i="14"/>
  <c r="AF31" i="14"/>
  <c r="AF15" i="14"/>
  <c r="AF62" i="14"/>
  <c r="AF46" i="14"/>
  <c r="AF30" i="14"/>
  <c r="AF14" i="14"/>
  <c r="AF32" i="14"/>
  <c r="AF52" i="14"/>
  <c r="AF59" i="14"/>
  <c r="AF27" i="14"/>
  <c r="AF58" i="14"/>
  <c r="AF26" i="14"/>
  <c r="AF39" i="14"/>
  <c r="AF16" i="14"/>
  <c r="AF44" i="14"/>
  <c r="AF55" i="14"/>
  <c r="AF23" i="14"/>
  <c r="AF54" i="14"/>
  <c r="AF22" i="14"/>
  <c r="AF8" i="14"/>
  <c r="AF12" i="14"/>
  <c r="AF7" i="14"/>
  <c r="AF38" i="14"/>
  <c r="AF40" i="14"/>
  <c r="AF9" i="14"/>
  <c r="AF29" i="14"/>
  <c r="AF20" i="14"/>
  <c r="AF43" i="14"/>
  <c r="AF11" i="14"/>
  <c r="AF42" i="14"/>
  <c r="AF10" i="14"/>
  <c r="AH26" i="14"/>
  <c r="AH54" i="14"/>
  <c r="AH46" i="14"/>
  <c r="AH50" i="14"/>
  <c r="AH51" i="14"/>
  <c r="AH47" i="14"/>
  <c r="AH10" i="14"/>
  <c r="AH18" i="14"/>
  <c r="AH27" i="14"/>
  <c r="AH63" i="14"/>
  <c r="AH42" i="14"/>
  <c r="AH67" i="14"/>
  <c r="AH43" i="14"/>
  <c r="AH3" i="14"/>
  <c r="AH23" i="14"/>
  <c r="AH31" i="14"/>
  <c r="AH30" i="14"/>
  <c r="AH62" i="14"/>
  <c r="AH59" i="14"/>
  <c r="AH55" i="14"/>
  <c r="AH39" i="14"/>
  <c r="AH11" i="14"/>
  <c r="AH52" i="14"/>
  <c r="AH19" i="14"/>
  <c r="AH16" i="14"/>
  <c r="AH48" i="14"/>
  <c r="AH66" i="14"/>
  <c r="AH38" i="14"/>
  <c r="AH13" i="14"/>
  <c r="AH60" i="14"/>
  <c r="AH7" i="14"/>
  <c r="AH20" i="14"/>
  <c r="AH14" i="14"/>
  <c r="AH68" i="14"/>
  <c r="AH58" i="14"/>
  <c r="AH40" i="14"/>
  <c r="AH24" i="14"/>
  <c r="AH15" i="14"/>
  <c r="AH35" i="14"/>
  <c r="AH56" i="14"/>
  <c r="AH34" i="14"/>
  <c r="AH49" i="14"/>
  <c r="AH6" i="14"/>
  <c r="AH22" i="14"/>
  <c r="AH8" i="14"/>
  <c r="V12" i="14"/>
  <c r="V61" i="14"/>
  <c r="V65" i="14"/>
  <c r="V33" i="14"/>
  <c r="V54" i="14"/>
  <c r="V38" i="14"/>
  <c r="V22" i="14"/>
  <c r="V45" i="14"/>
  <c r="V57" i="14"/>
  <c r="V25" i="14"/>
  <c r="V66" i="14"/>
  <c r="V50" i="14"/>
  <c r="V34" i="14"/>
  <c r="V18" i="14"/>
  <c r="V69" i="14"/>
  <c r="V49" i="14"/>
  <c r="V55" i="14"/>
  <c r="V23" i="14"/>
  <c r="V46" i="14"/>
  <c r="V14" i="14"/>
  <c r="V67" i="14"/>
  <c r="V3" i="14"/>
  <c r="V26" i="14"/>
  <c r="V36" i="14"/>
  <c r="V41" i="14"/>
  <c r="V51" i="14"/>
  <c r="V19" i="14"/>
  <c r="V42" i="14"/>
  <c r="V10" i="14"/>
  <c r="V13" i="14"/>
  <c r="V9" i="14"/>
  <c r="V35" i="14"/>
  <c r="V58" i="14"/>
  <c r="V37" i="14"/>
  <c r="V29" i="14"/>
  <c r="V44" i="14"/>
  <c r="V17" i="14"/>
  <c r="V64" i="14"/>
  <c r="V6" i="14"/>
  <c r="V39" i="14"/>
  <c r="V7" i="14"/>
  <c r="V62" i="14"/>
  <c r="V30" i="14"/>
  <c r="V21" i="14"/>
  <c r="AB14" i="14"/>
  <c r="AB29" i="14"/>
  <c r="AB50" i="14"/>
  <c r="AB66" i="14"/>
  <c r="AB22" i="14"/>
  <c r="AB57" i="14"/>
  <c r="AB37" i="14"/>
  <c r="AB17" i="14"/>
  <c r="AB51" i="14"/>
  <c r="AB6" i="14"/>
  <c r="AB38" i="14"/>
  <c r="AB46" i="14"/>
  <c r="AB10" i="14"/>
  <c r="AB53" i="14"/>
  <c r="AB33" i="14"/>
  <c r="AB9" i="14"/>
  <c r="AB49" i="14"/>
  <c r="AB62" i="14"/>
  <c r="AB67" i="14"/>
  <c r="AB42" i="14"/>
  <c r="AB65" i="14"/>
  <c r="AB25" i="14"/>
  <c r="AB11" i="14"/>
  <c r="AB59" i="14"/>
  <c r="AB54" i="14"/>
  <c r="AB31" i="14"/>
  <c r="AB58" i="14"/>
  <c r="AB47" i="14"/>
  <c r="AB30" i="14"/>
  <c r="AB61" i="14"/>
  <c r="AB21" i="14"/>
  <c r="AB18" i="14"/>
  <c r="AB7" i="14"/>
  <c r="AB41" i="14"/>
  <c r="AB69" i="14"/>
  <c r="AB44" i="14"/>
  <c r="AB34" i="14"/>
  <c r="AB15" i="14"/>
  <c r="AB19" i="14"/>
  <c r="AB45" i="14"/>
  <c r="AB5" i="14"/>
  <c r="AB40" i="14"/>
  <c r="T38" i="14"/>
  <c r="T67" i="14"/>
  <c r="T59" i="14"/>
  <c r="T22" i="14"/>
  <c r="T66" i="14"/>
  <c r="T43" i="14"/>
  <c r="T31" i="14"/>
  <c r="T55" i="14"/>
  <c r="T19" i="14"/>
  <c r="T27" i="14"/>
  <c r="T39" i="14"/>
  <c r="T50" i="14"/>
  <c r="T23" i="14"/>
  <c r="T34" i="14"/>
  <c r="T35" i="14"/>
  <c r="T46" i="14"/>
  <c r="T63" i="14"/>
  <c r="T60" i="14"/>
  <c r="T51" i="14"/>
  <c r="T42" i="14"/>
  <c r="T14" i="14"/>
  <c r="T11" i="14"/>
  <c r="T24" i="14"/>
  <c r="T10" i="14"/>
  <c r="T47" i="14"/>
  <c r="T12" i="14"/>
  <c r="T18" i="14"/>
  <c r="T4" i="14"/>
  <c r="T26" i="14"/>
  <c r="T68" i="14"/>
  <c r="T15" i="14"/>
  <c r="T6" i="14"/>
  <c r="T7" i="14"/>
  <c r="T30" i="14"/>
  <c r="T32" i="14"/>
  <c r="T41" i="14"/>
  <c r="T3" i="14"/>
  <c r="T54" i="14"/>
  <c r="T58" i="14"/>
  <c r="T56" i="14"/>
  <c r="N7" i="14"/>
  <c r="N67" i="14"/>
  <c r="N58" i="14"/>
  <c r="N19" i="14"/>
  <c r="N23" i="14"/>
  <c r="N38" i="14"/>
  <c r="N55" i="14"/>
  <c r="N62" i="14"/>
  <c r="N10" i="14"/>
  <c r="N54" i="14"/>
  <c r="N39" i="14"/>
  <c r="N59" i="14"/>
  <c r="N27" i="14"/>
  <c r="N35" i="14"/>
  <c r="N26" i="14"/>
  <c r="N34" i="14"/>
  <c r="N6" i="14"/>
  <c r="N12" i="14"/>
  <c r="N14" i="14"/>
  <c r="N42" i="14"/>
  <c r="N30" i="14"/>
  <c r="N43" i="14"/>
  <c r="N48" i="14"/>
  <c r="N66" i="14"/>
  <c r="N36" i="14"/>
  <c r="N46" i="14"/>
  <c r="N15" i="14"/>
  <c r="N25" i="14"/>
  <c r="N45" i="14"/>
  <c r="N24" i="14"/>
  <c r="N22" i="14"/>
  <c r="N60" i="14"/>
  <c r="N64" i="14"/>
  <c r="N47" i="14"/>
  <c r="N40" i="14"/>
  <c r="N51" i="14"/>
  <c r="N8" i="14"/>
  <c r="N44" i="14"/>
  <c r="N50" i="14"/>
  <c r="N3" i="14"/>
  <c r="N28" i="14"/>
  <c r="N31" i="14"/>
  <c r="N11" i="14"/>
  <c r="N18" i="14"/>
  <c r="N63" i="14"/>
  <c r="AD11" i="14"/>
  <c r="AD66" i="14"/>
  <c r="AD54" i="14"/>
  <c r="AD39" i="14"/>
  <c r="AD42" i="14"/>
  <c r="AD67" i="14"/>
  <c r="AD23" i="14"/>
  <c r="AD46" i="14"/>
  <c r="AD22" i="14"/>
  <c r="AD63" i="14"/>
  <c r="AD43" i="14"/>
  <c r="AD26" i="14"/>
  <c r="AD16" i="14"/>
  <c r="AD7" i="14"/>
  <c r="AD18" i="14"/>
  <c r="AD55" i="14"/>
  <c r="AD3" i="14"/>
  <c r="AD38" i="14"/>
  <c r="AD6" i="14"/>
  <c r="AD59" i="14"/>
  <c r="AD35" i="14"/>
  <c r="AD14" i="14"/>
  <c r="AD62" i="14"/>
  <c r="AD51" i="14"/>
  <c r="AD60" i="14"/>
  <c r="AD30" i="14"/>
  <c r="AD15" i="14"/>
  <c r="AD24" i="14"/>
  <c r="AD10" i="14"/>
  <c r="AD50" i="14"/>
  <c r="AD47" i="14"/>
  <c r="AD56" i="14"/>
  <c r="AD12" i="14"/>
  <c r="AD32" i="14"/>
  <c r="AD58" i="14"/>
  <c r="AD27" i="14"/>
  <c r="AD31" i="14"/>
  <c r="AD34" i="14"/>
  <c r="AD19" i="14"/>
  <c r="AD28" i="14"/>
  <c r="AD21" i="14"/>
  <c r="L32" i="14"/>
  <c r="L25" i="14"/>
  <c r="L9" i="14"/>
  <c r="J61" i="14"/>
  <c r="J13" i="14"/>
  <c r="P45" i="14"/>
  <c r="AF45" i="14"/>
  <c r="L41" i="14"/>
  <c r="J33" i="14"/>
  <c r="L4" i="14"/>
  <c r="J20" i="14"/>
  <c r="AH69" i="14"/>
  <c r="P13" i="14"/>
  <c r="L29" i="14"/>
  <c r="J29" i="14"/>
  <c r="AH61" i="14"/>
  <c r="AH17" i="14"/>
  <c r="AF53" i="14"/>
  <c r="P65" i="14"/>
  <c r="P49" i="14"/>
  <c r="P9" i="14"/>
  <c r="L69" i="14"/>
  <c r="L21" i="14"/>
  <c r="AF33" i="14"/>
  <c r="AH12" i="14"/>
  <c r="AF36" i="14"/>
  <c r="AB35" i="14"/>
  <c r="V59" i="14"/>
  <c r="P48" i="14"/>
  <c r="L52" i="14"/>
  <c r="J52" i="14"/>
  <c r="AF65" i="14"/>
  <c r="AF25" i="14"/>
  <c r="AB36" i="14"/>
  <c r="L65" i="14"/>
  <c r="J41" i="14"/>
  <c r="D44" i="14"/>
  <c r="D31" i="14"/>
  <c r="D55" i="14"/>
  <c r="AH5" i="14"/>
  <c r="AH28" i="14"/>
  <c r="AF28" i="14"/>
  <c r="AB55" i="14"/>
  <c r="V47" i="14"/>
  <c r="L16" i="14"/>
  <c r="J32" i="14"/>
  <c r="H38" i="14"/>
  <c r="AH37" i="14"/>
  <c r="AB68" i="14"/>
  <c r="V52" i="14"/>
  <c r="P21" i="14"/>
  <c r="N41" i="14"/>
  <c r="L37" i="14"/>
  <c r="J17" i="14"/>
  <c r="D12" i="14"/>
  <c r="D60" i="14"/>
  <c r="H3" i="14"/>
  <c r="J45" i="14"/>
  <c r="AH65" i="14"/>
  <c r="AH21" i="14"/>
  <c r="AF57" i="14"/>
  <c r="AD53" i="14"/>
  <c r="AB64" i="14"/>
  <c r="AB20" i="14"/>
  <c r="V56" i="14"/>
  <c r="T53" i="14"/>
  <c r="T5" i="14"/>
  <c r="P53" i="14"/>
  <c r="N53" i="14"/>
  <c r="N13" i="14"/>
  <c r="H63" i="14"/>
  <c r="L30" i="14"/>
  <c r="L67" i="14"/>
  <c r="L59" i="14"/>
  <c r="L51" i="14"/>
  <c r="L47" i="14"/>
  <c r="L11" i="14"/>
  <c r="L46" i="14"/>
  <c r="L3" i="14"/>
  <c r="L6" i="14"/>
  <c r="L22" i="14"/>
  <c r="L42" i="14"/>
  <c r="L26" i="14"/>
  <c r="L19" i="14"/>
  <c r="L18" i="14"/>
  <c r="L55" i="14"/>
  <c r="L66" i="14"/>
  <c r="L58" i="14"/>
  <c r="L43" i="14"/>
  <c r="L50" i="14"/>
  <c r="L20" i="14"/>
  <c r="L35" i="14"/>
  <c r="L63" i="14"/>
  <c r="L38" i="14"/>
  <c r="L34" i="14"/>
  <c r="L10" i="14"/>
  <c r="L24" i="14"/>
  <c r="L39" i="14"/>
  <c r="L7" i="14"/>
  <c r="L12" i="14"/>
  <c r="L27" i="14"/>
  <c r="L14" i="14"/>
  <c r="L23" i="14"/>
  <c r="L56" i="14"/>
  <c r="L68" i="14"/>
  <c r="L60" i="14"/>
  <c r="L62" i="14"/>
  <c r="L31" i="14"/>
  <c r="L15" i="14"/>
  <c r="L54" i="14"/>
  <c r="L33" i="14"/>
  <c r="L44" i="14"/>
  <c r="P17" i="14"/>
  <c r="P34" i="14"/>
  <c r="P38" i="14"/>
  <c r="P18" i="14"/>
  <c r="P6" i="14"/>
  <c r="P27" i="14"/>
  <c r="P50" i="14"/>
  <c r="P54" i="14"/>
  <c r="P59" i="14"/>
  <c r="P46" i="14"/>
  <c r="P15" i="14"/>
  <c r="P31" i="14"/>
  <c r="P23" i="14"/>
  <c r="P55" i="14"/>
  <c r="P22" i="14"/>
  <c r="P3" i="14"/>
  <c r="P42" i="14"/>
  <c r="P63" i="14"/>
  <c r="P58" i="14"/>
  <c r="P67" i="14"/>
  <c r="P43" i="14"/>
  <c r="P30" i="14"/>
  <c r="P10" i="14"/>
  <c r="P39" i="14"/>
  <c r="P44" i="14"/>
  <c r="P7" i="14"/>
  <c r="P40" i="14"/>
  <c r="P69" i="14"/>
  <c r="P35" i="14"/>
  <c r="P11" i="14"/>
  <c r="P51" i="14"/>
  <c r="P8" i="14"/>
  <c r="P26" i="14"/>
  <c r="P47" i="14"/>
  <c r="P52" i="14"/>
  <c r="P14" i="14"/>
  <c r="P19" i="14"/>
  <c r="P68" i="14"/>
  <c r="P36" i="14"/>
  <c r="P62" i="14"/>
  <c r="P66" i="14"/>
  <c r="P4" i="14"/>
  <c r="P33" i="14"/>
  <c r="P28" i="14"/>
  <c r="D17" i="14"/>
  <c r="D57" i="14"/>
  <c r="D49" i="14"/>
  <c r="D10" i="14"/>
  <c r="D53" i="14"/>
  <c r="D18" i="14"/>
  <c r="D58" i="14"/>
  <c r="D5" i="14"/>
  <c r="D41" i="14"/>
  <c r="D21" i="14"/>
  <c r="D37" i="14"/>
  <c r="D66" i="14"/>
  <c r="D22" i="14"/>
  <c r="D61" i="14"/>
  <c r="D62" i="14"/>
  <c r="D34" i="14"/>
  <c r="D14" i="14"/>
  <c r="D38" i="14"/>
  <c r="D29" i="14"/>
  <c r="D47" i="14"/>
  <c r="D3" i="14"/>
  <c r="D43" i="14"/>
  <c r="D19" i="14"/>
  <c r="D50" i="14"/>
  <c r="D65" i="14"/>
  <c r="D46" i="14"/>
  <c r="D25" i="14"/>
  <c r="D8" i="14"/>
  <c r="D15" i="14"/>
  <c r="D54" i="14"/>
  <c r="D26" i="14"/>
  <c r="D33" i="14"/>
  <c r="D63" i="14"/>
  <c r="D6" i="14"/>
  <c r="D67" i="14"/>
  <c r="D9" i="14"/>
  <c r="D42" i="14"/>
  <c r="D7" i="14"/>
  <c r="D69" i="14"/>
  <c r="D13" i="14"/>
  <c r="D45" i="14"/>
  <c r="D11" i="14"/>
  <c r="D30" i="14"/>
  <c r="D52" i="14"/>
  <c r="H25" i="14"/>
  <c r="H16" i="14"/>
  <c r="H52" i="14"/>
  <c r="H12" i="14"/>
  <c r="H4" i="14"/>
  <c r="H60" i="14"/>
  <c r="H41" i="14"/>
  <c r="H48" i="14"/>
  <c r="H57" i="14"/>
  <c r="H37" i="14"/>
  <c r="H32" i="14"/>
  <c r="H17" i="14"/>
  <c r="H24" i="14"/>
  <c r="H40" i="14"/>
  <c r="H68" i="14"/>
  <c r="H28" i="14"/>
  <c r="H29" i="14"/>
  <c r="H42" i="14"/>
  <c r="H8" i="14"/>
  <c r="H13" i="14"/>
  <c r="H61" i="14"/>
  <c r="H64" i="14"/>
  <c r="H5" i="14"/>
  <c r="H59" i="14"/>
  <c r="H20" i="14"/>
  <c r="H50" i="14"/>
  <c r="H62" i="14"/>
  <c r="H49" i="14"/>
  <c r="H30" i="14"/>
  <c r="H36" i="14"/>
  <c r="H18" i="14"/>
  <c r="H21" i="14"/>
  <c r="H53" i="14"/>
  <c r="H69" i="14"/>
  <c r="H65" i="14"/>
  <c r="H33" i="14"/>
  <c r="H45" i="14"/>
  <c r="H10" i="14"/>
  <c r="H56" i="14"/>
  <c r="H9" i="14"/>
  <c r="H34" i="14"/>
  <c r="H44" i="14"/>
  <c r="H39" i="14"/>
  <c r="P24" i="14"/>
  <c r="L36" i="14"/>
  <c r="J56" i="14"/>
  <c r="L57" i="14"/>
  <c r="P61" i="14"/>
  <c r="P5" i="14"/>
  <c r="L61" i="14"/>
  <c r="L17" i="14"/>
  <c r="P32" i="14"/>
  <c r="L40" i="14"/>
  <c r="J36" i="14"/>
  <c r="AF13" i="14"/>
  <c r="P41" i="14"/>
  <c r="J5" i="14"/>
  <c r="P56" i="14"/>
  <c r="L48" i="14"/>
  <c r="AH29" i="14"/>
  <c r="J4" i="14"/>
  <c r="AH32" i="14"/>
  <c r="AF56" i="14"/>
  <c r="V63" i="14"/>
  <c r="V11" i="14"/>
  <c r="P60" i="14"/>
  <c r="P12" i="14"/>
  <c r="L64" i="14"/>
  <c r="L8" i="14"/>
  <c r="J8" i="14"/>
  <c r="AF69" i="14"/>
  <c r="AF37" i="14"/>
  <c r="AB52" i="14"/>
  <c r="AB4" i="14"/>
  <c r="V8" i="14"/>
  <c r="J57" i="14"/>
  <c r="J9" i="14"/>
  <c r="D36" i="14"/>
  <c r="D27" i="14"/>
  <c r="D51" i="14"/>
  <c r="L5" i="14"/>
  <c r="AH36" i="14"/>
  <c r="AF48" i="14"/>
  <c r="P16" i="14"/>
  <c r="L28" i="14"/>
  <c r="J48" i="14"/>
  <c r="AH41" i="14"/>
  <c r="AB8" i="14"/>
  <c r="V60" i="14"/>
  <c r="T17" i="14"/>
  <c r="L49" i="14"/>
  <c r="J65" i="14"/>
  <c r="D48" i="14"/>
  <c r="J49" i="14"/>
  <c r="D4" i="14"/>
  <c r="D68" i="14"/>
  <c r="AH33" i="14"/>
  <c r="AF61" i="14"/>
  <c r="AB32" i="14"/>
  <c r="V24" i="14"/>
  <c r="T9" i="14"/>
  <c r="P57" i="14"/>
  <c r="P37" i="14"/>
  <c r="N65" i="14"/>
  <c r="N17" i="14"/>
  <c r="L53" i="14"/>
  <c r="L13" i="14"/>
  <c r="H27" i="14"/>
  <c r="AB48" i="1"/>
  <c r="AB56" i="1"/>
  <c r="AB40" i="1"/>
  <c r="AB42" i="1"/>
  <c r="AB52" i="1"/>
  <c r="AB47" i="1"/>
  <c r="AB46" i="1"/>
  <c r="AB64" i="1"/>
  <c r="AB65" i="1"/>
  <c r="AB61" i="1"/>
  <c r="W74" i="39"/>
  <c r="AB22" i="1"/>
  <c r="AB11" i="1"/>
  <c r="AB20" i="1"/>
  <c r="AB32" i="1"/>
  <c r="AB18" i="1"/>
  <c r="AB30" i="1"/>
  <c r="AB23" i="1"/>
  <c r="AB43" i="1"/>
  <c r="AB27" i="1"/>
  <c r="W75" i="39"/>
  <c r="R72" i="39"/>
  <c r="AB68" i="1"/>
  <c r="AB6" i="1"/>
  <c r="R75" i="39"/>
  <c r="V74" i="39"/>
  <c r="V75" i="39"/>
  <c r="W73" i="39"/>
  <c r="R70" i="39"/>
  <c r="S70" i="39" s="1"/>
  <c r="AB26" i="1"/>
  <c r="AB21" i="1"/>
  <c r="AB17" i="1"/>
  <c r="AA44" i="1"/>
  <c r="W72" i="39"/>
  <c r="AB62" i="1"/>
  <c r="AB10" i="1"/>
  <c r="AB57" i="1"/>
  <c r="AB4" i="1"/>
  <c r="AB19" i="1"/>
  <c r="AB24" i="1"/>
  <c r="V73" i="39"/>
  <c r="AA39" i="39"/>
  <c r="V70" i="39"/>
  <c r="W70" i="39" s="1"/>
  <c r="V72" i="39"/>
  <c r="Z14" i="1"/>
  <c r="AB14" i="1"/>
  <c r="AB25" i="1"/>
  <c r="AB45" i="1"/>
  <c r="AB41" i="1"/>
  <c r="AB55" i="1"/>
  <c r="AB8" i="1"/>
  <c r="AB53" i="1"/>
  <c r="AB51" i="1"/>
  <c r="AB63" i="1"/>
  <c r="Z38" i="1"/>
  <c r="AB67" i="1"/>
  <c r="R73" i="39"/>
  <c r="AB7" i="1"/>
  <c r="AB31" i="1"/>
  <c r="Z31" i="1"/>
  <c r="AB12" i="1"/>
  <c r="AB29" i="1"/>
  <c r="R74" i="39"/>
  <c r="AB15" i="1"/>
  <c r="Q35" i="39"/>
  <c r="AA35" i="39"/>
  <c r="Q47" i="39"/>
  <c r="K75" i="39"/>
  <c r="AI30" i="14" l="1"/>
  <c r="AJ30" i="14" s="1"/>
  <c r="AI67" i="14"/>
  <c r="AJ67" i="14" s="1"/>
  <c r="AI26" i="14"/>
  <c r="AJ26" i="14" s="1"/>
  <c r="AI25" i="14"/>
  <c r="AJ25" i="14" s="1"/>
  <c r="AI19" i="14"/>
  <c r="AJ19" i="14" s="1"/>
  <c r="AI58" i="14"/>
  <c r="AJ58" i="14" s="1"/>
  <c r="AI4" i="14"/>
  <c r="AJ4" i="14" s="1"/>
  <c r="AI51" i="14"/>
  <c r="AJ51" i="14" s="1"/>
  <c r="AI47" i="14"/>
  <c r="AJ47" i="14" s="1"/>
  <c r="AI7" i="14"/>
  <c r="AJ7" i="14" s="1"/>
  <c r="AI6" i="14"/>
  <c r="AJ6" i="14" s="1"/>
  <c r="AI54" i="14"/>
  <c r="AJ54" i="14" s="1"/>
  <c r="AI46" i="14"/>
  <c r="AJ46" i="14" s="1"/>
  <c r="AI43" i="14"/>
  <c r="AJ43" i="14" s="1"/>
  <c r="AI68" i="14"/>
  <c r="AJ68" i="14" s="1"/>
  <c r="AI66" i="14"/>
  <c r="AJ66" i="14" s="1"/>
  <c r="AI27" i="14"/>
  <c r="AJ27" i="14" s="1"/>
  <c r="AI48" i="14"/>
  <c r="AJ48" i="14" s="1"/>
  <c r="AI45" i="14"/>
  <c r="AJ45" i="14" s="1"/>
  <c r="AI42" i="14"/>
  <c r="AJ42" i="14" s="1"/>
  <c r="AI63" i="14"/>
  <c r="AJ63" i="14" s="1"/>
  <c r="AI15" i="14"/>
  <c r="AJ15" i="14" s="1"/>
  <c r="AI65" i="14"/>
  <c r="AJ65" i="14" s="1"/>
  <c r="AI3" i="14"/>
  <c r="AJ3" i="14" s="1"/>
  <c r="AI14" i="14"/>
  <c r="AJ14" i="14" s="1"/>
  <c r="AI22" i="14"/>
  <c r="AJ22" i="14" s="1"/>
  <c r="AI41" i="14"/>
  <c r="AJ41" i="14" s="1"/>
  <c r="AI53" i="14"/>
  <c r="AJ53" i="14" s="1"/>
  <c r="AI17" i="14"/>
  <c r="AJ17" i="14" s="1"/>
  <c r="AI44" i="14"/>
  <c r="AJ44" i="14" s="1"/>
  <c r="AI23" i="14"/>
  <c r="AJ23" i="14" s="1"/>
  <c r="AI64" i="14"/>
  <c r="AJ64" i="14" s="1"/>
  <c r="AI52" i="14"/>
  <c r="AJ52" i="14" s="1"/>
  <c r="AI13" i="14"/>
  <c r="AJ13" i="14" s="1"/>
  <c r="AI9" i="14"/>
  <c r="AJ9" i="14" s="1"/>
  <c r="AI33" i="14"/>
  <c r="AJ33" i="14" s="1"/>
  <c r="AI8" i="14"/>
  <c r="AJ8" i="14" s="1"/>
  <c r="AI50" i="14"/>
  <c r="AJ50" i="14" s="1"/>
  <c r="AI34" i="14"/>
  <c r="AJ34" i="14" s="1"/>
  <c r="AI5" i="14"/>
  <c r="AJ5" i="14" s="1"/>
  <c r="AI10" i="14"/>
  <c r="AJ10" i="14" s="1"/>
  <c r="AI60" i="14"/>
  <c r="AJ60" i="14" s="1"/>
  <c r="AI32" i="14"/>
  <c r="AJ32" i="14" s="1"/>
  <c r="AI39" i="14"/>
  <c r="AJ39" i="14" s="1"/>
  <c r="AI20" i="14"/>
  <c r="AJ20" i="14" s="1"/>
  <c r="AI24" i="14"/>
  <c r="AJ24" i="14" s="1"/>
  <c r="AI69" i="14"/>
  <c r="AJ69" i="14" s="1"/>
  <c r="AI29" i="14"/>
  <c r="AJ29" i="14" s="1"/>
  <c r="AI62" i="14"/>
  <c r="AJ62" i="14" s="1"/>
  <c r="AI37" i="14"/>
  <c r="AJ37" i="14" s="1"/>
  <c r="AI49" i="14"/>
  <c r="AJ49" i="14" s="1"/>
  <c r="AI12" i="14"/>
  <c r="AJ12" i="14" s="1"/>
  <c r="AI55" i="14"/>
  <c r="AJ55" i="14" s="1"/>
  <c r="AI40" i="14"/>
  <c r="AJ40" i="14" s="1"/>
  <c r="AI28" i="14"/>
  <c r="AJ28" i="14" s="1"/>
  <c r="AI35" i="14"/>
  <c r="AJ35" i="14" s="1"/>
  <c r="AI56" i="14"/>
  <c r="AJ56" i="14" s="1"/>
  <c r="AI36" i="14"/>
  <c r="AJ36" i="14" s="1"/>
  <c r="AI11" i="14"/>
  <c r="AJ11" i="14" s="1"/>
  <c r="AI38" i="14"/>
  <c r="AJ38" i="14" s="1"/>
  <c r="AI61" i="14"/>
  <c r="AJ61" i="14" s="1"/>
  <c r="AI21" i="14"/>
  <c r="AJ21" i="14" s="1"/>
  <c r="AI18" i="14"/>
  <c r="AJ18" i="14" s="1"/>
  <c r="AI57" i="14"/>
  <c r="AJ57" i="14" s="1"/>
  <c r="AI31" i="14"/>
  <c r="AJ31" i="14" s="1"/>
  <c r="AI16" i="14"/>
  <c r="AJ16" i="14" s="1"/>
  <c r="AI59" i="14"/>
  <c r="AJ59" i="14" s="1"/>
  <c r="AB60" i="1"/>
  <c r="AB59" i="1"/>
  <c r="Q10" i="39"/>
  <c r="Z10" i="39"/>
  <c r="AA10" i="39" s="1"/>
  <c r="Q68" i="39"/>
  <c r="Z68" i="39"/>
  <c r="AA68" i="39" s="1"/>
  <c r="Z18" i="39"/>
  <c r="AA18" i="39" s="1"/>
  <c r="Z46" i="39"/>
  <c r="AA46" i="39" s="1"/>
  <c r="Z17" i="39"/>
  <c r="AA17" i="39" s="1"/>
  <c r="U75" i="39"/>
  <c r="U74" i="39"/>
  <c r="U73" i="39"/>
  <c r="T75" i="39"/>
  <c r="U72" i="39"/>
  <c r="T72" i="39"/>
  <c r="T70" i="39"/>
  <c r="U70" i="39" s="1"/>
  <c r="T73" i="39"/>
  <c r="T74" i="39"/>
  <c r="O75" i="39"/>
  <c r="O74" i="39"/>
  <c r="O73" i="39"/>
  <c r="O72" i="39"/>
  <c r="M75" i="39"/>
  <c r="M74" i="39"/>
  <c r="M73" i="39"/>
  <c r="M72" i="39"/>
  <c r="Y74" i="39"/>
  <c r="Y73" i="39"/>
  <c r="Y75" i="39"/>
  <c r="I75" i="8"/>
  <c r="Z69" i="1"/>
  <c r="AB54" i="1"/>
  <c r="P74" i="39"/>
  <c r="AB58" i="1"/>
  <c r="P73" i="39"/>
  <c r="Z5" i="1"/>
  <c r="AB5" i="1"/>
  <c r="P70" i="39"/>
  <c r="P72" i="39"/>
  <c r="P75" i="39"/>
  <c r="S72" i="39"/>
  <c r="Q14" i="39"/>
  <c r="AA14" i="39"/>
  <c r="S73" i="39"/>
  <c r="AB71" i="1"/>
  <c r="S74" i="39"/>
  <c r="S75" i="39"/>
  <c r="I72" i="8"/>
  <c r="I74" i="8"/>
  <c r="Q73" i="39" l="1"/>
  <c r="Q70" i="39"/>
  <c r="Z70" i="39"/>
  <c r="AA70" i="39" s="1"/>
  <c r="Q75" i="39"/>
  <c r="AA73" i="39"/>
  <c r="AA72" i="39"/>
  <c r="AA75" i="39"/>
  <c r="Z74" i="39"/>
  <c r="Z73" i="39"/>
  <c r="Z72" i="39"/>
  <c r="AA74" i="39"/>
  <c r="Q72" i="39"/>
  <c r="Z75" i="39"/>
  <c r="Q74" i="39"/>
  <c r="D74" i="8" l="1"/>
  <c r="D73" i="8"/>
  <c r="D73" i="39"/>
  <c r="D72" i="39"/>
  <c r="D75" i="39"/>
  <c r="D75" i="8"/>
  <c r="D72" i="8"/>
  <c r="D74" i="39"/>
</calcChain>
</file>

<file path=xl/sharedStrings.xml><?xml version="1.0" encoding="utf-8"?>
<sst xmlns="http://schemas.openxmlformats.org/spreadsheetml/2006/main" count="3545" uniqueCount="709">
  <si>
    <t>** MAWAs listed are not mutually exclusive; offices that span multiple counties were divided evenly across composite counties.</t>
  </si>
  <si>
    <t>EI IT        (Ages 0-2) Children Served</t>
  </si>
  <si>
    <t>% of Children Ages 0-2 served by CCW</t>
  </si>
  <si>
    <t>% of Children Ages 3-4 served by CCW</t>
  </si>
  <si>
    <t>Risk Classisification</t>
  </si>
  <si>
    <t>Risk Classification</t>
  </si>
  <si>
    <t>High</t>
  </si>
  <si>
    <t>Low</t>
  </si>
  <si>
    <t>Moderate-Low</t>
  </si>
  <si>
    <t>Moderate-High</t>
  </si>
  <si>
    <t>Reach - Direct Impact Programs</t>
  </si>
  <si>
    <t>Reach - Indirect Impact Programs</t>
  </si>
  <si>
    <t>Risk Level - Early Childhood Education Program Reach Analysis - Direct Impact Programs</t>
  </si>
  <si>
    <t>Risk Level - Early Childhood Education Program Reach Analysis - Indirect Impact Programs</t>
  </si>
  <si>
    <t xml:space="preserve">Total Indirect Impact Allocations </t>
  </si>
  <si>
    <t>Early Childhood Education Programs - Allocations and Children Under 5 Served</t>
  </si>
  <si>
    <t>% of Children Ages 0-2 served by NFP</t>
  </si>
  <si>
    <t>Children Ages 0-2 Served</t>
  </si>
  <si>
    <t>Children Ages 3-4 Served</t>
  </si>
  <si>
    <t>Children Under 5 served by Star 3&amp;4</t>
  </si>
  <si>
    <t># of Children Served by PA Pre-K Counts</t>
  </si>
  <si>
    <t>% of Children Served by  PA Pre-K Counts</t>
  </si>
  <si>
    <t># of Children Served by Early Intervention</t>
  </si>
  <si>
    <t>% of Children Served by  Early Intervention</t>
  </si>
  <si>
    <t># of Children Served by Keystone STARS Providers</t>
  </si>
  <si>
    <t>% of Children Served by  Keystone STARS Providers</t>
  </si>
  <si>
    <t>Early Childhood Education Programs - Infants and Toddlers Served</t>
  </si>
  <si>
    <t>Children Served</t>
  </si>
  <si>
    <t>Total Allocations</t>
  </si>
  <si>
    <t>Pennsylvania Pre-K Counts only serves children ages Three and Four</t>
  </si>
  <si>
    <t>Program is intended to reach children who are at risk of academic failure due to income, language, cultural, or special needs</t>
  </si>
  <si>
    <t>Parent-Child Home Program only serves children from One and a half to Three years</t>
  </si>
  <si>
    <t>Children are restricted to entering the program between the ages of 18 months and 2 years and the program runs for two years</t>
  </si>
  <si>
    <t>Program is intended to reach Low Income families whose children are at-risk for educational disadvantage</t>
  </si>
  <si>
    <t>Title I</t>
  </si>
  <si>
    <t>County</t>
  </si>
  <si>
    <t>Amount Budgeted for Prek-2</t>
  </si>
  <si>
    <t>Adams</t>
  </si>
  <si>
    <t>Allegheny</t>
  </si>
  <si>
    <t>Armstrong</t>
  </si>
  <si>
    <t>Beaver</t>
  </si>
  <si>
    <t>Bedford</t>
  </si>
  <si>
    <t>Berks</t>
  </si>
  <si>
    <t>Blair</t>
  </si>
  <si>
    <t>Bradford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</si>
  <si>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</si>
  <si>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</si>
  <si>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</si>
  <si>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</si>
  <si>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</si>
  <si>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</si>
  <si>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</si>
  <si>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</si>
  <si>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</si>
  <si>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</si>
  <si>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</si>
  <si>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</si>
  <si>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</si>
  <si>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</si>
  <si>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</si>
  <si>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</si>
  <si>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</si>
  <si>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</si>
  <si>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</si>
  <si>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</si>
  <si>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</si>
  <si>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Huntingdon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</si>
  <si>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</si>
  <si>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</si>
  <si>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</si>
  <si>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</si>
  <si>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</si>
  <si>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</si>
  <si>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</si>
  <si>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</si>
  <si>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</si>
  <si>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</si>
  <si>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McKean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</si>
  <si>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</si>
  <si>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</si>
  <si>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</si>
  <si>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</si>
  <si>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</si>
  <si>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</si>
  <si>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</si>
  <si>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</si>
  <si>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Philadelphia</t>
  </si>
  <si>
    <t>Pike</t>
  </si>
  <si>
    <t>Potter</t>
  </si>
  <si>
    <t>Schuylkill</t>
  </si>
  <si>
    <t>Snyder</t>
  </si>
  <si>
    <t>Somerset</t>
  </si>
  <si>
    <t>Sullivan</t>
  </si>
  <si>
    <t>Susquehanna</t>
  </si>
  <si>
    <t>Tioga</t>
  </si>
  <si>
    <t>Union</t>
  </si>
  <si>
    <t>Warren</t>
  </si>
  <si>
    <t>Washington</t>
  </si>
  <si>
    <t>Wayne</t>
  </si>
  <si>
    <t>Westmoreland</t>
  </si>
  <si>
    <t>Wyoming</t>
  </si>
  <si>
    <t>York</t>
  </si>
  <si>
    <t>Keystone STARS</t>
  </si>
  <si>
    <t>ECE TOTALS</t>
  </si>
  <si>
    <t>County Classification</t>
  </si>
  <si>
    <t>Urban</t>
  </si>
  <si>
    <t>Minimum</t>
  </si>
  <si>
    <t>Quartile 1</t>
  </si>
  <si>
    <t>Quartile 3</t>
  </si>
  <si>
    <t>Rural</t>
  </si>
  <si>
    <t>Median</t>
  </si>
  <si>
    <t>Venango</t>
  </si>
  <si>
    <t>Average Risk Level (ARL)</t>
  </si>
  <si>
    <t>Maximum</t>
  </si>
  <si>
    <t xml:space="preserve">Legend:  </t>
  </si>
  <si>
    <t>High ARL</t>
  </si>
  <si>
    <t>Moderate-High ARL</t>
  </si>
  <si>
    <t>Low ARL</t>
  </si>
  <si>
    <t>Moderate-Low ARL</t>
  </si>
  <si>
    <t>Low Risk</t>
  </si>
  <si>
    <t>Moderate-Low Risk</t>
  </si>
  <si>
    <t>Moderate-High Risk</t>
  </si>
  <si>
    <t>High Risk</t>
  </si>
  <si>
    <t>Tab 1</t>
  </si>
  <si>
    <t>Tab 2</t>
  </si>
  <si>
    <t>Tab 4</t>
  </si>
  <si>
    <t>Tab 5</t>
  </si>
  <si>
    <t>Tab 6</t>
  </si>
  <si>
    <t>Tab 7</t>
  </si>
  <si>
    <t>Tab 8</t>
  </si>
  <si>
    <t>Tab 9</t>
  </si>
  <si>
    <t>Tab 10</t>
  </si>
  <si>
    <t>Tab 11</t>
  </si>
  <si>
    <t>Tab 12</t>
  </si>
  <si>
    <t>Table of Contents</t>
  </si>
  <si>
    <t>Keystone STARS Reach Data</t>
  </si>
  <si>
    <t>Population Characteristics</t>
  </si>
  <si>
    <t>Quartile 2</t>
  </si>
  <si>
    <t>Tab 13</t>
  </si>
  <si>
    <t>Combined Risk Indicators</t>
  </si>
  <si>
    <t>Tab 3</t>
  </si>
  <si>
    <t>Mean</t>
  </si>
  <si>
    <t>Head Start State and Federal Reach Data</t>
  </si>
  <si>
    <t>Title I Funding for Pre-K through 2nd Grade Reach Data</t>
  </si>
  <si>
    <t>Tab 15</t>
  </si>
  <si>
    <t>Tab 16</t>
  </si>
  <si>
    <t>Tab 17</t>
  </si>
  <si>
    <t>Tab 18</t>
  </si>
  <si>
    <t>Early Intervention Reach Data</t>
  </si>
  <si>
    <t>Pennsylvania Pre-K Counts Reach Data</t>
  </si>
  <si>
    <t>PCHP Agency</t>
  </si>
  <si>
    <t># of Agencies</t>
  </si>
  <si>
    <t>% of Children Under 5 served by PCHP</t>
  </si>
  <si>
    <t>Parent-Child Home Program (PCHP)</t>
  </si>
  <si>
    <t>NFP Agency</t>
  </si>
  <si>
    <t>Nurse Family Partnership (NFP)</t>
  </si>
  <si>
    <t>Early Intevention</t>
  </si>
  <si>
    <t>% of Children Under 5 served by EI</t>
  </si>
  <si>
    <t># of Offices</t>
  </si>
  <si>
    <t>Pennsylvania Pre-K Counts (PKC)</t>
  </si>
  <si>
    <t># of SDs</t>
  </si>
  <si>
    <t>Allocations</t>
  </si>
  <si>
    <t>Head Start Supplemental Assistance Program and Federal Head Start</t>
  </si>
  <si>
    <t>HS Agency</t>
  </si>
  <si>
    <t>Child Care Works/Subsidy Reach Data</t>
  </si>
  <si>
    <t>Nurse Family Partnership</t>
  </si>
  <si>
    <t>Pennsylvania Pre-K Counts</t>
  </si>
  <si>
    <t>Early Intervention</t>
  </si>
  <si>
    <t>Total Children Served</t>
  </si>
  <si>
    <t>Total Allocation</t>
  </si>
  <si>
    <t>% of Children Under 5 Served by All ECE Programs</t>
  </si>
  <si>
    <t>ECE Funding per Child Served</t>
  </si>
  <si>
    <t>ECE Funding per Child</t>
  </si>
  <si>
    <t>% of Children Served by Nurse Family Partnership</t>
  </si>
  <si>
    <t># of Children Served by Nurse Family Partnership</t>
  </si>
  <si>
    <t>% of Children Served by Parent-Child Home Program</t>
  </si>
  <si>
    <t># of Children Served by Parent-Child Home Program</t>
  </si>
  <si>
    <t># of Children Served by Head Start State &amp; Federal</t>
  </si>
  <si>
    <t>Risk Level</t>
  </si>
  <si>
    <t>Total Risk Level</t>
  </si>
  <si>
    <t>Child Care Works Allocations</t>
  </si>
  <si>
    <t>Title I - Pre-K to 2nd Allocations</t>
  </si>
  <si>
    <t>Pennsylvania Pre-K Counts Children Served</t>
  </si>
  <si>
    <t>Risk Factors</t>
  </si>
  <si>
    <t>Risk and Reach Analysis Summary</t>
  </si>
  <si>
    <t># and % of Children Under 5 used Census table P3</t>
  </si>
  <si>
    <t>% of Children Served by Head Start State &amp; Federal</t>
  </si>
  <si>
    <t>% of Children Under 5 served by HS</t>
  </si>
  <si>
    <t>CCIS Agency</t>
  </si>
  <si>
    <t>% of Children Under 5 served by CCW</t>
  </si>
  <si>
    <t>Child Care Works</t>
  </si>
  <si>
    <t>Early Childhood Education Programs - Children Ages 3 and 4 Served</t>
  </si>
  <si>
    <t>Nurse Family Partnership only serves children from Birth to age two</t>
  </si>
  <si>
    <t>Program begins during pregnancy and continues up to 24 months postpartum</t>
  </si>
  <si>
    <t>Program is intended to reach first time, Low Income mother's who are pre-disposed to infant health and developmental problems</t>
  </si>
  <si>
    <t>Received from Renee Palakovic and Cindy Rhoads</t>
  </si>
  <si>
    <t>School Based Pre-K Program serves children ages 3 to Kindergarten</t>
  </si>
  <si>
    <t>Children Under 5 Served</t>
  </si>
  <si>
    <t>Total Children Under 5 Served</t>
  </si>
  <si>
    <t>% of 3 &amp; 4 Year Olds Served by All ECE Programs</t>
  </si>
  <si>
    <t>% of Children Ages 0-2 served by PCHP</t>
  </si>
  <si>
    <t>% of Children Ages 3-4 served by PCHP</t>
  </si>
  <si>
    <t>% of Children Ages 0-2 served by HS</t>
  </si>
  <si>
    <t>% of Children Ages 3-4 served by HS</t>
  </si>
  <si>
    <t>% of Children Ages 3-4 served by PKC</t>
  </si>
  <si>
    <t>% of Children Ages 0-2 served by EIIT</t>
  </si>
  <si>
    <t>% of Children Ages 3-4 served by EIPS</t>
  </si>
  <si>
    <t>Total Children Ages 0-2 Served</t>
  </si>
  <si>
    <t># of Children Ages 0-2*</t>
  </si>
  <si>
    <t># of Children Ages 3-4*</t>
  </si>
  <si>
    <t># of Children Under 5*</t>
  </si>
  <si>
    <t>Parent-Child Home Program Children         Ages 0-2 Served</t>
  </si>
  <si>
    <t>Early Intervention Children         Ages 0-2 Served</t>
  </si>
  <si>
    <t>Keystone STARS Children         Ages 0-2 Served</t>
  </si>
  <si>
    <t>% of Children Ages 0-2 Served by All ECE Programs</t>
  </si>
  <si>
    <t>Early Head Start Children         Ages 0-2 Served</t>
  </si>
  <si>
    <t>Parent-Child Home Program Children        Ages 3-4 Served</t>
  </si>
  <si>
    <t>Early Intervention Children        Ages 3-4 Served</t>
  </si>
  <si>
    <t>Keystone STARS Children        Ages 3-4 Served</t>
  </si>
  <si>
    <t>EI PS     (Ages 5+) Children Served</t>
  </si>
  <si>
    <t>Statewide Total</t>
  </si>
  <si>
    <t>% of All Children Under 5 Served In STARS 3 &amp; 4</t>
  </si>
  <si>
    <t>*** EIPS counts may contain 2 year old children who transfered to preschool before turning 3.</t>
  </si>
  <si>
    <t>EI PS        (Ages 3-4) Children Served***</t>
  </si>
  <si>
    <t>Bucks</t>
  </si>
  <si>
    <t>Tab 14</t>
  </si>
  <si>
    <t>^ Family Support Services Allocations</t>
  </si>
  <si>
    <t>Infant/Toddler and Preschool**</t>
  </si>
  <si>
    <t>Parent-Child Home Program</t>
  </si>
  <si>
    <t>Total HSSAP Children Served</t>
  </si>
  <si>
    <t>Total Federal HS Children Served</t>
  </si>
  <si>
    <t>% of Children Under 5 served by HSSAP</t>
  </si>
  <si>
    <t>HSSAP Priority 1 expand services in the program by creating new slots for children not currently served through Federal HS, HSSAP Priority 2 expands services in the program to children already served through Federal HS</t>
  </si>
  <si>
    <t>Federal Pre-School Head Start and HSSAP serve children ages 3 years to kindergarten</t>
  </si>
  <si>
    <t>Head Start State and Federal</t>
  </si>
  <si>
    <t>% of Children Born to Young and Single Mothers^</t>
  </si>
  <si>
    <t>% of Babies Born at Low Birth Weight (&lt;2500g)^</t>
  </si>
  <si>
    <t>% of Children Born to Mothers Who Used Tobacco during Pregnancy^</t>
  </si>
  <si>
    <t>PA PKC Lead Agencies **</t>
  </si>
  <si>
    <t>Allocations ***</t>
  </si>
  <si>
    <t># Children Eligible for PA PKC ****</t>
  </si>
  <si>
    <t>% of Children Eligible, Served by PA PKC</t>
  </si>
  <si>
    <t>* 2010 U.S. Census County Populations</t>
  </si>
  <si>
    <t>**** Income Eligilbility ONLY - At or Below 300% of the Federal Poverty Level, 2005-2009 American Communities Survey (Estimates based on Percent of Population Under Age 6)</t>
  </si>
  <si>
    <t>ABG Pre-K Program serves children ages 3 to Kindergarten</t>
  </si>
  <si>
    <t>Programs intended to meet the needs of the local children and is intended to be offered to students at the highest future of academic failure and should serve 3 &amp; 4 year olds for up to two years prior to the age of Kindergarten entrance for the district.</t>
  </si>
  <si>
    <t>School Districts **</t>
  </si>
  <si>
    <t xml:space="preserve">% of Children Ages 3-4 served by SB Pre-K </t>
  </si>
  <si>
    <t>% of Children Served in Unregulated Care</t>
  </si>
  <si>
    <t>Economic, Maternal, Birth Outcome, Academic, and Toxic Stress Risk Factor Data</t>
  </si>
  <si>
    <t>HSSAP Allocations ** ^</t>
  </si>
  <si>
    <t>Federal 
Early HS Allocations ***  ^</t>
  </si>
  <si>
    <t>^ Estimates for HS agencies that serve multiple counties based on proportion of children served by county out of total children served</t>
  </si>
  <si>
    <t>^^ HSSAP Priority 2 Children Served are also served by Federal HS and are intentionally excluded to provide an unduplicated count of HS Children</t>
  </si>
  <si>
    <t>^^^ Income Eligilbility ONLY - At or Below 100% of the Federal Poverty Level, 2005-2009 American Communities Survey (Estimates based on Percent of Population Under Age 6)</t>
  </si>
  <si>
    <t>HSSAP Priority 1 Children Served **</t>
  </si>
  <si>
    <t>HSSAP Priority 2 Children Served **</t>
  </si>
  <si>
    <t>Total HS Children Ages 3 &amp; 4 Served ^^</t>
  </si>
  <si>
    <t>Total HS Children Served ^^</t>
  </si>
  <si>
    <t># of Children  Under 5 Eligible for HS  ^^^</t>
  </si>
  <si>
    <t>% of Children Under 5 Eligible, served by HS</t>
  </si>
  <si>
    <t>Tab 19</t>
  </si>
  <si>
    <t>Nurse Family Partnership Reach Data</t>
  </si>
  <si>
    <t>Parent-Child Home Program Reach Data</t>
  </si>
  <si>
    <t>* 2010 County population estimates from PA Data Center, Penn State University</t>
  </si>
  <si>
    <t># and % of Children Under 5 living in economically at risk families used Census table PCT12</t>
  </si>
  <si>
    <t># and % of children under 5 living in economically high risk families used Census table PCT12</t>
  </si>
  <si>
    <t>% of Children Receiving Free/Reduced Lunch***</t>
  </si>
  <si>
    <t>% of Substantiated Cases of Abuse and Neglect for Children Under 5^^^</t>
  </si>
  <si>
    <t>% of All Children Under 5 served in STARS</t>
  </si>
  <si>
    <t>% of Children in Child Care Under 5 served in STARS</t>
  </si>
  <si>
    <t>This data is not mutually exclusive. A child can be served by more than one program in a given year, resulting in the possibilty of double counting.</t>
  </si>
  <si>
    <t>% of All Children Under 5 Served in STAR 2</t>
  </si>
  <si>
    <t>Nurse Family Partnership Children Served</t>
  </si>
  <si>
    <t>% of Children under 5 Years Served by Direct Impact ECE Programs</t>
  </si>
  <si>
    <t>This data is not mutually exclusive.  A child can be served by more than one program in a given year, resulting in the possibilty of double counting.</t>
  </si>
  <si>
    <t>STAR 1 Providers**</t>
  </si>
  <si>
    <t>STAR 2 Providers**</t>
  </si>
  <si>
    <t>STAR 3 Providers**</t>
  </si>
  <si>
    <t>STAR 4 Providers**</t>
  </si>
  <si>
    <t>Regulated Providers with No STAR rating**</t>
  </si>
  <si>
    <t># of  STARS Providers**</t>
  </si>
  <si>
    <t># of STARS 3 and 4**</t>
  </si>
  <si>
    <t># of All Regulated Providers**</t>
  </si>
  <si>
    <t>% of Regulated Providers in STARS**</t>
  </si>
  <si>
    <t>% of Regulated Centers in STARS**</t>
  </si>
  <si>
    <t>Allocations^</t>
  </si>
  <si>
    <t>Estimated Children Ages 0-2 Served^^</t>
  </si>
  <si>
    <t>Estimated Children Ages 3-4 Served^^</t>
  </si>
  <si>
    <t>Estimated Children Ages 5+ Served^^</t>
  </si>
  <si>
    <t>Estimated Children Under 5 Not Served^^</t>
  </si>
  <si>
    <t>Estimated Children Served in STAR 2 and up^^</t>
  </si>
  <si>
    <t>Estimated Children Served in STARS 3 &amp; 4^^</t>
  </si>
  <si>
    <t>Estimated Children Under 5 Served in STAR 2^^</t>
  </si>
  <si>
    <t>Estimated Children Under 5 Served in STAR 3 &amp; 4^^</t>
  </si>
  <si>
    <t>^^ Estimated number of Children Served is calculated based on a comparison of children in Keystone STARS and Child Care Works</t>
  </si>
  <si>
    <t>Data is received from PennData and PELICAN EI</t>
  </si>
  <si>
    <t>Federal Early HS Children Served ***</t>
  </si>
  <si>
    <t>School Districts**</t>
  </si>
  <si>
    <t># of SDs**</t>
  </si>
  <si>
    <t>ABG Total Allocations**</t>
  </si>
  <si>
    <t>Federal Preschool HS Children Served ***</t>
  </si>
  <si>
    <t>Federal Preschool HS Allocations ***  ^</t>
  </si>
  <si>
    <t>Preschool Head Start State and Federal Children Ages 3-4 Served</t>
  </si>
  <si>
    <t>Birth Rate to Mothers, Ages 15-17^</t>
  </si>
  <si>
    <t>Percent of Children under Age 18 with Documented Cases of Maltreatment^</t>
  </si>
  <si>
    <t>^ Allocations from 11-12</t>
  </si>
  <si>
    <t>Moderate Low</t>
  </si>
  <si>
    <t>Moderate High</t>
  </si>
  <si>
    <t>Austin Area SD</t>
  </si>
  <si>
    <t>Bethlehem Area SD</t>
  </si>
  <si>
    <t>Chester-Upland SD</t>
  </si>
  <si>
    <t>Danville Area SD</t>
  </si>
  <si>
    <t>Delaware Valley SD</t>
  </si>
  <si>
    <t>Farrell Area SD</t>
  </si>
  <si>
    <t>Forest Area SD</t>
  </si>
  <si>
    <t>Frazier SD</t>
  </si>
  <si>
    <t>Freeport Area SD</t>
  </si>
  <si>
    <t>Harmony Area SD</t>
  </si>
  <si>
    <t>Jefferson-Morgan SD</t>
  </si>
  <si>
    <t>Jim Thorpe Area SD</t>
  </si>
  <si>
    <t>Lebanon SD</t>
  </si>
  <si>
    <t>Lewisburg Area SD</t>
  </si>
  <si>
    <t>Monessen City SD</t>
  </si>
  <si>
    <t>Newport SD</t>
  </si>
  <si>
    <t>Penns Valley Area SD</t>
  </si>
  <si>
    <t>Philadelphia City SD</t>
  </si>
  <si>
    <t>Reading SD</t>
  </si>
  <si>
    <t>Southern Fulton SD</t>
  </si>
  <si>
    <t>Steelton-Highspire SD</t>
  </si>
  <si>
    <t>Titusville Area SD</t>
  </si>
  <si>
    <t>Tunkhannock Area SD</t>
  </si>
  <si>
    <t>Tyrone Area SD</t>
  </si>
  <si>
    <t>Western Wayne SD</t>
  </si>
  <si>
    <t>Little Life Enrichment Center, Pathstone</t>
  </si>
  <si>
    <t>Allegheny Intermediate Unit, Council of Three Rivers American Indian Center, Highlands SD, McKeesport Area SD, Pittsburgh SD, Riverview Children's Center, West Mifflin Area SD, Wilkinsburg Borough SD, Woodland Hills SD</t>
  </si>
  <si>
    <t>Armstrong County Community Action Agency</t>
  </si>
  <si>
    <t>Ambridge Area SD, Big Beaver Falls Area SD, HAP Enterprises / Tiny Tot Learning Center, Lifesteps, Riverside Beaver County SD, Western Beaver County SD</t>
  </si>
  <si>
    <t>Chestnut Ridge SD, Tussey Mountain SD</t>
  </si>
  <si>
    <t>Berks Community Action Program</t>
  </si>
  <si>
    <t>Begin With Us Child Care &amp; Preschool, Child Advocates of Blair County, Kids First Blair County, Tyrone Area SD</t>
  </si>
  <si>
    <t>North Penn Comprehensive Health Services / Bradford Tioga Head Start, Wyalusing Valley Children's Center</t>
  </si>
  <si>
    <t>Bristol Township SD, Morrisville Borough SD, Neshaminy SD, United Way of Bucks County</t>
  </si>
  <si>
    <t>Butler County Children's Center, Lifesteps</t>
  </si>
  <si>
    <t>Cambria Heights SD, Community Action Partnership of Cambria County, Conemaugh Valley SD, Greater Johnstown SD, Harmony Area SD, Northern Cambria SD, Penn Cambria SD</t>
  </si>
  <si>
    <t>Northern Tier</t>
  </si>
  <si>
    <t>Jim Thorpe Area SD, Pathstone</t>
  </si>
  <si>
    <t>Cen-Clear Child Services, Child Development &amp; Family Council of Centre County, Pennsylvania State University</t>
  </si>
  <si>
    <t>Creative Education, Owen J. Roberts SD, Pottstown SD, Warwick Child Care Center</t>
  </si>
  <si>
    <t>Jefferson-Clarion Head Start</t>
  </si>
  <si>
    <t>Cen-Clear Child Services, Children's Aid Society in Clearfield County, Harmony Area SD</t>
  </si>
  <si>
    <t>Jersey Shore Area SD, Lycoming-Clinton Counties Commission for Community Action / STEP</t>
  </si>
  <si>
    <t>Carlisle Day Care Center, Knowledge Universe Education, Mechanicsburg Area SD</t>
  </si>
  <si>
    <t>Chester-Upland SD, Delaware County Intermediate Unit, Today's Child Learning Centers</t>
  </si>
  <si>
    <t>Benedictine Sisters, Corry Area SD,  Dr. Gertrude A. Barber Center, Early Connections, Erie City SD, Greater Erie Community Action Committee, Millcreek Township SD, YMCA of Greater Erie</t>
  </si>
  <si>
    <t>Frazier SD, Private Industry Council of Westmoreland-Fayette</t>
  </si>
  <si>
    <t>Chambersburg Area SD, Fannett-Metal SD</t>
  </si>
  <si>
    <t>Community Action Southwest</t>
  </si>
  <si>
    <t>Huntingdon County Child &amp; Adult Development Corporation</t>
  </si>
  <si>
    <t>Grand Beginnings Children Center, Indiana County Child Day Care Program, Marion Center Area SD, Penns Manor Area SD</t>
  </si>
  <si>
    <t>ABC Kiddie Kampus, Northeastern Childcare Services, Scranton-Lackwanna Human Development Agency, The Kreig Institute For Early Childhood, Tunkhannock Area SD, Wee Care Day Care / KMP</t>
  </si>
  <si>
    <t>Cocalico SD, Hildebrandt Learning Centers, Knowledge Universe Education, Lancaster SD, Little People Day Care School / SSB Corporation, Owl Hill Learning Centers / Childcare Services</t>
  </si>
  <si>
    <t>Lawrence County Social Services</t>
  </si>
  <si>
    <t>Lancaster-Lebanon Intermediate Unit</t>
  </si>
  <si>
    <t>Child Development Council of Northeast Pennsylvania, Columbia Day Care Program, Greater Nanticoke Area SD, Hazelton Area SD, Luzerne County Head Start, Rainbow Hill School</t>
  </si>
  <si>
    <t>East Lycoming SD, Lycoming-Clinton Counties Commission for Community Action / STEP, Montgomery Area SD</t>
  </si>
  <si>
    <t>Smethsport Area SD</t>
  </si>
  <si>
    <t>Community Action Partnership of Mercer County</t>
  </si>
  <si>
    <t>Grace Covenant Church / Hide-N-Seek Christian Nursery, Snyder Union Mifflin Child Development</t>
  </si>
  <si>
    <t>Pocono Services for Families &amp; Children, The Growing Place Child Care Centers, Tobyhanna Kids, Wee Wons</t>
  </si>
  <si>
    <t>Bethlehem Area SD, Community Services for Children, Family YMCA of Easton / Phillipsburg, Lehigh Valley Child Care, Northampton Area Community College</t>
  </si>
  <si>
    <t>Child Development, Dawn to Dusk Learning Child Care Center</t>
  </si>
  <si>
    <t>Tableland Services, Turkeyfoot Valley Area SD</t>
  </si>
  <si>
    <t>Forest City Regional SD, Mountain View SD, Northeastern Child Care Services</t>
  </si>
  <si>
    <t>Northern Tioga SD, Southern Tioga SD</t>
  </si>
  <si>
    <t>Child Development Centers, Family &amp; Community Christian Association</t>
  </si>
  <si>
    <t>Warren-Forest Counties Economic Opportunity Council</t>
  </si>
  <si>
    <t>Northeastern Child Care Services, Scranton-Lackawanna Human Development Agency</t>
  </si>
  <si>
    <t>Monessen City SD, Seton Hill Child Services</t>
  </si>
  <si>
    <t>Crispus Attucks Assocation, Knowledge Universe Education, York City SD, York Day Nursery, York Jewish Community Center, YWCA of York</t>
  </si>
  <si>
    <t>Allegheny Lutheran Social Ministries / Bedford-Fulton County Head Start</t>
  </si>
  <si>
    <t>Child Advocates of Blair County</t>
  </si>
  <si>
    <t>North Penn Comprehensive Health Services / Bradford Tioga Head Start</t>
  </si>
  <si>
    <t>Bucks County Head Start</t>
  </si>
  <si>
    <t>Butler County Children's Center</t>
  </si>
  <si>
    <t>Community Action Partnership of Cambria County, Professional Family Care Services</t>
  </si>
  <si>
    <t>Pathstone</t>
  </si>
  <si>
    <t>Cen-Clear Child Services</t>
  </si>
  <si>
    <t>Chester County Intermediate Unit</t>
  </si>
  <si>
    <t>Jefferson Clarion Head Start</t>
  </si>
  <si>
    <t>Lycoming-Clinton Counties Commission for Community Action / STEP</t>
  </si>
  <si>
    <t>Columbia Day Care Program</t>
  </si>
  <si>
    <t>Community Services of Venango County, Family &amp; Community Christian Association</t>
  </si>
  <si>
    <t>Keystone Service Systems / Capital Area Head Start, Shippensburg University</t>
  </si>
  <si>
    <t>Keystone Service Systems / Capital Area Head Start</t>
  </si>
  <si>
    <t>Delaware County Intermediate Unit</t>
  </si>
  <si>
    <t xml:space="preserve"> Private Industry Council of Westmoreland-Fayette</t>
  </si>
  <si>
    <t>Allegheny Lutheran Social Ministries / Bedford-Fulton County Head Start, Central Fulton SD</t>
  </si>
  <si>
    <t>Tuscarora Intermediate Unit</t>
  </si>
  <si>
    <t>Scranton-Lackwanna Human Development Agency</t>
  </si>
  <si>
    <t>Community Action Program of Lancaster County</t>
  </si>
  <si>
    <t>Commonwealth of Pennsylvania / OCDEL, Lawrence County Social Services</t>
  </si>
  <si>
    <t>Commonwealth of Pennsylvania / OCDEL, Lancaster-Lebanon Intermediate Unit</t>
  </si>
  <si>
    <t>Community Services for Children</t>
  </si>
  <si>
    <t>Columbia Day Care Program, Luzerne County Head Start</t>
  </si>
  <si>
    <t xml:space="preserve"> Snyder Union Mifflin Child Development</t>
  </si>
  <si>
    <t>Pocono Services for Families &amp; Children</t>
  </si>
  <si>
    <t>Maternity Care Coalition, Montgomery County Head Start</t>
  </si>
  <si>
    <t>Central Susquehanna Intermediate Unit</t>
  </si>
  <si>
    <t>Child Development</t>
  </si>
  <si>
    <t>Tableland Services</t>
  </si>
  <si>
    <t>Family &amp; Community Christian Association, Venango County Health &amp; Human Services</t>
  </si>
  <si>
    <t>Seton Hill Child Services, Westmoreland Human Opportunities</t>
  </si>
  <si>
    <t>Luzerne County Head Start</t>
  </si>
  <si>
    <t>Community Progress Council / Head Start of York County</t>
  </si>
  <si>
    <t>New Castle Area SD, Union Area SD</t>
  </si>
  <si>
    <t>Pottstown SD, Upper Merion Area SD</t>
  </si>
  <si>
    <t>CCIS of Adams</t>
  </si>
  <si>
    <t>CCIS of Allegheny City
CCIS of Allegheny North
CCIS of Allegheny South</t>
  </si>
  <si>
    <t>CCIS of Armstrong</t>
  </si>
  <si>
    <t>CCIS of Beaver</t>
  </si>
  <si>
    <t>CCIS of Bedford</t>
  </si>
  <si>
    <t>CCIS of Berks</t>
  </si>
  <si>
    <t>CCIS of Blair</t>
  </si>
  <si>
    <t>CCIS of Bradford/Sullivan</t>
  </si>
  <si>
    <t>CCIS of Bucks</t>
  </si>
  <si>
    <t>CCIS of Butler</t>
  </si>
  <si>
    <t>CCIS of Cambria</t>
  </si>
  <si>
    <t>CCIS of Cameron/Elk/McKean/Potter</t>
  </si>
  <si>
    <t>CCIS of Carbon</t>
  </si>
  <si>
    <t>CCIS of Centre</t>
  </si>
  <si>
    <t>CCIS of Chester</t>
  </si>
  <si>
    <t>CCIS of Clarion/Jefferson</t>
  </si>
  <si>
    <t>CCIS of Clearfield</t>
  </si>
  <si>
    <t>CCIS of Clinton/Lycoming</t>
  </si>
  <si>
    <t>CCIS of Columbia</t>
  </si>
  <si>
    <t>CCIS of Crawford</t>
  </si>
  <si>
    <t>CCIS of Cumberland/Perry</t>
  </si>
  <si>
    <t>CCIS of Dauphin</t>
  </si>
  <si>
    <t>CCIS of Delaware</t>
  </si>
  <si>
    <t>CCIS of Erie</t>
  </si>
  <si>
    <t>CCIS of Fayette</t>
  </si>
  <si>
    <t>CCIS of Forest/Warren</t>
  </si>
  <si>
    <t>CCIS of Franklin/Fulton</t>
  </si>
  <si>
    <t>CCIS of Greene</t>
  </si>
  <si>
    <t>CCIS of Huntingdon</t>
  </si>
  <si>
    <t>CCIS of Indiana</t>
  </si>
  <si>
    <t>CCIS of Juniata</t>
  </si>
  <si>
    <t>CCIS of Lackawanna</t>
  </si>
  <si>
    <t>CCIS of Lancaster</t>
  </si>
  <si>
    <t>CCIS of Lawrence</t>
  </si>
  <si>
    <t>CCIS of Lebanon</t>
  </si>
  <si>
    <t>CCIS of Lehigh</t>
  </si>
  <si>
    <t>CCIS of Luzerne</t>
  </si>
  <si>
    <t>CCIS of Mercer</t>
  </si>
  <si>
    <t>CCIS of Mifflin</t>
  </si>
  <si>
    <t>CCIS of Monroe</t>
  </si>
  <si>
    <t>CCIS of Montgomery</t>
  </si>
  <si>
    <t>CCIS of Montour</t>
  </si>
  <si>
    <t>CCIS of Northampton</t>
  </si>
  <si>
    <t>CCIS of Northumberland</t>
  </si>
  <si>
    <t>CCIS of Center City and South Philadelphia
CCIS of North Philadelphia
CCIS of Northeast Philadelphia
CCIS of Northwest Philadelphia
CCIS of West and Southwest Philadelphia</t>
  </si>
  <si>
    <t>CCIS of Pike</t>
  </si>
  <si>
    <t>CCIS of Schuylkill</t>
  </si>
  <si>
    <t>CCIS of Snyder/Union</t>
  </si>
  <si>
    <t>CCIS of Somerset</t>
  </si>
  <si>
    <t>CCIS of Susquehanna/Wayne</t>
  </si>
  <si>
    <t>CCIS of Tioga</t>
  </si>
  <si>
    <t>CCIS of Venango</t>
  </si>
  <si>
    <t>CCIS of Washington</t>
  </si>
  <si>
    <t>CCIS of Westmoreland</t>
  </si>
  <si>
    <t>CCIS of Wyoming</t>
  </si>
  <si>
    <t>CCIS of York</t>
  </si>
  <si>
    <t>Service Allocations **</t>
  </si>
  <si>
    <t>FSS Allocations ** ^</t>
  </si>
  <si>
    <t>Children Ages 0-2 Served **</t>
  </si>
  <si>
    <t>Children Ages 3-4 Served **</t>
  </si>
  <si>
    <t>Children Ages 5+ Served **</t>
  </si>
  <si>
    <t>Total Children Waitlist ***</t>
  </si>
  <si>
    <t>% of Children Served in Regulated Care **</t>
  </si>
  <si>
    <t>*** Wailist for Low-Income ONLY</t>
  </si>
  <si>
    <t>Child Care Works serves children from birth through age 12</t>
  </si>
  <si>
    <t>Bethel Park SD, Highlands SD, Penn Hills SD, Pittsburgh SD, West Mifflin Area SD, Wilkinsburg Borough SD, Woodland Hills SD</t>
  </si>
  <si>
    <t>Big Beaver Falls Area SD, Central Valley SD, Midland Borough SD, South Side Area SD, Western Beaver County SD</t>
  </si>
  <si>
    <t>Chestnut Ridge SD, Northern Bedford County SD, Tussey Mountain SD</t>
  </si>
  <si>
    <t>Sayre Area SD, Towanda Area SD</t>
  </si>
  <si>
    <t>Blacklick Valley SD, Conemaugh Valley SD, Ferndale Area SD, Forest Hills SD, Greater Johnstown SD, Northern Cambria SD, Penn Cambria SD, Portage Area SD</t>
  </si>
  <si>
    <t>Keystone SD, North Clarion County SD</t>
  </si>
  <si>
    <t>Corry Area SD, Girard SD, Iroquois SD, Union City Area SD</t>
  </si>
  <si>
    <t>Central Fulton SD, Forbes Road SD, Southern Fulton SD</t>
  </si>
  <si>
    <t>Marion Center Area SD, Penns Manor Area SD</t>
  </si>
  <si>
    <t>Carbondale Area SD, Scranton SD</t>
  </si>
  <si>
    <t>Cocalico SD, Lancaster SD, Manheim Central SD</t>
  </si>
  <si>
    <t>Allentown City SD, Northern Lehigh SD</t>
  </si>
  <si>
    <t>East Lycoming SD, Montgomery Area SD</t>
  </si>
  <si>
    <t>Bradford Area SD, Otto-Eldred SD, Smethport Area SD</t>
  </si>
  <si>
    <t>Mount Carmel Area SD, Shamokin Area SD</t>
  </si>
  <si>
    <t>Austin Area SD, Galeton Area SD, Northern Potter SD, Oswayo Valley SD</t>
  </si>
  <si>
    <t>Minersville Area SD, Shenandoah Valley SD</t>
  </si>
  <si>
    <t>North Star SD, Shanksville-Stonycreek SD, Turkeyfoot Valley Area SD, Windber Area SD</t>
  </si>
  <si>
    <t>Blue Ridge SD, Forest City Regional SD, Susquehanna Community SD</t>
  </si>
  <si>
    <t>South Eastern SD, York City SD</t>
  </si>
  <si>
    <t>** PDE PIMS School Enrollment Report FY 11/12 - SD Only Pre-K &amp; K4</t>
  </si>
  <si>
    <t>** Includes Centers, Group, and Family Child Care Homes. Certification data is as of June 30, 2012</t>
  </si>
  <si>
    <t>York/Adams
Lincoln IU 12</t>
  </si>
  <si>
    <t>Allegheny
Allegheny IU 3
Pittsburgh SD</t>
  </si>
  <si>
    <t>Armstrong/Indiana
ARIN IU 28</t>
  </si>
  <si>
    <t>Beaver
Beaver Valley IU 27</t>
  </si>
  <si>
    <t>Bedford/Somerset
Appalachia IU 8</t>
  </si>
  <si>
    <t>Berks
Berks County IU 14</t>
  </si>
  <si>
    <t>Blair
Appalachia IU 8
Altoona Area SD</t>
  </si>
  <si>
    <t>Bradford/Sullivan
BlaST IU 17</t>
  </si>
  <si>
    <t>Bucks
Bucks County IU 22</t>
  </si>
  <si>
    <t>Butler
Midwestern IU 4</t>
  </si>
  <si>
    <t>Cambria
Appalachia IU 8</t>
  </si>
  <si>
    <t>Cameron/Elk
Seneca Highlands IU 9</t>
  </si>
  <si>
    <t>Carbon/Monroe/Pike
Carbon Lehigh IU 21</t>
  </si>
  <si>
    <t>Centre
Central IU 10</t>
  </si>
  <si>
    <t>Chester
Chester County IU 24</t>
  </si>
  <si>
    <t>Clarion
Riverview IU 6</t>
  </si>
  <si>
    <t>Clearfield/Jefferson
Central IU 10</t>
  </si>
  <si>
    <t>Lycoming/Clinton
Central IU 10</t>
  </si>
  <si>
    <t>Columbia/Montour/Snyder/Union
Central Susquehanna IU 16</t>
  </si>
  <si>
    <t>Crawford
Northwest Tri. County IU 5</t>
  </si>
  <si>
    <t>Cumberland/Perry
Capital Area IU 15</t>
  </si>
  <si>
    <t>Dauphin
Capital Area IU 15</t>
  </si>
  <si>
    <t>Delaware
Delaware County IU 25
Elwyn - Chester Upland</t>
  </si>
  <si>
    <t>Erie
Northwest Tri. County IU 5
Erie City SD</t>
  </si>
  <si>
    <t>Fayette
IU 1</t>
  </si>
  <si>
    <t>Forest/Warren
Riverview IU 6</t>
  </si>
  <si>
    <t>Franklin/Fulton
Lincoln IU 12</t>
  </si>
  <si>
    <t>Franklin/Fulton
Tuscarora IU 11</t>
  </si>
  <si>
    <t>Greene
IU 1</t>
  </si>
  <si>
    <t>Huntingdon/Mifflin/Juniata
Tuscarora IU 11</t>
  </si>
  <si>
    <t>Clearfield/Jefferson
Riverview IU 6</t>
  </si>
  <si>
    <t>Lackawanna/Susquehanna
Northeast Educational IU 19</t>
  </si>
  <si>
    <t>Lancaster
Lancaster-Lebanon IU 13</t>
  </si>
  <si>
    <t>Lawrence
Midwestern IU 4</t>
  </si>
  <si>
    <t>Lebanon
Lancaster-Lebanon IU 13</t>
  </si>
  <si>
    <t>Lehigh
Carbon Lehigh IU 21</t>
  </si>
  <si>
    <t>Luzerne/Wyoming
Hazleton Area SD</t>
  </si>
  <si>
    <t>Lycoming/Clinton
BlaST IU 17</t>
  </si>
  <si>
    <t>McKean
Seneca Highlands IU 9</t>
  </si>
  <si>
    <t>Carbon/Monroe/Pike
Colonial IU 20</t>
  </si>
  <si>
    <t>Montgomery
Montgomery Co. IU 23</t>
  </si>
  <si>
    <t>Northampton
Colonial IU 20</t>
  </si>
  <si>
    <t>Northumberland
Central Susquehanna IU 16</t>
  </si>
  <si>
    <t>Philadelphia
Elwyn-Philadelphia</t>
  </si>
  <si>
    <t>Potter
Seneca Highlands IU 9</t>
  </si>
  <si>
    <t>Schuylkill
Schuylkill IU 29</t>
  </si>
  <si>
    <t>Tioga
BlaST IU 17</t>
  </si>
  <si>
    <t>Venango
Riverview IU 6</t>
  </si>
  <si>
    <t>Forest/Warren
Northwest Tri Co. IU 5</t>
  </si>
  <si>
    <t>Washington
IU 1</t>
  </si>
  <si>
    <t>Wayne
Northeast Educational IU 19
Western Wayne SD</t>
  </si>
  <si>
    <t>Westmoreland
Westmoreland IU 7</t>
  </si>
  <si>
    <t>Healthy Families America</t>
  </si>
  <si>
    <t>Parents as Teachers</t>
  </si>
  <si>
    <t>Tab 20</t>
  </si>
  <si>
    <t>Parents at Teachers (PAT)</t>
  </si>
  <si>
    <t>PAT Agency</t>
  </si>
  <si>
    <t>Healthy Families America (HFA)</t>
  </si>
  <si>
    <t>HFA Agency</t>
  </si>
  <si>
    <t>% of Children Ages 0-2 Served by HFA</t>
  </si>
  <si>
    <t># of Children Served by Healthy Families America</t>
  </si>
  <si>
    <t>% of Children Served by Healthy Families America</t>
  </si>
  <si>
    <t># of Children Served by Parents as Teachers</t>
  </si>
  <si>
    <t>% of Children Served by Parents as Teachers</t>
  </si>
  <si>
    <t>Healthy Families America Children         Ages 0-2 Served</t>
  </si>
  <si>
    <t>Parents as Teachers Children         Ages 0-2 Served</t>
  </si>
  <si>
    <t>% of Children Ages 0-2 served by PAT</t>
  </si>
  <si>
    <t>% of Children Ages 3-4 served by PAT</t>
  </si>
  <si>
    <t>% of Children Under 5 served by PAT</t>
  </si>
  <si>
    <t>Parents as Teachers Children         Ages 3-4 Served</t>
  </si>
  <si>
    <t>Healthy Families America only serves children from Birth to age two</t>
  </si>
  <si>
    <t>Program begins prenatally or right after the birth of a baby and continues up to 5 years postpartum</t>
  </si>
  <si>
    <t>Program Data Source: Self-Report</t>
  </si>
  <si>
    <t>Program Data Source: ETO Year-End Report FY 10/11 - Funding &amp; Children Served for Grantees serving multiple Counties based on Slot Distribution</t>
  </si>
  <si>
    <t>^^^ Pennsylvania Department of Public Welfare's Office of Children, Youth and Families (2010)</t>
  </si>
  <si>
    <t>Pennsylvania Pact Pre-K</t>
  </si>
  <si>
    <t>Pennsylvania Pact Pre-K Reach Data</t>
  </si>
  <si>
    <t>School District Based Pre-K Reach Data</t>
  </si>
  <si>
    <t># of Children Served by School District Based Pre-K</t>
  </si>
  <si>
    <t>% of Children Served by School District Based Pre-K</t>
  </si>
  <si>
    <t>School District Based Pre-K Children Served</t>
  </si>
  <si>
    <t>School District Based Pre-K</t>
  </si>
  <si>
    <t>School District Based Pre-Kindergarten</t>
  </si>
  <si>
    <t>EI count of children served includes all children being served in order to maintain accurate per child expenditure amounts. This results in a slight inflation of total count and percent of children served. See tab 13 for breakdown by age.</t>
  </si>
  <si>
    <t>This data is not mutually exclusive. A child can be served by more than one program in a given year.</t>
  </si>
  <si>
    <t>This data is not mutually exclusive. A child can be served by more than one program in a given year, resulting in the possibilty of double counting</t>
  </si>
  <si>
    <t>2012-2013 Pennsylvania County Reach and Risk Assessment</t>
  </si>
  <si>
    <t>2012-2013</t>
  </si>
  <si>
    <t>June 2013</t>
  </si>
  <si>
    <t>Mercer
Midwestern IU 4</t>
  </si>
  <si>
    <t>Family &amp; Community Christian Association</t>
  </si>
  <si>
    <t>Halifax Area SD, Heaven Sent Academy, Keystone Service Systems / Capital Area Head Start, Philadelphia City SD, Steelton-Highspire SD</t>
  </si>
  <si>
    <t>Bethlehem Area SD, Community Services for Children, Lehigh Valley Children's Center, The Cuddle Zone Learning Center</t>
  </si>
  <si>
    <t>Freedom Valley YMCA, Montgomery County Community College Children's Center, Pottstown SD</t>
  </si>
  <si>
    <t>Mount Carmel Area SD, Central Susquehanna IU</t>
  </si>
  <si>
    <t>Snyder, Union, Mifflin Child Development</t>
  </si>
  <si>
    <t>** PELICAN, May 2013 Lead Agency Child Enrollments by Service Location County</t>
  </si>
  <si>
    <t>*** PELICAN FY 12/13 Final Grant Awards, Total Allocations does not include IT Budget</t>
  </si>
  <si>
    <t>Adams County Children's Educational Special Services</t>
  </si>
  <si>
    <t>Allegheny Intermediate Unit, Council of Three Rivers American Indian Center, Pittsburgh SD, Seton Hill Child Services, University of Pittsburgh</t>
  </si>
  <si>
    <t>Armstrong County Community Action Agency, Seton Hill Child Services</t>
  </si>
  <si>
    <t>Lifesteps, Private Industry Council of Westmoreland/Fayette</t>
  </si>
  <si>
    <t>Berks County Intermediate Unit</t>
  </si>
  <si>
    <t>North Penn Comprehensive Health Services</t>
  </si>
  <si>
    <t>Greater Erie Community Action Committee</t>
  </si>
  <si>
    <t>Franklin County Head Start, Shippensburg University</t>
  </si>
  <si>
    <t>Indiana County Head Start, Seton Hill Child Services</t>
  </si>
  <si>
    <t>Children's Hospital of Philadelphia, Health Federation of Philadelphia, Maternity Care Coalition, Norris Square Civic Association, Philadelphia City SD, Presbytery of Philadelphia Learning Tree</t>
  </si>
  <si>
    <t>** PELICAN, FY 12/13 Final Grant Awards - Children Served by Service Location County</t>
  </si>
  <si>
    <t>*** Federal HS Grantees Reports FY 12/13 (Information provided directly by Grantees - Includes ARRA &amp; MIECHV Grant Awards) - Not Finalized</t>
  </si>
  <si>
    <t>Federal Early Head Start begins to serve children during pregnancy and continues through the program year in which a child turns three</t>
  </si>
  <si>
    <t>** PELICAN, June 2013</t>
  </si>
  <si>
    <t>East Allegheny SD, Pittsburgh SD</t>
  </si>
  <si>
    <t>Midland Borough SD, South Side Area SD</t>
  </si>
  <si>
    <t>Ferndale Area SD</t>
  </si>
  <si>
    <t>Berwick Area SD</t>
  </si>
  <si>
    <t>Manheim Central SD</t>
  </si>
  <si>
    <t>New Castle Area SD</t>
  </si>
  <si>
    <t>Otto-Eldred SD</t>
  </si>
  <si>
    <t>Upper Merion Area SD</t>
  </si>
  <si>
    <t>Bangor Area SD</t>
  </si>
  <si>
    <t>Windber Area SD</t>
  </si>
  <si>
    <t>Susquehanna Community SD</t>
  </si>
  <si>
    <t>** PA-Pact Applications FY 12/13</t>
  </si>
  <si>
    <t>STEP Parent-Child Home Program</t>
  </si>
  <si>
    <t>Tuscarora Intermediate Unit 11</t>
  </si>
  <si>
    <t>IT Allocations</t>
  </si>
  <si>
    <t>PS Allocations</t>
  </si>
  <si>
    <t>ARIN IU 28</t>
  </si>
  <si>
    <t>Clairton FC, Duquesne FC, East Allegheny FC, Highlands FC, Lincoln Park FC, McKeesport FC, Steel Valley FC, Sto-Rox FC, Wilkinsburg FC, Homewood-Brush FC</t>
  </si>
  <si>
    <t>Bedford FC</t>
  </si>
  <si>
    <t>Family Resource Center</t>
  </si>
  <si>
    <t>Bucks Co. FC</t>
  </si>
  <si>
    <t>Cameron FC</t>
  </si>
  <si>
    <t>Coatesville FC, Kennett Square FC</t>
  </si>
  <si>
    <t>Allegheny-Clarion FC</t>
  </si>
  <si>
    <t>Harmony FC, West Branch FC</t>
  </si>
  <si>
    <t>Benton FC, Berwick FC, Bloomsburg FC, Central FC, Millville FC</t>
  </si>
  <si>
    <t>Community Action FC</t>
  </si>
  <si>
    <t>Delaware FC</t>
  </si>
  <si>
    <t>Erie FC</t>
  </si>
  <si>
    <t>Overly FC, Central FC, Forbes FC, Southern FC</t>
  </si>
  <si>
    <t>Greene St FC, High Street FC</t>
  </si>
  <si>
    <t>Scranton FC</t>
  </si>
  <si>
    <t>Lancaster FC</t>
  </si>
  <si>
    <t>Family Connections FC</t>
  </si>
  <si>
    <t>Central FC, Jefferson FC</t>
  </si>
  <si>
    <t>Nanticoke FC, Pittston Area FC</t>
  </si>
  <si>
    <t>Bradford FC, Kane FC, Port Allegheny FC, Smethport FC</t>
  </si>
  <si>
    <t>Greenville FC, Commodore-Perry FC, Jamestown FC, Reynolds FC, Farrell FC, Sharon FC</t>
  </si>
  <si>
    <t>Norristown FC, Pottstown FC</t>
  </si>
  <si>
    <t>Marvine FC</t>
  </si>
  <si>
    <t>Perry Co FC</t>
  </si>
  <si>
    <t>Salisbury FC</t>
  </si>
  <si>
    <t>Hawley FC, Honesdale FC</t>
  </si>
  <si>
    <t>Monessen FC</t>
  </si>
  <si>
    <t>Erie County Family Center</t>
  </si>
  <si>
    <t>SUM Child Development</t>
  </si>
  <si>
    <t>Children Ages 5+ Served</t>
  </si>
  <si>
    <t>ARIN Intermediate Unit 28</t>
  </si>
  <si>
    <t>Reading FC, Community Prevention Partnership of Berks County</t>
  </si>
  <si>
    <t>Community Services of Venango County Inc.</t>
  </si>
  <si>
    <t>Infant Development Program</t>
  </si>
  <si>
    <t>The Guidance Center</t>
  </si>
  <si>
    <t>Allegheny County Health Department</t>
  </si>
  <si>
    <t>Visiting Nurses Association of St. Luke's</t>
  </si>
  <si>
    <t>Community Prevention Partnership of Berks County</t>
  </si>
  <si>
    <t>Home Nursing Agency</t>
  </si>
  <si>
    <t>Memorial Hospital</t>
  </si>
  <si>
    <t>Chester County Health Department</t>
  </si>
  <si>
    <t>Sadler Health Center</t>
  </si>
  <si>
    <t>Columbia Montour Home Health</t>
  </si>
  <si>
    <t>PinnacleHealth System</t>
  </si>
  <si>
    <t>Crozer Keystone Health System</t>
  </si>
  <si>
    <t>Erie County Health Department</t>
  </si>
  <si>
    <t>Fayette County Community Action Agency</t>
  </si>
  <si>
    <t>Maternal &amp; Family Health Services, Inc.</t>
  </si>
  <si>
    <t>Lancaster General Hospital</t>
  </si>
  <si>
    <t>Children's Advocacy Center</t>
  </si>
  <si>
    <t>Susquehanna Home Care and Hospice</t>
  </si>
  <si>
    <t>Pocono Medical Center Learning Institute</t>
  </si>
  <si>
    <t>Montgomery County Health Department</t>
  </si>
  <si>
    <t>National Nursing Centers Consortium</t>
  </si>
  <si>
    <t>Schuylkill County Drug and Alcohol</t>
  </si>
  <si>
    <t>Wyoming County Department of Human Services</t>
  </si>
  <si>
    <t>Family First Health</t>
  </si>
  <si>
    <t>** 2007-2011 American Community Survey 5 Year Estimates</t>
  </si>
  <si>
    <t>*** Pennsylvania Department of Education (2012-2013)</t>
  </si>
  <si>
    <t>^ Pennsylvania Department of Health's Bureau of Health Statistics and Research (2011)</t>
  </si>
  <si>
    <t>^^ National Center for Health Statistics, 2007-2010 average</t>
  </si>
  <si>
    <t>^^^^ Pennsylvania Department of Health, Bureau of Health Statistics and Research (2010)</t>
  </si>
  <si>
    <t>% of Births to Mothers with Less than a High School Degree^^^^</t>
  </si>
  <si>
    <t>% of Deaths of Children under the Age of 1 (Infant Mortality)^^^^</t>
  </si>
  <si>
    <t>Risk less than or equal to 1.7525</t>
  </si>
  <si>
    <t>Risk greater than 1.7525 and less than or equal to 2.4425</t>
  </si>
  <si>
    <t>Risk greater than or equal to 3.1325</t>
  </si>
  <si>
    <t>Risk greater than 2.4425 and less than or equal to 3.1325</t>
  </si>
  <si>
    <t>Total Children Served**</t>
  </si>
  <si>
    <t>% of Births Considered Very Preterm (&lt; 32wks)^^</t>
  </si>
  <si>
    <t>% of Students who Do Not Graduate in 4 Years with a Regular High School Diploma ***</t>
  </si>
  <si>
    <t>% of Children under 5 Living in Economically High Risk Families (100% FPL)**</t>
  </si>
  <si>
    <t>% of Children under 5 Living in Economically At Risk Families (300% FPL)**</t>
  </si>
  <si>
    <t>% below Proficient Reading 3rd Grade PSSA***</t>
  </si>
  <si>
    <t>% below Proficient Math 3rd Grade PSSA***</t>
  </si>
  <si>
    <t>Attendance: Rate That a Student Was Both Enrolled and Absent***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</si>
</sst>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%"/>
    <numFmt numFmtId="167" formatCode="0.0"/>
    <numFmt numFmtId="168" formatCode="[$-409]mmmm\-yy;@"/>
    <numFmt numFmtId="169" formatCode="[$$-C09]#,##0"/>
    <numFmt numFmtId="170" formatCode="0.0000000000000000%"/>
    <numFmt numFmtId="171" formatCode="0.000%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CD"/>
        <bgColor indexed="64"/>
      </patternFill>
    </fill>
    <fill>
      <patternFill patternType="solid">
        <fgColor rgb="FF7030A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9"/>
      </left>
      <right style="thin">
        <color indexed="9"/>
      </right>
      <top style="thick">
        <color rgb="FFFF0000"/>
      </top>
      <bottom style="thick">
        <color rgb="FFFF0000"/>
      </bottom>
      <diagonal/>
    </border>
    <border>
      <left style="thin">
        <color indexed="9"/>
      </left>
      <right style="thick">
        <color rgb="FFFF0000"/>
      </right>
      <top style="thin">
        <color indexed="64"/>
      </top>
      <bottom style="thin">
        <color indexed="9"/>
      </bottom>
      <diagonal/>
    </border>
    <border>
      <left style="thick">
        <color rgb="FFFF0000"/>
      </left>
      <right style="thin">
        <color indexed="9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n">
        <color theme="0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theme="0"/>
      </right>
      <top style="thick">
        <color rgb="FFFF0000"/>
      </top>
      <bottom style="thick">
        <color rgb="FFFF0000"/>
      </bottom>
      <diagonal/>
    </border>
    <border>
      <left style="thin">
        <color theme="0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ck">
        <color rgb="FFFF0000"/>
      </top>
      <bottom style="thick">
        <color rgb="FFFF0000"/>
      </bottom>
      <diagonal/>
    </border>
    <border>
      <left/>
      <right style="thin">
        <color theme="0"/>
      </right>
      <top style="thick">
        <color rgb="FFFF0000"/>
      </top>
      <bottom style="thick">
        <color rgb="FFFF0000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14" fillId="0" borderId="0" applyFont="0" applyFill="0" applyBorder="0" applyAlignment="0" applyProtection="0"/>
  </cellStyleXfs>
  <cellXfs count="585">
    <xf numFmtId="0" fontId="0" fillId="0" borderId="0" xfId="0"/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0" xfId="0" applyFont="1"/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6" fontId="6" fillId="0" borderId="0" xfId="0" applyNumberFormat="1" applyFont="1"/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/>
    <xf numFmtId="0" fontId="6" fillId="0" borderId="0" xfId="0" applyFont="1" applyFill="1"/>
    <xf numFmtId="10" fontId="6" fillId="0" borderId="0" xfId="0" applyNumberFormat="1" applyFont="1"/>
    <xf numFmtId="3" fontId="5" fillId="2" borderId="3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3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166" fontId="9" fillId="7" borderId="4" xfId="0" applyNumberFormat="1" applyFont="1" applyFill="1" applyBorder="1" applyAlignment="1">
      <alignment horizontal="center" vertical="center" wrapText="1"/>
    </xf>
    <xf numFmtId="167" fontId="9" fillId="7" borderId="4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166" fontId="9" fillId="7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textRotation="60"/>
    </xf>
    <xf numFmtId="0" fontId="6" fillId="0" borderId="0" xfId="0" applyFont="1" applyAlignment="1">
      <alignment vertical="center"/>
    </xf>
    <xf numFmtId="10" fontId="5" fillId="0" borderId="0" xfId="0" applyNumberFormat="1" applyFont="1"/>
    <xf numFmtId="0" fontId="4" fillId="0" borderId="0" xfId="0" applyFont="1"/>
    <xf numFmtId="165" fontId="4" fillId="0" borderId="0" xfId="0" applyNumberFormat="1" applyFont="1" applyBorder="1" applyAlignment="1">
      <alignment vertical="center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10" fontId="4" fillId="8" borderId="2" xfId="0" applyNumberFormat="1" applyFont="1" applyFill="1" applyBorder="1" applyAlignment="1">
      <alignment horizontal="center" vertical="center" wrapText="1"/>
    </xf>
    <xf numFmtId="9" fontId="4" fillId="6" borderId="2" xfId="0" applyNumberFormat="1" applyFont="1" applyFill="1" applyBorder="1" applyAlignment="1">
      <alignment horizontal="center" vertical="center" wrapText="1"/>
    </xf>
    <xf numFmtId="10" fontId="4" fillId="6" borderId="9" xfId="0" applyNumberFormat="1" applyFont="1" applyFill="1" applyBorder="1" applyAlignment="1">
      <alignment horizontal="center" vertical="center" wrapText="1"/>
    </xf>
    <xf numFmtId="166" fontId="4" fillId="6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10" fontId="4" fillId="10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6" fillId="0" borderId="0" xfId="0" applyNumberFormat="1" applyFont="1" applyBorder="1" applyAlignment="1">
      <alignment horizontal="center"/>
    </xf>
    <xf numFmtId="10" fontId="6" fillId="0" borderId="0" xfId="1" applyNumberFormat="1" applyFont="1" applyBorder="1" applyAlignment="1">
      <alignment horizontal="center"/>
    </xf>
    <xf numFmtId="165" fontId="6" fillId="0" borderId="0" xfId="0" applyNumberFormat="1" applyFont="1"/>
    <xf numFmtId="3" fontId="5" fillId="0" borderId="0" xfId="0" applyNumberFormat="1" applyFont="1" applyFill="1" applyBorder="1" applyAlignment="1">
      <alignment horizontal="center"/>
    </xf>
    <xf numFmtId="10" fontId="6" fillId="0" borderId="0" xfId="0" applyNumberFormat="1" applyFont="1" applyAlignment="1">
      <alignment horizontal="center"/>
    </xf>
    <xf numFmtId="0" fontId="6" fillId="0" borderId="0" xfId="0" applyFont="1" applyBorder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5" fillId="0" borderId="0" xfId="0" applyFont="1" applyAlignment="1"/>
    <xf numFmtId="0" fontId="6" fillId="0" borderId="0" xfId="0" applyFont="1" applyFill="1" applyAlignment="1">
      <alignment horizontal="left" wrapText="1"/>
    </xf>
    <xf numFmtId="0" fontId="5" fillId="2" borderId="11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right"/>
    </xf>
    <xf numFmtId="0" fontId="4" fillId="0" borderId="10" xfId="0" applyFont="1" applyFill="1" applyBorder="1" applyAlignment="1">
      <alignment vertical="center"/>
    </xf>
    <xf numFmtId="0" fontId="6" fillId="0" borderId="0" xfId="0" applyFont="1" applyBorder="1" applyAlignment="1">
      <alignment horizontal="left"/>
    </xf>
    <xf numFmtId="164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6" fillId="12" borderId="1" xfId="0" applyFont="1" applyFill="1" applyBorder="1" applyAlignment="1">
      <alignment horizontal="left" vertical="top" wrapText="1"/>
    </xf>
    <xf numFmtId="166" fontId="5" fillId="2" borderId="1" xfId="0" applyNumberFormat="1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 wrapText="1"/>
    </xf>
    <xf numFmtId="3" fontId="4" fillId="13" borderId="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1" fillId="0" borderId="0" xfId="0" applyFont="1"/>
    <xf numFmtId="0" fontId="3" fillId="0" borderId="0" xfId="0" applyFont="1" applyFill="1" applyAlignment="1"/>
    <xf numFmtId="0" fontId="3" fillId="0" borderId="0" xfId="0" applyFont="1" applyAlignment="1"/>
    <xf numFmtId="0" fontId="5" fillId="17" borderId="1" xfId="0" applyFont="1" applyFill="1" applyBorder="1" applyAlignment="1">
      <alignment horizontal="left" vertical="center"/>
    </xf>
    <xf numFmtId="0" fontId="5" fillId="18" borderId="1" xfId="0" applyFont="1" applyFill="1" applyBorder="1" applyAlignment="1">
      <alignment horizontal="left" vertical="center"/>
    </xf>
    <xf numFmtId="0" fontId="5" fillId="19" borderId="1" xfId="0" applyFont="1" applyFill="1" applyBorder="1" applyAlignment="1">
      <alignment horizontal="left" vertical="center"/>
    </xf>
    <xf numFmtId="0" fontId="5" fillId="20" borderId="1" xfId="0" applyFont="1" applyFill="1" applyBorder="1" applyAlignment="1">
      <alignment horizontal="left" vertical="center"/>
    </xf>
    <xf numFmtId="3" fontId="9" fillId="7" borderId="14" xfId="0" applyNumberFormat="1" applyFont="1" applyFill="1" applyBorder="1" applyAlignment="1">
      <alignment horizontal="center" vertical="center" wrapText="1"/>
    </xf>
    <xf numFmtId="0" fontId="2" fillId="0" borderId="0" xfId="0" applyFont="1"/>
    <xf numFmtId="10" fontId="9" fillId="7" borderId="4" xfId="0" applyNumberFormat="1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left" vertical="center"/>
    </xf>
    <xf numFmtId="0" fontId="3" fillId="19" borderId="1" xfId="0" applyFont="1" applyFill="1" applyBorder="1" applyAlignment="1">
      <alignment horizontal="left" vertical="center"/>
    </xf>
    <xf numFmtId="0" fontId="3" fillId="20" borderId="1" xfId="0" applyFont="1" applyFill="1" applyBorder="1" applyAlignment="1">
      <alignment horizontal="left" vertical="center"/>
    </xf>
    <xf numFmtId="1" fontId="5" fillId="18" borderId="1" xfId="0" applyNumberFormat="1" applyFont="1" applyFill="1" applyBorder="1"/>
    <xf numFmtId="1" fontId="5" fillId="17" borderId="1" xfId="0" applyNumberFormat="1" applyFont="1" applyFill="1" applyBorder="1"/>
    <xf numFmtId="0" fontId="4" fillId="0" borderId="0" xfId="0" applyFont="1" applyAlignment="1">
      <alignment horizontal="left"/>
    </xf>
    <xf numFmtId="10" fontId="6" fillId="0" borderId="0" xfId="0" applyNumberFormat="1" applyFont="1" applyFill="1" applyBorder="1"/>
    <xf numFmtId="166" fontId="6" fillId="0" borderId="0" xfId="0" applyNumberFormat="1" applyFont="1" applyFill="1" applyBorder="1"/>
    <xf numFmtId="170" fontId="6" fillId="0" borderId="0" xfId="0" applyNumberFormat="1" applyFont="1"/>
    <xf numFmtId="166" fontId="4" fillId="2" borderId="9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10" fontId="4" fillId="9" borderId="2" xfId="0" applyNumberFormat="1" applyFont="1" applyFill="1" applyBorder="1" applyAlignment="1">
      <alignment horizontal="center" vertical="center" wrapText="1"/>
    </xf>
    <xf numFmtId="2" fontId="9" fillId="7" borderId="4" xfId="0" applyNumberFormat="1" applyFont="1" applyFill="1" applyBorder="1" applyAlignment="1">
      <alignment horizontal="center" vertical="center" wrapText="1"/>
    </xf>
    <xf numFmtId="0" fontId="9" fillId="7" borderId="20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left" vertical="top" wrapText="1"/>
    </xf>
    <xf numFmtId="0" fontId="6" fillId="18" borderId="1" xfId="0" applyFont="1" applyFill="1" applyBorder="1"/>
    <xf numFmtId="0" fontId="6" fillId="19" borderId="1" xfId="0" applyFont="1" applyFill="1" applyBorder="1"/>
    <xf numFmtId="0" fontId="6" fillId="20" borderId="1" xfId="0" applyFont="1" applyFill="1" applyBorder="1"/>
    <xf numFmtId="0" fontId="12" fillId="16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12" fillId="16" borderId="1" xfId="0" applyFont="1" applyFill="1" applyBorder="1" applyAlignment="1">
      <alignment horizontal="center" vertical="center"/>
    </xf>
    <xf numFmtId="3" fontId="12" fillId="16" borderId="1" xfId="0" applyNumberFormat="1" applyFont="1" applyFill="1" applyBorder="1" applyAlignment="1">
      <alignment horizontal="center" vertical="center" wrapText="1"/>
    </xf>
    <xf numFmtId="10" fontId="12" fillId="16" borderId="2" xfId="0" applyNumberFormat="1" applyFont="1" applyFill="1" applyBorder="1" applyAlignment="1">
      <alignment horizontal="center" vertical="center" wrapText="1"/>
    </xf>
    <xf numFmtId="0" fontId="12" fillId="15" borderId="8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/>
    <xf numFmtId="0" fontId="4" fillId="22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0" xfId="0" applyFont="1" applyAlignment="1"/>
    <xf numFmtId="0" fontId="4" fillId="0" borderId="1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166" fontId="9" fillId="7" borderId="23" xfId="0" applyNumberFormat="1" applyFont="1" applyFill="1" applyBorder="1" applyAlignment="1">
      <alignment horizontal="center" vertical="center" wrapText="1"/>
    </xf>
    <xf numFmtId="166" fontId="9" fillId="7" borderId="24" xfId="0" applyNumberFormat="1" applyFont="1" applyFill="1" applyBorder="1" applyAlignment="1">
      <alignment horizontal="center" vertical="center" wrapText="1"/>
    </xf>
    <xf numFmtId="3" fontId="9" fillId="7" borderId="25" xfId="0" applyNumberFormat="1" applyFont="1" applyFill="1" applyBorder="1" applyAlignment="1">
      <alignment horizontal="center" vertical="center" wrapText="1"/>
    </xf>
    <xf numFmtId="166" fontId="9" fillId="7" borderId="26" xfId="0" applyNumberFormat="1" applyFont="1" applyFill="1" applyBorder="1" applyAlignment="1">
      <alignment horizontal="center" vertical="center" wrapText="1"/>
    </xf>
    <xf numFmtId="166" fontId="9" fillId="24" borderId="31" xfId="0" applyNumberFormat="1" applyFont="1" applyFill="1" applyBorder="1" applyAlignment="1">
      <alignment horizontal="center" vertical="center" wrapText="1"/>
    </xf>
    <xf numFmtId="166" fontId="9" fillId="7" borderId="29" xfId="0" applyNumberFormat="1" applyFont="1" applyFill="1" applyBorder="1" applyAlignment="1">
      <alignment horizontal="center" vertical="center" wrapText="1"/>
    </xf>
    <xf numFmtId="0" fontId="9" fillId="7" borderId="32" xfId="0" applyFont="1" applyFill="1" applyBorder="1" applyAlignment="1">
      <alignment horizontal="center" vertical="center" wrapText="1"/>
    </xf>
    <xf numFmtId="0" fontId="9" fillId="24" borderId="23" xfId="0" applyFont="1" applyFill="1" applyBorder="1" applyAlignment="1">
      <alignment horizontal="center" vertical="center" wrapText="1"/>
    </xf>
    <xf numFmtId="3" fontId="9" fillId="7" borderId="33" xfId="0" applyNumberFormat="1" applyFont="1" applyFill="1" applyBorder="1" applyAlignment="1">
      <alignment horizontal="center" vertical="center" wrapText="1"/>
    </xf>
    <xf numFmtId="166" fontId="9" fillId="7" borderId="34" xfId="0" applyNumberFormat="1" applyFont="1" applyFill="1" applyBorder="1" applyAlignment="1">
      <alignment horizontal="center" vertical="center" wrapText="1"/>
    </xf>
    <xf numFmtId="0" fontId="9" fillId="7" borderId="35" xfId="0" applyFont="1" applyFill="1" applyBorder="1" applyAlignment="1">
      <alignment horizontal="center" vertical="center" wrapText="1"/>
    </xf>
    <xf numFmtId="10" fontId="9" fillId="7" borderId="30" xfId="0" applyNumberFormat="1" applyFont="1" applyFill="1" applyBorder="1" applyAlignment="1">
      <alignment horizontal="center" vertical="center" wrapText="1"/>
    </xf>
    <xf numFmtId="166" fontId="9" fillId="7" borderId="35" xfId="0" applyNumberFormat="1" applyFont="1" applyFill="1" applyBorder="1" applyAlignment="1">
      <alignment horizontal="center" vertical="center" wrapText="1"/>
    </xf>
    <xf numFmtId="166" fontId="9" fillId="24" borderId="3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3" xfId="0" applyFont="1" applyBorder="1" applyAlignment="1"/>
    <xf numFmtId="3" fontId="4" fillId="6" borderId="9" xfId="0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2" fillId="1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3" fontId="3" fillId="0" borderId="39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Fill="1"/>
    <xf numFmtId="0" fontId="4" fillId="0" borderId="10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2" fillId="15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 wrapText="1"/>
    </xf>
    <xf numFmtId="1" fontId="3" fillId="17" borderId="1" xfId="0" applyNumberFormat="1" applyFont="1" applyFill="1" applyBorder="1"/>
    <xf numFmtId="1" fontId="3" fillId="18" borderId="1" xfId="0" applyNumberFormat="1" applyFont="1" applyFill="1" applyBorder="1"/>
    <xf numFmtId="10" fontId="4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textRotation="60"/>
    </xf>
    <xf numFmtId="0" fontId="12" fillId="16" borderId="16" xfId="0" applyFont="1" applyFill="1" applyBorder="1" applyAlignment="1">
      <alignment horizontal="center" vertical="center" wrapText="1"/>
    </xf>
    <xf numFmtId="10" fontId="4" fillId="2" borderId="9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12" fillId="21" borderId="1" xfId="0" applyFont="1" applyFill="1" applyBorder="1" applyAlignment="1">
      <alignment horizontal="center" vertical="center" wrapText="1"/>
    </xf>
    <xf numFmtId="1" fontId="12" fillId="21" borderId="1" xfId="0" applyNumberFormat="1" applyFont="1" applyFill="1" applyBorder="1" applyAlignment="1">
      <alignment horizontal="center" vertical="center" wrapText="1"/>
    </xf>
    <xf numFmtId="10" fontId="12" fillId="21" borderId="1" xfId="0" applyNumberFormat="1" applyFont="1" applyFill="1" applyBorder="1" applyAlignment="1">
      <alignment horizontal="center" vertical="center" wrapText="1"/>
    </xf>
    <xf numFmtId="10" fontId="12" fillId="15" borderId="1" xfId="0" applyNumberFormat="1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 vertical="center" wrapText="1"/>
    </xf>
    <xf numFmtId="3" fontId="4" fillId="23" borderId="2" xfId="0" applyNumberFormat="1" applyFont="1" applyFill="1" applyBorder="1" applyAlignment="1">
      <alignment horizontal="center" vertical="center" wrapText="1"/>
    </xf>
    <xf numFmtId="10" fontId="4" fillId="14" borderId="2" xfId="0" applyNumberFormat="1" applyFont="1" applyFill="1" applyBorder="1" applyAlignment="1">
      <alignment horizontal="center" vertical="center" wrapText="1"/>
    </xf>
    <xf numFmtId="3" fontId="4" fillId="23" borderId="1" xfId="0" applyNumberFormat="1" applyFont="1" applyFill="1" applyBorder="1" applyAlignment="1">
      <alignment horizontal="center" vertical="center" wrapText="1"/>
    </xf>
    <xf numFmtId="10" fontId="8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Alignment="1">
      <alignment horizontal="center"/>
    </xf>
    <xf numFmtId="3" fontId="6" fillId="0" borderId="1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/>
    </xf>
    <xf numFmtId="1" fontId="3" fillId="0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0" applyNumberFormat="1" applyFont="1" applyFill="1" applyAlignment="1">
      <alignment horizontal="center"/>
    </xf>
    <xf numFmtId="3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0" fontId="6" fillId="0" borderId="0" xfId="0" applyNumberFormat="1" applyFont="1" applyFill="1" applyAlignment="1">
      <alignment horizontal="center"/>
    </xf>
    <xf numFmtId="165" fontId="4" fillId="0" borderId="0" xfId="0" applyNumberFormat="1" applyFont="1" applyBorder="1" applyAlignment="1">
      <alignment horizontal="center" vertical="center"/>
    </xf>
    <xf numFmtId="10" fontId="6" fillId="0" borderId="0" xfId="0" applyNumberFormat="1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5" fontId="6" fillId="0" borderId="0" xfId="0" applyNumberFormat="1" applyFont="1" applyAlignment="1">
      <alignment horizontal="center" wrapText="1"/>
    </xf>
    <xf numFmtId="0" fontId="5" fillId="0" borderId="39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Alignment="1"/>
    <xf numFmtId="0" fontId="4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/>
    </xf>
    <xf numFmtId="3" fontId="5" fillId="25" borderId="39" xfId="0" applyNumberFormat="1" applyFont="1" applyFill="1" applyBorder="1" applyAlignment="1">
      <alignment horizontal="center" vertical="center"/>
    </xf>
    <xf numFmtId="0" fontId="4" fillId="14" borderId="2" xfId="2" applyFont="1" applyFill="1" applyBorder="1" applyAlignment="1">
      <alignment horizontal="center" vertical="center" wrapText="1"/>
    </xf>
    <xf numFmtId="165" fontId="3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12" fillId="27" borderId="1" xfId="0" applyFont="1" applyFill="1" applyBorder="1" applyAlignment="1">
      <alignment horizontal="center" vertical="center"/>
    </xf>
    <xf numFmtId="3" fontId="12" fillId="27" borderId="1" xfId="0" applyNumberFormat="1" applyFont="1" applyFill="1" applyBorder="1" applyAlignment="1">
      <alignment horizontal="center" vertical="center" wrapText="1"/>
    </xf>
    <xf numFmtId="164" fontId="12" fillId="27" borderId="1" xfId="7" applyNumberFormat="1" applyFont="1" applyFill="1" applyBorder="1" applyAlignment="1">
      <alignment horizontal="center" vertical="center" wrapText="1"/>
    </xf>
    <xf numFmtId="164" fontId="3" fillId="0" borderId="1" xfId="7" applyNumberFormat="1" applyFont="1" applyFill="1" applyBorder="1" applyAlignment="1">
      <alignment horizontal="center" vertical="center" wrapText="1"/>
    </xf>
    <xf numFmtId="164" fontId="5" fillId="2" borderId="3" xfId="7" applyNumberFormat="1" applyFont="1" applyFill="1" applyBorder="1" applyAlignment="1">
      <alignment horizontal="center" vertical="center" wrapText="1"/>
    </xf>
    <xf numFmtId="164" fontId="3" fillId="0" borderId="0" xfId="7" applyNumberFormat="1" applyFont="1" applyAlignment="1">
      <alignment horizontal="center"/>
    </xf>
    <xf numFmtId="164" fontId="3" fillId="0" borderId="0" xfId="7" applyNumberFormat="1" applyFont="1" applyBorder="1" applyAlignment="1">
      <alignment horizontal="center"/>
    </xf>
    <xf numFmtId="164" fontId="5" fillId="0" borderId="0" xfId="7" applyNumberFormat="1" applyFont="1" applyAlignment="1">
      <alignment horizontal="center"/>
    </xf>
    <xf numFmtId="164" fontId="6" fillId="0" borderId="0" xfId="7" applyNumberFormat="1" applyFont="1" applyAlignment="1">
      <alignment horizontal="center"/>
    </xf>
    <xf numFmtId="0" fontId="4" fillId="26" borderId="1" xfId="0" applyFont="1" applyFill="1" applyBorder="1" applyAlignment="1">
      <alignment horizontal="center" vertical="center"/>
    </xf>
    <xf numFmtId="3" fontId="4" fillId="26" borderId="1" xfId="0" applyNumberFormat="1" applyFont="1" applyFill="1" applyBorder="1" applyAlignment="1">
      <alignment horizontal="center" vertical="center" wrapText="1"/>
    </xf>
    <xf numFmtId="0" fontId="4" fillId="26" borderId="1" xfId="0" applyFont="1" applyFill="1" applyBorder="1" applyAlignment="1">
      <alignment horizontal="center" vertical="center" wrapText="1"/>
    </xf>
    <xf numFmtId="164" fontId="4" fillId="26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2" fillId="16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27" borderId="8" xfId="0" applyFont="1" applyFill="1" applyBorder="1" applyAlignment="1">
      <alignment horizontal="center" vertical="center" wrapText="1"/>
    </xf>
    <xf numFmtId="164" fontId="3" fillId="0" borderId="39" xfId="2" applyNumberFormat="1" applyFont="1" applyFill="1" applyBorder="1" applyAlignment="1">
      <alignment horizontal="center" vertical="center"/>
    </xf>
    <xf numFmtId="0" fontId="4" fillId="0" borderId="10" xfId="0" applyFont="1" applyBorder="1" applyAlignment="1"/>
    <xf numFmtId="0" fontId="3" fillId="0" borderId="0" xfId="0" applyFont="1" applyBorder="1" applyAlignment="1"/>
    <xf numFmtId="3" fontId="3" fillId="0" borderId="44" xfId="0" applyNumberFormat="1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166" fontId="3" fillId="0" borderId="44" xfId="0" applyNumberFormat="1" applyFont="1" applyBorder="1" applyAlignment="1">
      <alignment horizontal="center" vertical="center"/>
    </xf>
    <xf numFmtId="166" fontId="3" fillId="0" borderId="44" xfId="0" applyNumberFormat="1" applyFont="1" applyFill="1" applyBorder="1" applyAlignment="1">
      <alignment horizontal="center" vertical="center" wrapText="1"/>
    </xf>
    <xf numFmtId="1" fontId="3" fillId="0" borderId="44" xfId="0" applyNumberFormat="1" applyFont="1" applyBorder="1" applyAlignment="1">
      <alignment horizontal="center" vertical="center"/>
    </xf>
    <xf numFmtId="1" fontId="3" fillId="0" borderId="44" xfId="0" applyNumberFormat="1" applyFont="1" applyFill="1" applyBorder="1" applyAlignment="1">
      <alignment horizontal="center" vertical="center" wrapText="1"/>
    </xf>
    <xf numFmtId="166" fontId="5" fillId="25" borderId="44" xfId="0" applyNumberFormat="1" applyFont="1" applyFill="1" applyBorder="1" applyAlignment="1">
      <alignment horizontal="center" vertical="center" wrapText="1"/>
    </xf>
    <xf numFmtId="166" fontId="3" fillId="0" borderId="44" xfId="0" applyNumberFormat="1" applyFont="1" applyFill="1" applyBorder="1" applyAlignment="1">
      <alignment horizontal="center" vertical="center"/>
    </xf>
    <xf numFmtId="169" fontId="3" fillId="0" borderId="44" xfId="0" applyNumberFormat="1" applyFont="1" applyFill="1" applyBorder="1" applyAlignment="1">
      <alignment horizontal="center" vertical="center" wrapText="1"/>
    </xf>
    <xf numFmtId="3" fontId="3" fillId="0" borderId="44" xfId="2" applyNumberFormat="1" applyFont="1" applyFill="1" applyBorder="1" applyAlignment="1">
      <alignment horizontal="center" vertical="center" wrapText="1"/>
    </xf>
    <xf numFmtId="164" fontId="3" fillId="0" borderId="44" xfId="2" applyNumberFormat="1" applyFont="1" applyFill="1" applyBorder="1" applyAlignment="1">
      <alignment horizontal="center" vertical="center" wrapText="1"/>
    </xf>
    <xf numFmtId="1" fontId="3" fillId="0" borderId="44" xfId="2" applyNumberFormat="1" applyFont="1" applyFill="1" applyBorder="1" applyAlignment="1">
      <alignment horizontal="center" vertical="center" wrapText="1"/>
    </xf>
    <xf numFmtId="3" fontId="3" fillId="0" borderId="3" xfId="2" applyNumberFormat="1" applyFont="1" applyFill="1" applyBorder="1" applyAlignment="1">
      <alignment horizontal="center" vertical="center" wrapText="1"/>
    </xf>
    <xf numFmtId="166" fontId="3" fillId="0" borderId="44" xfId="2" applyNumberFormat="1" applyFont="1" applyFill="1" applyBorder="1" applyAlignment="1">
      <alignment horizontal="center" vertical="center" wrapText="1"/>
    </xf>
    <xf numFmtId="166" fontId="3" fillId="0" borderId="3" xfId="2" applyNumberFormat="1" applyFont="1" applyFill="1" applyBorder="1" applyAlignment="1">
      <alignment horizontal="center" vertical="center" wrapText="1"/>
    </xf>
    <xf numFmtId="166" fontId="3" fillId="0" borderId="44" xfId="2" applyNumberFormat="1" applyFont="1" applyFill="1" applyBorder="1" applyAlignment="1">
      <alignment horizontal="center" vertical="center"/>
    </xf>
    <xf numFmtId="166" fontId="3" fillId="0" borderId="44" xfId="2" applyNumberFormat="1" applyFont="1" applyFill="1" applyBorder="1" applyAlignment="1">
      <alignment horizontal="center"/>
    </xf>
    <xf numFmtId="166" fontId="5" fillId="25" borderId="44" xfId="2" applyNumberFormat="1" applyFont="1" applyFill="1" applyBorder="1" applyAlignment="1">
      <alignment horizontal="center"/>
    </xf>
    <xf numFmtId="166" fontId="5" fillId="25" borderId="44" xfId="2" applyNumberFormat="1" applyFont="1" applyFill="1" applyBorder="1" applyAlignment="1">
      <alignment horizontal="center" vertical="center" wrapText="1"/>
    </xf>
    <xf numFmtId="0" fontId="3" fillId="0" borderId="44" xfId="2" applyFont="1" applyFill="1" applyBorder="1" applyAlignment="1">
      <alignment horizontal="center" vertical="center"/>
    </xf>
    <xf numFmtId="3" fontId="3" fillId="0" borderId="44" xfId="2" applyNumberFormat="1" applyFont="1" applyFill="1" applyBorder="1" applyAlignment="1">
      <alignment horizontal="center" vertical="center"/>
    </xf>
    <xf numFmtId="164" fontId="3" fillId="0" borderId="44" xfId="2" applyNumberFormat="1" applyFont="1" applyFill="1" applyBorder="1" applyAlignment="1">
      <alignment horizontal="center" vertical="center"/>
    </xf>
    <xf numFmtId="3" fontId="3" fillId="0" borderId="49" xfId="0" applyNumberFormat="1" applyFont="1" applyFill="1" applyBorder="1" applyAlignment="1">
      <alignment horizontal="center" vertical="center" wrapText="1"/>
    </xf>
    <xf numFmtId="0" fontId="4" fillId="26" borderId="4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10" borderId="8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0" fontId="12" fillId="27" borderId="1" xfId="0" applyFont="1" applyFill="1" applyBorder="1" applyAlignment="1">
      <alignment horizontal="center" vertical="center" wrapText="1"/>
    </xf>
    <xf numFmtId="0" fontId="4" fillId="26" borderId="8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9" fillId="7" borderId="50" xfId="0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wrapText="1"/>
    </xf>
    <xf numFmtId="10" fontId="3" fillId="0" borderId="3" xfId="0" applyNumberFormat="1" applyFont="1" applyFill="1" applyBorder="1" applyAlignment="1">
      <alignment horizontal="center"/>
    </xf>
    <xf numFmtId="10" fontId="3" fillId="0" borderId="3" xfId="0" applyNumberFormat="1" applyFont="1" applyFill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/>
    </xf>
    <xf numFmtId="166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/>
    </xf>
    <xf numFmtId="10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/>
    </xf>
    <xf numFmtId="166" fontId="5" fillId="2" borderId="49" xfId="0" applyNumberFormat="1" applyFont="1" applyFill="1" applyBorder="1" applyAlignment="1">
      <alignment horizontal="center"/>
    </xf>
    <xf numFmtId="166" fontId="9" fillId="7" borderId="27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0" fontId="12" fillId="27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164" fontId="3" fillId="0" borderId="39" xfId="0" applyNumberFormat="1" applyFont="1" applyFill="1" applyBorder="1" applyAlignment="1">
      <alignment horizontal="center" vertical="center"/>
    </xf>
    <xf numFmtId="164" fontId="3" fillId="0" borderId="39" xfId="0" applyNumberFormat="1" applyFont="1" applyFill="1" applyBorder="1" applyAlignment="1">
      <alignment horizontal="center" vertical="center" wrapText="1"/>
    </xf>
    <xf numFmtId="164" fontId="3" fillId="0" borderId="3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2" fontId="5" fillId="17" borderId="1" xfId="0" applyNumberFormat="1" applyFont="1" applyFill="1" applyBorder="1" applyAlignment="1">
      <alignment horizontal="center"/>
    </xf>
    <xf numFmtId="3" fontId="6" fillId="17" borderId="1" xfId="0" applyNumberFormat="1" applyFont="1" applyFill="1" applyBorder="1" applyAlignment="1">
      <alignment horizontal="center" vertical="center"/>
    </xf>
    <xf numFmtId="166" fontId="6" fillId="17" borderId="1" xfId="0" applyNumberFormat="1" applyFont="1" applyFill="1" applyBorder="1" applyAlignment="1">
      <alignment horizontal="center" vertical="center"/>
    </xf>
    <xf numFmtId="166" fontId="5" fillId="17" borderId="1" xfId="0" applyNumberFormat="1" applyFont="1" applyFill="1" applyBorder="1" applyAlignment="1">
      <alignment horizontal="center" vertical="center"/>
    </xf>
    <xf numFmtId="2" fontId="5" fillId="18" borderId="1" xfId="0" applyNumberFormat="1" applyFont="1" applyFill="1" applyBorder="1" applyAlignment="1">
      <alignment horizontal="center"/>
    </xf>
    <xf numFmtId="3" fontId="6" fillId="18" borderId="1" xfId="0" applyNumberFormat="1" applyFont="1" applyFill="1" applyBorder="1" applyAlignment="1">
      <alignment horizontal="center" vertical="center"/>
    </xf>
    <xf numFmtId="166" fontId="6" fillId="18" borderId="1" xfId="0" applyNumberFormat="1" applyFont="1" applyFill="1" applyBorder="1" applyAlignment="1">
      <alignment horizontal="center" vertical="center"/>
    </xf>
    <xf numFmtId="166" fontId="5" fillId="18" borderId="1" xfId="0" applyNumberFormat="1" applyFont="1" applyFill="1" applyBorder="1" applyAlignment="1">
      <alignment horizontal="center" vertical="center"/>
    </xf>
    <xf numFmtId="2" fontId="5" fillId="19" borderId="1" xfId="0" applyNumberFormat="1" applyFont="1" applyFill="1" applyBorder="1" applyAlignment="1">
      <alignment horizontal="center"/>
    </xf>
    <xf numFmtId="3" fontId="6" fillId="19" borderId="1" xfId="0" applyNumberFormat="1" applyFont="1" applyFill="1" applyBorder="1" applyAlignment="1">
      <alignment horizontal="center" vertical="center"/>
    </xf>
    <xf numFmtId="166" fontId="6" fillId="19" borderId="1" xfId="0" applyNumberFormat="1" applyFont="1" applyFill="1" applyBorder="1" applyAlignment="1">
      <alignment horizontal="center" vertical="center"/>
    </xf>
    <xf numFmtId="166" fontId="5" fillId="19" borderId="1" xfId="0" applyNumberFormat="1" applyFont="1" applyFill="1" applyBorder="1" applyAlignment="1">
      <alignment horizontal="center" vertical="center"/>
    </xf>
    <xf numFmtId="2" fontId="5" fillId="20" borderId="1" xfId="0" applyNumberFormat="1" applyFont="1" applyFill="1" applyBorder="1" applyAlignment="1">
      <alignment horizontal="center"/>
    </xf>
    <xf numFmtId="3" fontId="6" fillId="20" borderId="1" xfId="0" applyNumberFormat="1" applyFont="1" applyFill="1" applyBorder="1" applyAlignment="1">
      <alignment horizontal="center" vertical="center"/>
    </xf>
    <xf numFmtId="166" fontId="6" fillId="20" borderId="1" xfId="0" applyNumberFormat="1" applyFont="1" applyFill="1" applyBorder="1" applyAlignment="1">
      <alignment horizontal="center" vertical="center"/>
    </xf>
    <xf numFmtId="166" fontId="5" fillId="20" borderId="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166" fontId="5" fillId="2" borderId="1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  <xf numFmtId="3" fontId="6" fillId="17" borderId="1" xfId="0" applyNumberFormat="1" applyFont="1" applyFill="1" applyBorder="1" applyAlignment="1">
      <alignment horizontal="center"/>
    </xf>
    <xf numFmtId="164" fontId="6" fillId="17" borderId="1" xfId="0" applyNumberFormat="1" applyFont="1" applyFill="1" applyBorder="1" applyAlignment="1">
      <alignment horizontal="center"/>
    </xf>
    <xf numFmtId="164" fontId="6" fillId="17" borderId="1" xfId="0" applyNumberFormat="1" applyFont="1" applyFill="1" applyBorder="1" applyAlignment="1">
      <alignment horizontal="center" vertical="center"/>
    </xf>
    <xf numFmtId="164" fontId="3" fillId="17" borderId="1" xfId="0" applyNumberFormat="1" applyFont="1" applyFill="1" applyBorder="1" applyAlignment="1">
      <alignment horizontal="center" vertical="center"/>
    </xf>
    <xf numFmtId="3" fontId="6" fillId="18" borderId="1" xfId="0" applyNumberFormat="1" applyFont="1" applyFill="1" applyBorder="1" applyAlignment="1">
      <alignment horizontal="center"/>
    </xf>
    <xf numFmtId="164" fontId="6" fillId="18" borderId="1" xfId="0" applyNumberFormat="1" applyFont="1" applyFill="1" applyBorder="1" applyAlignment="1">
      <alignment horizontal="center"/>
    </xf>
    <xf numFmtId="164" fontId="6" fillId="18" borderId="1" xfId="0" applyNumberFormat="1" applyFont="1" applyFill="1" applyBorder="1" applyAlignment="1">
      <alignment horizontal="center" vertical="center"/>
    </xf>
    <xf numFmtId="3" fontId="6" fillId="19" borderId="1" xfId="0" applyNumberFormat="1" applyFont="1" applyFill="1" applyBorder="1" applyAlignment="1">
      <alignment horizontal="center"/>
    </xf>
    <xf numFmtId="164" fontId="6" fillId="19" borderId="1" xfId="0" applyNumberFormat="1" applyFont="1" applyFill="1" applyBorder="1" applyAlignment="1">
      <alignment horizontal="center"/>
    </xf>
    <xf numFmtId="164" fontId="6" fillId="19" borderId="1" xfId="0" applyNumberFormat="1" applyFont="1" applyFill="1" applyBorder="1" applyAlignment="1">
      <alignment horizontal="center" vertical="center"/>
    </xf>
    <xf numFmtId="3" fontId="6" fillId="20" borderId="1" xfId="0" applyNumberFormat="1" applyFont="1" applyFill="1" applyBorder="1" applyAlignment="1">
      <alignment horizontal="center"/>
    </xf>
    <xf numFmtId="164" fontId="6" fillId="20" borderId="1" xfId="0" applyNumberFormat="1" applyFont="1" applyFill="1" applyBorder="1" applyAlignment="1">
      <alignment horizontal="center"/>
    </xf>
    <xf numFmtId="164" fontId="6" fillId="20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166" fontId="6" fillId="0" borderId="1" xfId="0" applyNumberFormat="1" applyFont="1" applyFill="1" applyBorder="1" applyAlignment="1">
      <alignment horizontal="center" vertical="center"/>
    </xf>
    <xf numFmtId="10" fontId="6" fillId="0" borderId="0" xfId="1" applyNumberFormat="1" applyFont="1" applyAlignment="1">
      <alignment horizontal="center"/>
    </xf>
    <xf numFmtId="2" fontId="6" fillId="0" borderId="0" xfId="1" applyNumberFormat="1" applyFont="1" applyAlignment="1">
      <alignment horizontal="center"/>
    </xf>
    <xf numFmtId="171" fontId="6" fillId="0" borderId="0" xfId="0" applyNumberFormat="1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center" vertical="center"/>
    </xf>
    <xf numFmtId="9" fontId="6" fillId="0" borderId="0" xfId="0" applyNumberFormat="1" applyFont="1" applyAlignment="1">
      <alignment horizontal="center"/>
    </xf>
    <xf numFmtId="0" fontId="6" fillId="0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13" fillId="27" borderId="1" xfId="0" applyFont="1" applyFill="1" applyBorder="1" applyAlignment="1">
      <alignment vertical="center" wrapText="1"/>
    </xf>
    <xf numFmtId="0" fontId="5" fillId="26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3" fillId="16" borderId="1" xfId="0" applyFont="1" applyFill="1" applyBorder="1" applyAlignment="1">
      <alignment horizontal="center" vertical="center" wrapText="1"/>
    </xf>
    <xf numFmtId="3" fontId="5" fillId="0" borderId="39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3" fillId="0" borderId="39" xfId="0" applyFont="1" applyFill="1" applyBorder="1" applyAlignment="1">
      <alignment vertical="center"/>
    </xf>
    <xf numFmtId="0" fontId="3" fillId="0" borderId="0" xfId="0" applyFont="1" applyFill="1" applyBorder="1" applyAlignment="1"/>
    <xf numFmtId="164" fontId="3" fillId="0" borderId="4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13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65" fontId="6" fillId="0" borderId="0" xfId="0" applyNumberFormat="1" applyFont="1" applyBorder="1" applyAlignment="1"/>
    <xf numFmtId="0" fontId="3" fillId="0" borderId="0" xfId="2" applyFont="1" applyFill="1" applyBorder="1" applyAlignment="1"/>
    <xf numFmtId="0" fontId="4" fillId="0" borderId="10" xfId="0" applyFont="1" applyBorder="1" applyAlignment="1">
      <alignment horizontal="center"/>
    </xf>
    <xf numFmtId="0" fontId="3" fillId="0" borderId="8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/>
    </xf>
    <xf numFmtId="166" fontId="10" fillId="0" borderId="0" xfId="0" applyNumberFormat="1" applyFont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166" fontId="4" fillId="0" borderId="10" xfId="0" applyNumberFormat="1" applyFont="1" applyFill="1" applyBorder="1" applyAlignment="1">
      <alignment horizontal="center" vertical="center"/>
    </xf>
    <xf numFmtId="10" fontId="4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10" fontId="6" fillId="2" borderId="1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6" fontId="3" fillId="0" borderId="0" xfId="0" applyNumberFormat="1" applyFont="1" applyFill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1" fontId="5" fillId="17" borderId="1" xfId="0" applyNumberFormat="1" applyFont="1" applyFill="1" applyBorder="1" applyAlignment="1">
      <alignment horizontal="center"/>
    </xf>
    <xf numFmtId="0" fontId="5" fillId="17" borderId="1" xfId="0" applyFont="1" applyFill="1" applyBorder="1" applyAlignment="1">
      <alignment horizontal="center"/>
    </xf>
    <xf numFmtId="1" fontId="5" fillId="18" borderId="1" xfId="0" applyNumberFormat="1" applyFont="1" applyFill="1" applyBorder="1" applyAlignment="1">
      <alignment horizontal="center"/>
    </xf>
    <xf numFmtId="0" fontId="5" fillId="18" borderId="1" xfId="0" applyFont="1" applyFill="1" applyBorder="1" applyAlignment="1">
      <alignment horizontal="center"/>
    </xf>
    <xf numFmtId="0" fontId="5" fillId="19" borderId="1" xfId="0" applyFont="1" applyFill="1" applyBorder="1" applyAlignment="1">
      <alignment horizontal="center"/>
    </xf>
    <xf numFmtId="0" fontId="5" fillId="20" borderId="1" xfId="0" applyFont="1" applyFill="1" applyBorder="1" applyAlignment="1">
      <alignment horizontal="center"/>
    </xf>
    <xf numFmtId="1" fontId="5" fillId="20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166" fontId="5" fillId="2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 vertical="center" textRotation="90"/>
    </xf>
    <xf numFmtId="0" fontId="4" fillId="2" borderId="17" xfId="0" applyFont="1" applyFill="1" applyBorder="1" applyAlignment="1">
      <alignment horizontal="center" vertical="center" textRotation="90"/>
    </xf>
    <xf numFmtId="0" fontId="4" fillId="2" borderId="18" xfId="0" applyFont="1" applyFill="1" applyBorder="1" applyAlignment="1">
      <alignment horizontal="center" vertical="center" textRotation="90"/>
    </xf>
    <xf numFmtId="0" fontId="3" fillId="5" borderId="42" xfId="0" applyFont="1" applyFill="1" applyBorder="1" applyAlignment="1"/>
    <xf numFmtId="0" fontId="3" fillId="5" borderId="40" xfId="0" applyFont="1" applyFill="1" applyBorder="1" applyAlignment="1"/>
    <xf numFmtId="0" fontId="3" fillId="5" borderId="43" xfId="0" applyFont="1" applyFill="1" applyBorder="1" applyAlignment="1"/>
    <xf numFmtId="0" fontId="3" fillId="12" borderId="42" xfId="0" applyFont="1" applyFill="1" applyBorder="1" applyAlignment="1"/>
    <xf numFmtId="0" fontId="0" fillId="0" borderId="40" xfId="0" applyBorder="1" applyAlignment="1"/>
    <xf numFmtId="0" fontId="0" fillId="0" borderId="43" xfId="0" applyBorder="1" applyAlignment="1"/>
    <xf numFmtId="0" fontId="5" fillId="2" borderId="8" xfId="0" applyFont="1" applyFill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3" fillId="4" borderId="42" xfId="0" applyFont="1" applyFill="1" applyBorder="1" applyAlignment="1"/>
    <xf numFmtId="0" fontId="3" fillId="3" borderId="42" xfId="0" applyFont="1" applyFill="1" applyBorder="1" applyAlignment="1"/>
    <xf numFmtId="0" fontId="6" fillId="0" borderId="0" xfId="0" applyFont="1" applyFill="1" applyAlignment="1">
      <alignment horizontal="left" wrapText="1"/>
    </xf>
    <xf numFmtId="0" fontId="3" fillId="5" borderId="42" xfId="0" applyFont="1" applyFill="1" applyBorder="1" applyAlignment="1">
      <alignment horizontal="left"/>
    </xf>
    <xf numFmtId="0" fontId="3" fillId="5" borderId="40" xfId="0" applyFont="1" applyFill="1" applyBorder="1" applyAlignment="1">
      <alignment horizontal="left"/>
    </xf>
    <xf numFmtId="0" fontId="3" fillId="5" borderId="43" xfId="0" applyFont="1" applyFill="1" applyBorder="1" applyAlignment="1">
      <alignment horizontal="left"/>
    </xf>
    <xf numFmtId="0" fontId="3" fillId="3" borderId="42" xfId="0" applyFont="1" applyFill="1" applyBorder="1" applyAlignment="1">
      <alignment horizontal="left"/>
    </xf>
    <xf numFmtId="0" fontId="3" fillId="3" borderId="40" xfId="0" applyFont="1" applyFill="1" applyBorder="1" applyAlignment="1">
      <alignment horizontal="left"/>
    </xf>
    <xf numFmtId="0" fontId="3" fillId="3" borderId="43" xfId="0" applyFont="1" applyFill="1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right"/>
    </xf>
    <xf numFmtId="0" fontId="3" fillId="12" borderId="42" xfId="0" applyFont="1" applyFill="1" applyBorder="1" applyAlignment="1">
      <alignment horizontal="left"/>
    </xf>
    <xf numFmtId="0" fontId="3" fillId="12" borderId="40" xfId="0" applyFont="1" applyFill="1" applyBorder="1" applyAlignment="1">
      <alignment horizontal="left"/>
    </xf>
    <xf numFmtId="0" fontId="3" fillId="12" borderId="43" xfId="0" applyFont="1" applyFill="1" applyBorder="1" applyAlignment="1">
      <alignment horizontal="left"/>
    </xf>
    <xf numFmtId="0" fontId="3" fillId="4" borderId="42" xfId="0" applyFont="1" applyFill="1" applyBorder="1" applyAlignment="1">
      <alignment horizontal="left"/>
    </xf>
    <xf numFmtId="0" fontId="3" fillId="4" borderId="40" xfId="0" applyFont="1" applyFill="1" applyBorder="1" applyAlignment="1">
      <alignment horizontal="left"/>
    </xf>
    <xf numFmtId="0" fontId="3" fillId="4" borderId="43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2" borderId="47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10" borderId="8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0" fontId="12" fillId="27" borderId="1" xfId="0" applyFont="1" applyFill="1" applyBorder="1" applyAlignment="1">
      <alignment horizontal="center" vertical="center" wrapText="1"/>
    </xf>
    <xf numFmtId="0" fontId="4" fillId="26" borderId="8" xfId="0" applyFont="1" applyFill="1" applyBorder="1" applyAlignment="1">
      <alignment horizontal="center" vertical="center" wrapText="1"/>
    </xf>
    <xf numFmtId="0" fontId="4" fillId="26" borderId="11" xfId="0" applyFont="1" applyFill="1" applyBorder="1" applyAlignment="1">
      <alignment horizontal="center" vertical="center" wrapText="1"/>
    </xf>
    <xf numFmtId="168" fontId="12" fillId="16" borderId="8" xfId="0" applyNumberFormat="1" applyFont="1" applyFill="1" applyBorder="1" applyAlignment="1">
      <alignment horizontal="center" vertical="center"/>
    </xf>
    <xf numFmtId="168" fontId="12" fillId="16" borderId="12" xfId="0" applyNumberFormat="1" applyFont="1" applyFill="1" applyBorder="1" applyAlignment="1">
      <alignment horizontal="center" vertical="center"/>
    </xf>
    <xf numFmtId="0" fontId="12" fillId="16" borderId="4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4" fillId="11" borderId="1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168" fontId="12" fillId="27" borderId="8" xfId="0" applyNumberFormat="1" applyFont="1" applyFill="1" applyBorder="1" applyAlignment="1">
      <alignment horizontal="center" vertical="center"/>
    </xf>
    <xf numFmtId="168" fontId="12" fillId="27" borderId="12" xfId="0" applyNumberFormat="1" applyFont="1" applyFill="1" applyBorder="1" applyAlignment="1">
      <alignment horizontal="center" vertical="center"/>
    </xf>
    <xf numFmtId="0" fontId="12" fillId="27" borderId="49" xfId="0" applyFont="1" applyFill="1" applyBorder="1" applyAlignment="1">
      <alignment horizontal="center" vertical="center" wrapText="1"/>
    </xf>
    <xf numFmtId="168" fontId="4" fillId="26" borderId="8" xfId="0" applyNumberFormat="1" applyFont="1" applyFill="1" applyBorder="1" applyAlignment="1">
      <alignment horizontal="center" vertical="center"/>
    </xf>
    <xf numFmtId="168" fontId="4" fillId="26" borderId="12" xfId="0" applyNumberFormat="1" applyFont="1" applyFill="1" applyBorder="1" applyAlignment="1">
      <alignment horizontal="center" vertical="center"/>
    </xf>
    <xf numFmtId="0" fontId="4" fillId="26" borderId="15" xfId="0" applyFont="1" applyFill="1" applyBorder="1" applyAlignment="1">
      <alignment horizontal="center" vertical="center" wrapText="1"/>
    </xf>
    <xf numFmtId="0" fontId="4" fillId="26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0" fontId="12" fillId="15" borderId="15" xfId="0" applyFont="1" applyFill="1" applyBorder="1" applyAlignment="1">
      <alignment horizontal="center" vertical="center" wrapText="1"/>
    </xf>
    <xf numFmtId="0" fontId="12" fillId="15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168" fontId="4" fillId="9" borderId="8" xfId="0" applyNumberFormat="1" applyFont="1" applyFill="1" applyBorder="1" applyAlignment="1">
      <alignment horizontal="center" vertical="center"/>
    </xf>
    <xf numFmtId="168" fontId="4" fillId="9" borderId="12" xfId="0" applyNumberFormat="1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9" borderId="45" xfId="0" applyFont="1" applyFill="1" applyBorder="1" applyAlignment="1">
      <alignment horizontal="center" vertical="center" wrapText="1"/>
    </xf>
    <xf numFmtId="168" fontId="4" fillId="8" borderId="8" xfId="0" applyNumberFormat="1" applyFont="1" applyFill="1" applyBorder="1" applyAlignment="1">
      <alignment horizontal="center" vertical="center"/>
    </xf>
    <xf numFmtId="168" fontId="4" fillId="8" borderId="12" xfId="0" applyNumberFormat="1" applyFont="1" applyFill="1" applyBorder="1" applyAlignment="1">
      <alignment horizontal="center" vertical="center"/>
    </xf>
    <xf numFmtId="168" fontId="4" fillId="8" borderId="1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 wrapText="1"/>
    </xf>
    <xf numFmtId="0" fontId="4" fillId="10" borderId="45" xfId="0" applyFont="1" applyFill="1" applyBorder="1" applyAlignment="1">
      <alignment horizontal="center" vertical="center" wrapText="1"/>
    </xf>
    <xf numFmtId="168" fontId="4" fillId="10" borderId="8" xfId="0" applyNumberFormat="1" applyFont="1" applyFill="1" applyBorder="1" applyAlignment="1">
      <alignment horizontal="center" vertical="center"/>
    </xf>
    <xf numFmtId="168" fontId="4" fillId="10" borderId="12" xfId="0" applyNumberFormat="1" applyFont="1" applyFill="1" applyBorder="1" applyAlignment="1">
      <alignment horizontal="center" vertical="center"/>
    </xf>
    <xf numFmtId="168" fontId="4" fillId="10" borderId="1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9" fontId="4" fillId="6" borderId="47" xfId="0" applyNumberFormat="1" applyFont="1" applyFill="1" applyBorder="1" applyAlignment="1">
      <alignment horizontal="center" vertical="center"/>
    </xf>
    <xf numFmtId="49" fontId="4" fillId="6" borderId="45" xfId="0" applyNumberFormat="1" applyFont="1" applyFill="1" applyBorder="1" applyAlignment="1">
      <alignment horizontal="center" vertical="center"/>
    </xf>
    <xf numFmtId="49" fontId="4" fillId="6" borderId="48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left" vertical="center"/>
    </xf>
    <xf numFmtId="165" fontId="4" fillId="0" borderId="10" xfId="0" applyNumberFormat="1" applyFont="1" applyBorder="1" applyAlignment="1">
      <alignment horizontal="left" vertical="center"/>
    </xf>
    <xf numFmtId="165" fontId="4" fillId="0" borderId="0" xfId="0" applyNumberFormat="1" applyFont="1" applyBorder="1" applyAlignment="1">
      <alignment horizontal="left" vertical="center"/>
    </xf>
    <xf numFmtId="49" fontId="4" fillId="14" borderId="47" xfId="0" applyNumberFormat="1" applyFont="1" applyFill="1" applyBorder="1" applyAlignment="1">
      <alignment horizontal="center" vertical="center"/>
    </xf>
    <xf numFmtId="49" fontId="4" fillId="14" borderId="45" xfId="0" applyNumberFormat="1" applyFont="1" applyFill="1" applyBorder="1" applyAlignment="1">
      <alignment horizontal="center" vertical="center"/>
    </xf>
    <xf numFmtId="49" fontId="4" fillId="14" borderId="48" xfId="0" applyNumberFormat="1" applyFont="1" applyFill="1" applyBorder="1" applyAlignment="1">
      <alignment horizontal="center" vertical="center"/>
    </xf>
    <xf numFmtId="0" fontId="4" fillId="14" borderId="44" xfId="0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wrapText="1"/>
    </xf>
    <xf numFmtId="0" fontId="4" fillId="22" borderId="8" xfId="0" applyFont="1" applyFill="1" applyBorder="1" applyAlignment="1">
      <alignment horizontal="center" vertical="center"/>
    </xf>
    <xf numFmtId="0" fontId="4" fillId="22" borderId="12" xfId="0" applyFont="1" applyFill="1" applyBorder="1" applyAlignment="1">
      <alignment horizontal="center" vertical="center"/>
    </xf>
    <xf numFmtId="0" fontId="4" fillId="22" borderId="11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22" borderId="42" xfId="0" applyFont="1" applyFill="1" applyBorder="1" applyAlignment="1">
      <alignment horizontal="center" vertical="center"/>
    </xf>
    <xf numFmtId="0" fontId="4" fillId="22" borderId="40" xfId="0" applyFont="1" applyFill="1" applyBorder="1" applyAlignment="1">
      <alignment horizontal="center" vertical="center"/>
    </xf>
    <xf numFmtId="0" fontId="4" fillId="22" borderId="4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9" fillId="7" borderId="51" xfId="0" applyFont="1" applyFill="1" applyBorder="1" applyAlignment="1">
      <alignment horizontal="center" vertical="center" wrapText="1"/>
    </xf>
    <xf numFmtId="0" fontId="9" fillId="7" borderId="52" xfId="0" applyFont="1" applyFill="1" applyBorder="1" applyAlignment="1">
      <alignment horizontal="center" vertical="center" wrapText="1"/>
    </xf>
    <xf numFmtId="0" fontId="9" fillId="7" borderId="37" xfId="0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166" fontId="9" fillId="7" borderId="36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17" borderId="8" xfId="0" applyFont="1" applyFill="1" applyBorder="1" applyAlignment="1"/>
    <xf numFmtId="0" fontId="0" fillId="17" borderId="12" xfId="0" applyFill="1" applyBorder="1" applyAlignment="1"/>
    <xf numFmtId="0" fontId="0" fillId="17" borderId="11" xfId="0" applyFill="1" applyBorder="1" applyAlignment="1"/>
    <xf numFmtId="0" fontId="3" fillId="18" borderId="8" xfId="0" applyFont="1" applyFill="1" applyBorder="1" applyAlignment="1"/>
    <xf numFmtId="0" fontId="0" fillId="18" borderId="12" xfId="0" applyFill="1" applyBorder="1" applyAlignment="1"/>
    <xf numFmtId="0" fontId="0" fillId="18" borderId="11" xfId="0" applyFill="1" applyBorder="1" applyAlignment="1"/>
    <xf numFmtId="0" fontId="3" fillId="19" borderId="8" xfId="0" applyFont="1" applyFill="1" applyBorder="1" applyAlignment="1"/>
    <xf numFmtId="0" fontId="0" fillId="19" borderId="12" xfId="0" applyFill="1" applyBorder="1" applyAlignment="1"/>
    <xf numFmtId="0" fontId="0" fillId="19" borderId="11" xfId="0" applyFill="1" applyBorder="1" applyAlignment="1"/>
    <xf numFmtId="0" fontId="3" fillId="20" borderId="8" xfId="0" applyFont="1" applyFill="1" applyBorder="1" applyAlignment="1"/>
    <xf numFmtId="0" fontId="0" fillId="20" borderId="12" xfId="0" applyFill="1" applyBorder="1" applyAlignment="1"/>
    <xf numFmtId="0" fontId="0" fillId="20" borderId="11" xfId="0" applyFill="1" applyBorder="1" applyAlignment="1"/>
  </cellXfs>
  <cellStyles count="8">
    <cellStyle name="Currency" xfId="7" builtinId="4"/>
    <cellStyle name="Normal" xfId="0" builtinId="0"/>
    <cellStyle name="Normal 2" xfId="2"/>
    <cellStyle name="Normal 2 2" xfId="6"/>
    <cellStyle name="Normal 3" xfId="3"/>
    <cellStyle name="Normal 4" xfId="4"/>
    <cellStyle name="Percent" xfId="1" builtinId="5"/>
    <cellStyle name="Percent 2" xfId="5"/>
  </cellStyles>
  <dxfs count="1009"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99CC"/>
      <color rgb="FFFFFF99"/>
      <color rgb="FFFFCC99"/>
      <color rgb="FFCCFFCC"/>
      <color rgb="FFCC99CD"/>
      <color rgb="FFCC99FF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ill/AppData/Local/Microsoft/Windows/Temporary%20Internet%20Files/Content.Outlook/6RZ4ZCNO/ECE_Analysis_Counties_December_2012%20-%20INIT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72">
          <cell r="A72" t="str">
            <v>* 2010 County population estimates from PA Data Center, Penn State University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9"/>
    <pageSetUpPr fitToPage="1"/>
  </sheetPr>
  <dimension ref="A1:K32"/>
  <sheetViews>
    <sheetView tabSelected="1" zoomScaleNormal="100" workbookViewId="0">
      <selection sqref="A1:K1"/>
    </sheetView>
  </sheetViews>
  <sheetFormatPr defaultRowHeight="11.25" x14ac:dyDescent="0.2"/>
  <cols>
    <col min="1" max="1" width="11.140625" style="17" bestFit="1" customWidth="1"/>
    <col min="2" max="2" width="6.7109375" style="17" customWidth="1"/>
    <col min="3" max="11" width="9.7109375" style="17" customWidth="1"/>
    <col min="12" max="16384" width="9.140625" style="17"/>
  </cols>
  <sheetData>
    <row r="1" spans="1:11" ht="12.75" x14ac:dyDescent="0.2">
      <c r="A1" s="445" t="s">
        <v>590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</row>
    <row r="2" spans="1:11" ht="12.75" x14ac:dyDescent="0.2">
      <c r="A2" s="445" t="s">
        <v>134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</row>
    <row r="3" spans="1:11" x14ac:dyDescent="0.2"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2" x14ac:dyDescent="0.2">
      <c r="A4" s="444" t="s">
        <v>184</v>
      </c>
      <c r="B4" s="444"/>
      <c r="C4" s="444"/>
      <c r="D4" s="444"/>
      <c r="E4" s="444"/>
      <c r="F4" s="444"/>
      <c r="G4" s="444"/>
      <c r="H4" s="444"/>
      <c r="I4" s="444"/>
      <c r="J4" s="444"/>
      <c r="K4" s="444"/>
    </row>
    <row r="5" spans="1:11" ht="12" x14ac:dyDescent="0.2">
      <c r="A5" s="44"/>
      <c r="B5" s="44" t="s">
        <v>123</v>
      </c>
      <c r="C5" s="444" t="s">
        <v>12</v>
      </c>
      <c r="D5" s="444"/>
      <c r="E5" s="444"/>
      <c r="F5" s="444"/>
      <c r="G5" s="444"/>
      <c r="H5" s="444"/>
      <c r="I5" s="444"/>
      <c r="J5" s="444"/>
      <c r="K5" s="444"/>
    </row>
    <row r="6" spans="1:11" ht="12" x14ac:dyDescent="0.2">
      <c r="A6" s="44"/>
      <c r="B6" s="44" t="s">
        <v>124</v>
      </c>
      <c r="C6" s="444" t="s">
        <v>13</v>
      </c>
      <c r="D6" s="444"/>
      <c r="E6" s="444"/>
      <c r="F6" s="444"/>
      <c r="G6" s="444"/>
      <c r="H6" s="444"/>
      <c r="I6" s="444"/>
      <c r="J6" s="444"/>
      <c r="K6" s="444"/>
    </row>
    <row r="7" spans="1:11" ht="12" x14ac:dyDescent="0.2">
      <c r="A7" s="44"/>
      <c r="B7" s="44" t="s">
        <v>140</v>
      </c>
      <c r="C7" s="444" t="s">
        <v>26</v>
      </c>
      <c r="D7" s="444"/>
      <c r="E7" s="444"/>
      <c r="F7" s="444"/>
      <c r="G7" s="444"/>
      <c r="H7" s="444"/>
      <c r="I7" s="444"/>
      <c r="J7" s="444"/>
      <c r="K7" s="444"/>
    </row>
    <row r="8" spans="1:11" ht="12" x14ac:dyDescent="0.2">
      <c r="A8" s="44"/>
      <c r="B8" s="44" t="s">
        <v>125</v>
      </c>
      <c r="C8" s="444" t="s">
        <v>191</v>
      </c>
      <c r="D8" s="444"/>
      <c r="E8" s="444"/>
      <c r="F8" s="444"/>
      <c r="G8" s="444"/>
      <c r="H8" s="444"/>
      <c r="I8" s="444"/>
      <c r="J8" s="444"/>
      <c r="K8" s="444"/>
    </row>
    <row r="9" spans="1:11" ht="12" x14ac:dyDescent="0.2">
      <c r="A9" s="44"/>
      <c r="B9" s="44" t="s">
        <v>126</v>
      </c>
      <c r="C9" s="444" t="s">
        <v>15</v>
      </c>
      <c r="D9" s="444"/>
      <c r="E9" s="444"/>
      <c r="F9" s="444"/>
      <c r="G9" s="444"/>
      <c r="H9" s="444"/>
      <c r="I9" s="444"/>
      <c r="J9" s="444"/>
      <c r="K9" s="444"/>
    </row>
    <row r="10" spans="1:11" ht="12" x14ac:dyDescent="0.2">
      <c r="A10" s="444" t="s">
        <v>10</v>
      </c>
      <c r="B10" s="444"/>
      <c r="C10" s="444"/>
      <c r="D10" s="444"/>
      <c r="E10" s="444"/>
      <c r="F10" s="444"/>
      <c r="G10" s="444"/>
      <c r="H10" s="444"/>
      <c r="I10" s="444"/>
      <c r="J10" s="444"/>
      <c r="K10" s="444"/>
    </row>
    <row r="11" spans="1:11" ht="12" x14ac:dyDescent="0.2">
      <c r="A11" s="166"/>
      <c r="B11" s="44" t="s">
        <v>127</v>
      </c>
      <c r="C11" s="164" t="s">
        <v>262</v>
      </c>
      <c r="D11" s="166"/>
      <c r="E11" s="166"/>
      <c r="F11" s="166"/>
      <c r="G11" s="166"/>
      <c r="H11" s="166"/>
      <c r="I11" s="166"/>
      <c r="J11" s="166"/>
      <c r="K11" s="166"/>
    </row>
    <row r="12" spans="1:11" ht="12" x14ac:dyDescent="0.2">
      <c r="A12" s="166"/>
      <c r="B12" s="44" t="s">
        <v>128</v>
      </c>
      <c r="C12" s="164" t="s">
        <v>263</v>
      </c>
      <c r="D12" s="166"/>
      <c r="E12" s="166"/>
      <c r="F12" s="166"/>
      <c r="G12" s="166"/>
      <c r="H12" s="166"/>
      <c r="I12" s="166"/>
      <c r="J12" s="166"/>
      <c r="K12" s="166"/>
    </row>
    <row r="13" spans="1:11" ht="12" x14ac:dyDescent="0.2">
      <c r="A13" s="44"/>
      <c r="B13" s="44" t="s">
        <v>129</v>
      </c>
      <c r="C13" s="238" t="s">
        <v>556</v>
      </c>
    </row>
    <row r="14" spans="1:11" ht="12" x14ac:dyDescent="0.2">
      <c r="A14" s="44"/>
      <c r="B14" s="44" t="s">
        <v>130</v>
      </c>
      <c r="C14" s="238" t="s">
        <v>557</v>
      </c>
    </row>
    <row r="15" spans="1:11" ht="12" x14ac:dyDescent="0.2">
      <c r="A15" s="44"/>
      <c r="B15" s="44" t="s">
        <v>131</v>
      </c>
      <c r="C15" s="444" t="s">
        <v>142</v>
      </c>
      <c r="D15" s="444"/>
      <c r="E15" s="444"/>
      <c r="F15" s="444"/>
      <c r="G15" s="444"/>
      <c r="H15" s="444"/>
      <c r="I15" s="444"/>
      <c r="J15" s="444"/>
      <c r="K15" s="444"/>
    </row>
    <row r="16" spans="1:11" ht="12" x14ac:dyDescent="0.2">
      <c r="A16" s="44"/>
      <c r="B16" s="44" t="s">
        <v>132</v>
      </c>
      <c r="C16" s="444" t="s">
        <v>149</v>
      </c>
      <c r="D16" s="444"/>
      <c r="E16" s="444"/>
      <c r="F16" s="444"/>
      <c r="G16" s="444"/>
      <c r="H16" s="444"/>
      <c r="I16" s="444"/>
      <c r="J16" s="444"/>
      <c r="K16" s="444"/>
    </row>
    <row r="17" spans="1:11" ht="12" x14ac:dyDescent="0.2">
      <c r="A17" s="44"/>
      <c r="B17" s="44" t="s">
        <v>133</v>
      </c>
      <c r="C17" s="106" t="s">
        <v>581</v>
      </c>
    </row>
    <row r="18" spans="1:11" ht="12" x14ac:dyDescent="0.2">
      <c r="A18" s="44"/>
      <c r="B18" s="44" t="s">
        <v>138</v>
      </c>
      <c r="C18" s="238" t="s">
        <v>148</v>
      </c>
      <c r="D18" s="106"/>
      <c r="E18" s="106"/>
      <c r="F18" s="106"/>
      <c r="G18" s="106"/>
      <c r="H18" s="106"/>
      <c r="I18" s="106"/>
      <c r="J18" s="106"/>
      <c r="K18" s="106"/>
    </row>
    <row r="19" spans="1:11" ht="12" x14ac:dyDescent="0.2">
      <c r="A19" s="44"/>
      <c r="B19" s="44" t="s">
        <v>225</v>
      </c>
      <c r="C19" s="238" t="s">
        <v>135</v>
      </c>
      <c r="D19" s="238"/>
      <c r="E19" s="238"/>
      <c r="F19" s="238"/>
      <c r="G19" s="238"/>
      <c r="H19" s="238"/>
      <c r="I19" s="238"/>
      <c r="J19" s="238"/>
      <c r="K19" s="238"/>
    </row>
    <row r="20" spans="1:11" ht="12" x14ac:dyDescent="0.2">
      <c r="A20" s="138" t="s">
        <v>11</v>
      </c>
      <c r="B20" s="138"/>
    </row>
    <row r="21" spans="1:11" ht="12" x14ac:dyDescent="0.2">
      <c r="A21" s="44"/>
      <c r="B21" s="44" t="s">
        <v>144</v>
      </c>
      <c r="C21" s="444" t="s">
        <v>164</v>
      </c>
      <c r="D21" s="444"/>
      <c r="E21" s="444"/>
      <c r="F21" s="444"/>
      <c r="G21" s="444"/>
      <c r="H21" s="444"/>
      <c r="I21" s="444"/>
      <c r="J21" s="444"/>
      <c r="K21" s="444"/>
    </row>
    <row r="22" spans="1:11" ht="12" x14ac:dyDescent="0.2">
      <c r="A22" s="44"/>
      <c r="B22" s="44" t="s">
        <v>145</v>
      </c>
      <c r="C22" s="444" t="s">
        <v>580</v>
      </c>
      <c r="D22" s="444"/>
      <c r="E22" s="444"/>
      <c r="F22" s="444"/>
      <c r="G22" s="444"/>
      <c r="H22" s="444"/>
      <c r="I22" s="444"/>
      <c r="J22" s="444"/>
      <c r="K22" s="444"/>
    </row>
    <row r="23" spans="1:11" ht="12" x14ac:dyDescent="0.2">
      <c r="B23" s="44" t="s">
        <v>146</v>
      </c>
      <c r="C23" s="444" t="s">
        <v>143</v>
      </c>
      <c r="D23" s="444"/>
      <c r="E23" s="444"/>
      <c r="F23" s="444"/>
      <c r="G23" s="444"/>
      <c r="H23" s="444"/>
      <c r="I23" s="444"/>
      <c r="J23" s="444"/>
      <c r="K23" s="444"/>
    </row>
    <row r="24" spans="1:11" ht="12" x14ac:dyDescent="0.2">
      <c r="A24" s="106" t="s">
        <v>183</v>
      </c>
      <c r="B24" s="44" t="s">
        <v>147</v>
      </c>
      <c r="C24" s="444" t="s">
        <v>249</v>
      </c>
      <c r="D24" s="444"/>
      <c r="E24" s="444"/>
      <c r="F24" s="444"/>
      <c r="G24" s="444"/>
      <c r="H24" s="444"/>
      <c r="I24" s="444"/>
      <c r="J24" s="444"/>
      <c r="K24" s="444"/>
    </row>
    <row r="25" spans="1:11" ht="12" x14ac:dyDescent="0.2">
      <c r="B25" s="106" t="s">
        <v>261</v>
      </c>
      <c r="C25" s="444" t="s">
        <v>139</v>
      </c>
      <c r="D25" s="444"/>
      <c r="E25" s="444"/>
      <c r="F25" s="444"/>
      <c r="G25" s="444"/>
      <c r="H25" s="444"/>
      <c r="I25" s="444"/>
      <c r="J25" s="444"/>
      <c r="K25" s="444"/>
    </row>
    <row r="26" spans="1:11" ht="12" x14ac:dyDescent="0.2">
      <c r="A26" s="44"/>
      <c r="B26" s="44" t="s">
        <v>558</v>
      </c>
      <c r="C26" s="444" t="s">
        <v>4</v>
      </c>
      <c r="D26" s="444"/>
      <c r="E26" s="444"/>
      <c r="F26" s="444"/>
      <c r="G26" s="444"/>
      <c r="H26" s="444"/>
      <c r="I26" s="444"/>
      <c r="J26" s="444"/>
      <c r="K26" s="444"/>
    </row>
    <row r="27" spans="1:11" ht="12" x14ac:dyDescent="0.2">
      <c r="B27" s="44"/>
      <c r="C27" s="444"/>
      <c r="D27" s="444"/>
      <c r="E27" s="444"/>
      <c r="F27" s="444"/>
      <c r="G27" s="444"/>
      <c r="H27" s="444"/>
      <c r="I27" s="444"/>
      <c r="J27" s="444"/>
      <c r="K27" s="444"/>
    </row>
    <row r="28" spans="1:11" ht="12" x14ac:dyDescent="0.2">
      <c r="A28" s="44"/>
      <c r="B28" s="44"/>
    </row>
    <row r="29" spans="1:11" ht="12" x14ac:dyDescent="0.2">
      <c r="A29" s="44"/>
      <c r="B29" s="44"/>
    </row>
    <row r="30" spans="1:11" ht="12" x14ac:dyDescent="0.2">
      <c r="B30" s="44"/>
    </row>
    <row r="32" spans="1:11" ht="12" x14ac:dyDescent="0.2">
      <c r="B32" s="44"/>
    </row>
  </sheetData>
  <mergeCells count="18">
    <mergeCell ref="A1:K1"/>
    <mergeCell ref="A2:K2"/>
    <mergeCell ref="C6:K6"/>
    <mergeCell ref="C8:K8"/>
    <mergeCell ref="A4:K4"/>
    <mergeCell ref="C5:K5"/>
    <mergeCell ref="C7:K7"/>
    <mergeCell ref="C9:K9"/>
    <mergeCell ref="A10:K10"/>
    <mergeCell ref="C21:K21"/>
    <mergeCell ref="C27:K27"/>
    <mergeCell ref="C26:K26"/>
    <mergeCell ref="C16:K16"/>
    <mergeCell ref="C15:K15"/>
    <mergeCell ref="C22:K22"/>
    <mergeCell ref="C25:K25"/>
    <mergeCell ref="C24:K24"/>
    <mergeCell ref="C23:K23"/>
  </mergeCells>
  <phoneticPr fontId="3" type="noConversion"/>
  <pageMargins left="0.5" right="0.5" top="1" bottom="1" header="0.5" footer="0.5"/>
  <pageSetup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CD"/>
  </sheetPr>
  <dimension ref="A1:Q78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1.25" x14ac:dyDescent="0.2"/>
  <cols>
    <col min="1" max="1" width="14.7109375" style="17" customWidth="1"/>
    <col min="2" max="2" width="12" style="71" customWidth="1"/>
    <col min="3" max="5" width="9.28515625" style="62" customWidth="1"/>
    <col min="6" max="6" width="36.28515625" style="61" customWidth="1"/>
    <col min="7" max="7" width="8.7109375" style="61" customWidth="1"/>
    <col min="8" max="8" width="12.7109375" style="256" bestFit="1" customWidth="1"/>
    <col min="9" max="13" width="8.7109375" style="61" customWidth="1"/>
    <col min="14" max="16" width="13.42578125" style="61" bestFit="1" customWidth="1"/>
    <col min="17" max="17" width="11.140625" style="1" bestFit="1" customWidth="1"/>
    <col min="18" max="18" width="7.85546875" style="1" bestFit="1" customWidth="1"/>
    <col min="19" max="16384" width="9.140625" style="1"/>
  </cols>
  <sheetData>
    <row r="1" spans="1:17" ht="12" x14ac:dyDescent="0.2">
      <c r="A1" s="485" t="str">
        <f>'Table of Contents'!B14&amp;":  "&amp;'Table of Contents'!C14</f>
        <v>Tab 9:  Parents as Teachers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393"/>
      <c r="P1" s="393"/>
    </row>
    <row r="2" spans="1:17" ht="12" x14ac:dyDescent="0.2">
      <c r="A2" s="515" t="str">
        <f>'3'!A2</f>
        <v>2012-2013</v>
      </c>
      <c r="B2" s="516"/>
      <c r="C2" s="516"/>
      <c r="D2" s="516"/>
      <c r="E2" s="516"/>
      <c r="F2" s="517" t="s">
        <v>559</v>
      </c>
      <c r="G2" s="518"/>
      <c r="H2" s="518"/>
      <c r="I2" s="518"/>
      <c r="J2" s="518"/>
      <c r="K2" s="518"/>
      <c r="L2" s="518"/>
      <c r="M2" s="518"/>
      <c r="N2" s="518"/>
      <c r="O2" s="518"/>
      <c r="P2" s="518"/>
    </row>
    <row r="3" spans="1:17" ht="48" customHeight="1" x14ac:dyDescent="0.2">
      <c r="A3" s="249" t="str">
        <f>'1'!A2</f>
        <v>County</v>
      </c>
      <c r="B3" s="392" t="str">
        <f>'1'!C2</f>
        <v>County Classification</v>
      </c>
      <c r="C3" s="250" t="str">
        <f>'18'!C2</f>
        <v># of Children Ages 0-2*</v>
      </c>
      <c r="D3" s="250" t="str">
        <f>'18'!D2</f>
        <v># of Children Ages 3-4*</v>
      </c>
      <c r="E3" s="250" t="str">
        <f>'18'!E2</f>
        <v># of Children Under 5*</v>
      </c>
      <c r="F3" s="251" t="s">
        <v>560</v>
      </c>
      <c r="G3" s="251" t="s">
        <v>151</v>
      </c>
      <c r="H3" s="252" t="s">
        <v>161</v>
      </c>
      <c r="I3" s="251" t="s">
        <v>17</v>
      </c>
      <c r="J3" s="251" t="s">
        <v>18</v>
      </c>
      <c r="K3" s="289" t="s">
        <v>662</v>
      </c>
      <c r="L3" s="289" t="s">
        <v>198</v>
      </c>
      <c r="M3" s="251" t="s">
        <v>168</v>
      </c>
      <c r="N3" s="251" t="s">
        <v>570</v>
      </c>
      <c r="O3" s="251" t="s">
        <v>571</v>
      </c>
      <c r="P3" s="251" t="s">
        <v>572</v>
      </c>
    </row>
    <row r="4" spans="1:17" ht="11.25" customHeight="1" x14ac:dyDescent="0.2">
      <c r="A4" s="15" t="s">
        <v>37</v>
      </c>
      <c r="B4" s="388" t="s">
        <v>109</v>
      </c>
      <c r="C4" s="163">
        <f>'18'!C4</f>
        <v>3260</v>
      </c>
      <c r="D4" s="163">
        <f>'18'!D4</f>
        <v>2334</v>
      </c>
      <c r="E4" s="163">
        <f>'18'!E4</f>
        <v>5594</v>
      </c>
      <c r="F4" s="167"/>
      <c r="G4" s="87"/>
      <c r="H4" s="202">
        <v>0</v>
      </c>
      <c r="I4" s="87">
        <v>0</v>
      </c>
      <c r="J4" s="87">
        <v>0</v>
      </c>
      <c r="K4" s="87">
        <v>0</v>
      </c>
      <c r="L4" s="288">
        <f t="shared" ref="L4:L68" si="0">SUM(I4:J4)</f>
        <v>0</v>
      </c>
      <c r="M4" s="87">
        <f t="shared" ref="M4:M68" si="1">SUM(I4:K4)</f>
        <v>0</v>
      </c>
      <c r="N4" s="111">
        <f t="shared" ref="N4:N35" si="2">I4/C4</f>
        <v>0</v>
      </c>
      <c r="O4" s="111">
        <f t="shared" ref="O4:O35" si="3">J4/D4</f>
        <v>0</v>
      </c>
      <c r="P4" s="111">
        <f>L4/E4</f>
        <v>0</v>
      </c>
      <c r="Q4" s="93"/>
    </row>
    <row r="5" spans="1:17" ht="45" x14ac:dyDescent="0.2">
      <c r="A5" s="15" t="s">
        <v>38</v>
      </c>
      <c r="B5" s="388" t="s">
        <v>105</v>
      </c>
      <c r="C5" s="163">
        <f>'18'!C5</f>
        <v>38336</v>
      </c>
      <c r="D5" s="163">
        <f>'18'!D5</f>
        <v>25304</v>
      </c>
      <c r="E5" s="163">
        <f>'18'!E5</f>
        <v>63640</v>
      </c>
      <c r="F5" s="167" t="s">
        <v>633</v>
      </c>
      <c r="G5" s="167">
        <v>2</v>
      </c>
      <c r="H5" s="202">
        <v>2005374</v>
      </c>
      <c r="I5" s="87">
        <v>581</v>
      </c>
      <c r="J5" s="87">
        <v>409</v>
      </c>
      <c r="K5" s="288">
        <v>137</v>
      </c>
      <c r="L5" s="288">
        <f t="shared" si="0"/>
        <v>990</v>
      </c>
      <c r="M5" s="87">
        <f t="shared" si="1"/>
        <v>1127</v>
      </c>
      <c r="N5" s="111">
        <f t="shared" si="2"/>
        <v>1.5155467445742905E-2</v>
      </c>
      <c r="O5" s="111">
        <f t="shared" si="3"/>
        <v>1.6163452418589946E-2</v>
      </c>
      <c r="P5" s="111">
        <f t="shared" ref="P5:P68" si="4">L5/E5</f>
        <v>1.5556253928346952E-2</v>
      </c>
      <c r="Q5" s="93"/>
    </row>
    <row r="6" spans="1:17" ht="11.25" customHeight="1" x14ac:dyDescent="0.2">
      <c r="A6" s="15" t="s">
        <v>39</v>
      </c>
      <c r="B6" s="388" t="s">
        <v>109</v>
      </c>
      <c r="C6" s="163">
        <f>'18'!C6</f>
        <v>2129</v>
      </c>
      <c r="D6" s="163">
        <f>'18'!D6</f>
        <v>1476</v>
      </c>
      <c r="E6" s="163">
        <f>'18'!E6</f>
        <v>3605</v>
      </c>
      <c r="F6" s="87" t="s">
        <v>663</v>
      </c>
      <c r="G6" s="87">
        <v>1</v>
      </c>
      <c r="H6" s="202">
        <v>162371.13402061857</v>
      </c>
      <c r="I6" s="87">
        <v>24</v>
      </c>
      <c r="J6" s="87">
        <v>20</v>
      </c>
      <c r="K6" s="288">
        <v>1</v>
      </c>
      <c r="L6" s="288">
        <f t="shared" si="0"/>
        <v>44</v>
      </c>
      <c r="M6" s="87">
        <f t="shared" si="1"/>
        <v>45</v>
      </c>
      <c r="N6" s="111">
        <f t="shared" si="2"/>
        <v>1.1272898074213245E-2</v>
      </c>
      <c r="O6" s="111">
        <f t="shared" si="3"/>
        <v>1.3550135501355014E-2</v>
      </c>
      <c r="P6" s="111">
        <f t="shared" si="4"/>
        <v>1.2205270457697643E-2</v>
      </c>
      <c r="Q6" s="93"/>
    </row>
    <row r="7" spans="1:17" ht="11.25" customHeight="1" x14ac:dyDescent="0.2">
      <c r="A7" s="15" t="s">
        <v>40</v>
      </c>
      <c r="B7" s="388" t="s">
        <v>105</v>
      </c>
      <c r="C7" s="163">
        <f>'18'!C7</f>
        <v>5417</v>
      </c>
      <c r="D7" s="163">
        <f>'18'!D7</f>
        <v>3549</v>
      </c>
      <c r="E7" s="163">
        <f>'18'!E7</f>
        <v>8966</v>
      </c>
      <c r="F7" s="87"/>
      <c r="G7" s="87"/>
      <c r="H7" s="202">
        <v>0</v>
      </c>
      <c r="I7" s="87">
        <v>0</v>
      </c>
      <c r="J7" s="87">
        <v>0</v>
      </c>
      <c r="K7" s="87">
        <v>0</v>
      </c>
      <c r="L7" s="288">
        <f t="shared" si="0"/>
        <v>0</v>
      </c>
      <c r="M7" s="87">
        <f t="shared" si="1"/>
        <v>0</v>
      </c>
      <c r="N7" s="111">
        <f t="shared" si="2"/>
        <v>0</v>
      </c>
      <c r="O7" s="111">
        <f t="shared" si="3"/>
        <v>0</v>
      </c>
      <c r="P7" s="111">
        <f t="shared" si="4"/>
        <v>0</v>
      </c>
      <c r="Q7" s="93"/>
    </row>
    <row r="8" spans="1:17" x14ac:dyDescent="0.2">
      <c r="A8" s="15" t="s">
        <v>41</v>
      </c>
      <c r="B8" s="388" t="s">
        <v>109</v>
      </c>
      <c r="C8" s="163">
        <f>'18'!C8</f>
        <v>1561</v>
      </c>
      <c r="D8" s="163">
        <f>'18'!D8</f>
        <v>1066</v>
      </c>
      <c r="E8" s="163">
        <f>'18'!E8</f>
        <v>2627</v>
      </c>
      <c r="F8" s="87" t="s">
        <v>634</v>
      </c>
      <c r="G8" s="87">
        <v>1</v>
      </c>
      <c r="H8" s="202">
        <v>175631</v>
      </c>
      <c r="I8" s="87">
        <v>30</v>
      </c>
      <c r="J8" s="87">
        <v>26</v>
      </c>
      <c r="K8" s="288">
        <v>13</v>
      </c>
      <c r="L8" s="288">
        <f t="shared" si="0"/>
        <v>56</v>
      </c>
      <c r="M8" s="87">
        <f t="shared" si="1"/>
        <v>69</v>
      </c>
      <c r="N8" s="111">
        <f t="shared" si="2"/>
        <v>1.9218449711723255E-2</v>
      </c>
      <c r="O8" s="111">
        <f t="shared" si="3"/>
        <v>2.4390243902439025E-2</v>
      </c>
      <c r="P8" s="111">
        <f t="shared" si="4"/>
        <v>2.131709173962695E-2</v>
      </c>
      <c r="Q8" s="93"/>
    </row>
    <row r="9" spans="1:17" ht="22.5" x14ac:dyDescent="0.2">
      <c r="A9" s="15" t="s">
        <v>42</v>
      </c>
      <c r="B9" s="388" t="s">
        <v>105</v>
      </c>
      <c r="C9" s="163">
        <f>'18'!C9</f>
        <v>14834</v>
      </c>
      <c r="D9" s="163">
        <f>'18'!D9</f>
        <v>10454</v>
      </c>
      <c r="E9" s="163">
        <f>'18'!E9</f>
        <v>25288</v>
      </c>
      <c r="F9" s="167" t="s">
        <v>664</v>
      </c>
      <c r="G9" s="167">
        <v>2</v>
      </c>
      <c r="H9" s="327">
        <f>109121+199360.2+181315</f>
        <v>489796.2</v>
      </c>
      <c r="I9" s="87">
        <v>91</v>
      </c>
      <c r="J9" s="87">
        <v>150</v>
      </c>
      <c r="K9" s="288">
        <v>0</v>
      </c>
      <c r="L9" s="288">
        <f t="shared" si="0"/>
        <v>241</v>
      </c>
      <c r="M9" s="87">
        <f t="shared" si="1"/>
        <v>241</v>
      </c>
      <c r="N9" s="111">
        <f t="shared" si="2"/>
        <v>6.1345557503033575E-3</v>
      </c>
      <c r="O9" s="111">
        <f t="shared" si="3"/>
        <v>1.4348574708245647E-2</v>
      </c>
      <c r="P9" s="111">
        <f t="shared" si="4"/>
        <v>9.5302119582410631E-3</v>
      </c>
      <c r="Q9" s="93"/>
    </row>
    <row r="10" spans="1:17" ht="11.25" customHeight="1" x14ac:dyDescent="0.2">
      <c r="A10" s="15" t="s">
        <v>43</v>
      </c>
      <c r="B10" s="388" t="s">
        <v>109</v>
      </c>
      <c r="C10" s="163">
        <f>'18'!C10</f>
        <v>4316</v>
      </c>
      <c r="D10" s="163">
        <f>'18'!D10</f>
        <v>2911</v>
      </c>
      <c r="E10" s="163">
        <f>'18'!E10</f>
        <v>7227</v>
      </c>
      <c r="F10" s="167" t="s">
        <v>635</v>
      </c>
      <c r="G10" s="167">
        <v>1</v>
      </c>
      <c r="H10" s="202">
        <v>193676</v>
      </c>
      <c r="I10" s="87">
        <v>41</v>
      </c>
      <c r="J10" s="87">
        <v>37</v>
      </c>
      <c r="K10" s="288">
        <v>34</v>
      </c>
      <c r="L10" s="288">
        <f t="shared" si="0"/>
        <v>78</v>
      </c>
      <c r="M10" s="87">
        <f t="shared" si="1"/>
        <v>112</v>
      </c>
      <c r="N10" s="111">
        <f t="shared" si="2"/>
        <v>9.4995366079703436E-3</v>
      </c>
      <c r="O10" s="111">
        <f t="shared" si="3"/>
        <v>1.2710408794228788E-2</v>
      </c>
      <c r="P10" s="111">
        <f t="shared" si="4"/>
        <v>1.0792860107928601E-2</v>
      </c>
      <c r="Q10" s="93"/>
    </row>
    <row r="11" spans="1:17" ht="11.25" customHeight="1" x14ac:dyDescent="0.2">
      <c r="A11" s="15" t="s">
        <v>44</v>
      </c>
      <c r="B11" s="388" t="s">
        <v>109</v>
      </c>
      <c r="C11" s="163">
        <f>'18'!C11</f>
        <v>2246</v>
      </c>
      <c r="D11" s="163">
        <f>'18'!D11</f>
        <v>1518</v>
      </c>
      <c r="E11" s="163">
        <f>'18'!E11</f>
        <v>3764</v>
      </c>
      <c r="F11" s="167"/>
      <c r="G11" s="167"/>
      <c r="H11" s="202">
        <v>0</v>
      </c>
      <c r="I11" s="87">
        <v>0</v>
      </c>
      <c r="J11" s="87">
        <v>0</v>
      </c>
      <c r="K11" s="87">
        <v>0</v>
      </c>
      <c r="L11" s="288">
        <f t="shared" si="0"/>
        <v>0</v>
      </c>
      <c r="M11" s="87">
        <f t="shared" si="1"/>
        <v>0</v>
      </c>
      <c r="N11" s="111">
        <f t="shared" si="2"/>
        <v>0</v>
      </c>
      <c r="O11" s="111">
        <f t="shared" si="3"/>
        <v>0</v>
      </c>
      <c r="P11" s="111">
        <f t="shared" si="4"/>
        <v>0</v>
      </c>
      <c r="Q11" s="93"/>
    </row>
    <row r="12" spans="1:17" ht="11.25" customHeight="1" x14ac:dyDescent="0.2">
      <c r="A12" s="15" t="s">
        <v>224</v>
      </c>
      <c r="B12" s="388" t="s">
        <v>105</v>
      </c>
      <c r="C12" s="163">
        <f>'18'!C12</f>
        <v>19766</v>
      </c>
      <c r="D12" s="163">
        <f>'18'!D12</f>
        <v>14384</v>
      </c>
      <c r="E12" s="163">
        <f>'18'!E12</f>
        <v>34150</v>
      </c>
      <c r="F12" s="87" t="s">
        <v>636</v>
      </c>
      <c r="G12" s="87">
        <v>1</v>
      </c>
      <c r="H12" s="202">
        <v>201107</v>
      </c>
      <c r="I12" s="87">
        <v>66</v>
      </c>
      <c r="J12" s="87">
        <v>60</v>
      </c>
      <c r="K12" s="288">
        <v>29</v>
      </c>
      <c r="L12" s="288">
        <f t="shared" si="0"/>
        <v>126</v>
      </c>
      <c r="M12" s="87">
        <f t="shared" si="1"/>
        <v>155</v>
      </c>
      <c r="N12" s="111">
        <f t="shared" si="2"/>
        <v>3.3390670848932511E-3</v>
      </c>
      <c r="O12" s="111">
        <f t="shared" si="3"/>
        <v>4.1713014460511679E-3</v>
      </c>
      <c r="P12" s="111">
        <f t="shared" si="4"/>
        <v>3.6896046852122988E-3</v>
      </c>
      <c r="Q12" s="93"/>
    </row>
    <row r="13" spans="1:17" ht="11.25" customHeight="1" x14ac:dyDescent="0.2">
      <c r="A13" s="15" t="s">
        <v>45</v>
      </c>
      <c r="B13" s="388" t="s">
        <v>109</v>
      </c>
      <c r="C13" s="163">
        <f>'18'!C13</f>
        <v>5721</v>
      </c>
      <c r="D13" s="163">
        <f>'18'!D13</f>
        <v>4262</v>
      </c>
      <c r="E13" s="163">
        <f>'18'!E13</f>
        <v>9983</v>
      </c>
      <c r="F13" s="87"/>
      <c r="G13" s="87"/>
      <c r="H13" s="202">
        <v>0</v>
      </c>
      <c r="I13" s="87">
        <v>0</v>
      </c>
      <c r="J13" s="87">
        <v>0</v>
      </c>
      <c r="K13" s="87">
        <v>0</v>
      </c>
      <c r="L13" s="288">
        <f t="shared" si="0"/>
        <v>0</v>
      </c>
      <c r="M13" s="87">
        <f t="shared" si="1"/>
        <v>0</v>
      </c>
      <c r="N13" s="111">
        <f t="shared" si="2"/>
        <v>0</v>
      </c>
      <c r="O13" s="111">
        <f t="shared" si="3"/>
        <v>0</v>
      </c>
      <c r="P13" s="111">
        <f t="shared" si="4"/>
        <v>0</v>
      </c>
      <c r="Q13" s="93"/>
    </row>
    <row r="14" spans="1:17" ht="11.25" customHeight="1" x14ac:dyDescent="0.2">
      <c r="A14" s="15" t="s">
        <v>46</v>
      </c>
      <c r="B14" s="388" t="s">
        <v>109</v>
      </c>
      <c r="C14" s="163">
        <f>'18'!C14</f>
        <v>4199</v>
      </c>
      <c r="D14" s="163">
        <f>'18'!D14</f>
        <v>3044</v>
      </c>
      <c r="E14" s="163">
        <f>'18'!E14</f>
        <v>7243</v>
      </c>
      <c r="F14" s="167"/>
      <c r="G14" s="167"/>
      <c r="H14" s="202">
        <v>0</v>
      </c>
      <c r="I14" s="87">
        <v>0</v>
      </c>
      <c r="J14" s="87">
        <v>0</v>
      </c>
      <c r="K14" s="87">
        <v>0</v>
      </c>
      <c r="L14" s="288">
        <f t="shared" si="0"/>
        <v>0</v>
      </c>
      <c r="M14" s="87">
        <f t="shared" si="1"/>
        <v>0</v>
      </c>
      <c r="N14" s="111">
        <f t="shared" si="2"/>
        <v>0</v>
      </c>
      <c r="O14" s="111">
        <f t="shared" si="3"/>
        <v>0</v>
      </c>
      <c r="P14" s="111">
        <f t="shared" si="4"/>
        <v>0</v>
      </c>
      <c r="Q14" s="93"/>
    </row>
    <row r="15" spans="1:17" ht="11.25" customHeight="1" x14ac:dyDescent="0.2">
      <c r="A15" s="15" t="s">
        <v>47</v>
      </c>
      <c r="B15" s="388" t="s">
        <v>109</v>
      </c>
      <c r="C15" s="163">
        <f>'18'!C15</f>
        <v>139</v>
      </c>
      <c r="D15" s="163">
        <f>'18'!D15</f>
        <v>80</v>
      </c>
      <c r="E15" s="163">
        <f>'18'!E15</f>
        <v>219</v>
      </c>
      <c r="F15" s="87" t="s">
        <v>637</v>
      </c>
      <c r="G15" s="87">
        <v>1</v>
      </c>
      <c r="H15" s="202">
        <f>125631+22560</f>
        <v>148191</v>
      </c>
      <c r="I15" s="87">
        <v>40</v>
      </c>
      <c r="J15" s="87">
        <v>28</v>
      </c>
      <c r="K15" s="288">
        <v>25</v>
      </c>
      <c r="L15" s="288">
        <f t="shared" si="0"/>
        <v>68</v>
      </c>
      <c r="M15" s="87">
        <f t="shared" si="1"/>
        <v>93</v>
      </c>
      <c r="N15" s="111">
        <f t="shared" si="2"/>
        <v>0.28776978417266186</v>
      </c>
      <c r="O15" s="111">
        <f t="shared" si="3"/>
        <v>0.35</v>
      </c>
      <c r="P15" s="111">
        <f t="shared" si="4"/>
        <v>0.31050228310502281</v>
      </c>
      <c r="Q15" s="93"/>
    </row>
    <row r="16" spans="1:17" ht="11.25" customHeight="1" x14ac:dyDescent="0.2">
      <c r="A16" s="15" t="s">
        <v>48</v>
      </c>
      <c r="B16" s="388" t="s">
        <v>109</v>
      </c>
      <c r="C16" s="163">
        <f>'18'!C16</f>
        <v>2045</v>
      </c>
      <c r="D16" s="163">
        <f>'18'!D16</f>
        <v>1442</v>
      </c>
      <c r="E16" s="163">
        <f>'18'!E16</f>
        <v>3487</v>
      </c>
      <c r="F16" s="167"/>
      <c r="G16" s="167"/>
      <c r="H16" s="202">
        <v>0</v>
      </c>
      <c r="I16" s="87">
        <v>0</v>
      </c>
      <c r="J16" s="87">
        <v>0</v>
      </c>
      <c r="K16" s="87">
        <v>0</v>
      </c>
      <c r="L16" s="288">
        <f t="shared" si="0"/>
        <v>0</v>
      </c>
      <c r="M16" s="87">
        <f t="shared" si="1"/>
        <v>0</v>
      </c>
      <c r="N16" s="111">
        <f t="shared" si="2"/>
        <v>0</v>
      </c>
      <c r="O16" s="111">
        <f t="shared" si="3"/>
        <v>0</v>
      </c>
      <c r="P16" s="111">
        <f t="shared" si="4"/>
        <v>0</v>
      </c>
      <c r="Q16" s="93"/>
    </row>
    <row r="17" spans="1:17" ht="11.25" customHeight="1" x14ac:dyDescent="0.2">
      <c r="A17" s="15" t="s">
        <v>49</v>
      </c>
      <c r="B17" s="388" t="s">
        <v>109</v>
      </c>
      <c r="C17" s="163">
        <f>'18'!C17</f>
        <v>4001</v>
      </c>
      <c r="D17" s="163">
        <f>'18'!D17</f>
        <v>2770</v>
      </c>
      <c r="E17" s="163">
        <f>'18'!E17</f>
        <v>6771</v>
      </c>
      <c r="F17" s="167"/>
      <c r="G17" s="167"/>
      <c r="H17" s="202">
        <v>0</v>
      </c>
      <c r="I17" s="87">
        <v>0</v>
      </c>
      <c r="J17" s="87">
        <v>0</v>
      </c>
      <c r="K17" s="87">
        <v>0</v>
      </c>
      <c r="L17" s="288">
        <f t="shared" si="0"/>
        <v>0</v>
      </c>
      <c r="M17" s="87">
        <f t="shared" si="1"/>
        <v>0</v>
      </c>
      <c r="N17" s="111">
        <f t="shared" si="2"/>
        <v>0</v>
      </c>
      <c r="O17" s="111">
        <f t="shared" si="3"/>
        <v>0</v>
      </c>
      <c r="P17" s="111">
        <f t="shared" si="4"/>
        <v>0</v>
      </c>
      <c r="Q17" s="93"/>
    </row>
    <row r="18" spans="1:17" ht="11.25" customHeight="1" x14ac:dyDescent="0.2">
      <c r="A18" s="15" t="s">
        <v>50</v>
      </c>
      <c r="B18" s="388" t="s">
        <v>105</v>
      </c>
      <c r="C18" s="163">
        <f>'18'!C18</f>
        <v>17963</v>
      </c>
      <c r="D18" s="163">
        <f>'18'!D18</f>
        <v>13163</v>
      </c>
      <c r="E18" s="163">
        <f>'18'!E18</f>
        <v>31126</v>
      </c>
      <c r="F18" s="167" t="s">
        <v>638</v>
      </c>
      <c r="G18" s="167">
        <v>2</v>
      </c>
      <c r="H18" s="202">
        <v>334856</v>
      </c>
      <c r="I18" s="87">
        <v>82</v>
      </c>
      <c r="J18" s="87">
        <v>93</v>
      </c>
      <c r="K18" s="288">
        <v>59</v>
      </c>
      <c r="L18" s="288">
        <f t="shared" si="0"/>
        <v>175</v>
      </c>
      <c r="M18" s="87">
        <f t="shared" si="1"/>
        <v>234</v>
      </c>
      <c r="N18" s="111">
        <f t="shared" si="2"/>
        <v>4.5649390413628017E-3</v>
      </c>
      <c r="O18" s="111">
        <f t="shared" si="3"/>
        <v>7.0652586796323023E-3</v>
      </c>
      <c r="P18" s="111">
        <f t="shared" si="4"/>
        <v>5.6223093233952323E-3</v>
      </c>
      <c r="Q18" s="93"/>
    </row>
    <row r="19" spans="1:17" ht="11.25" customHeight="1" x14ac:dyDescent="0.2">
      <c r="A19" s="15" t="s">
        <v>51</v>
      </c>
      <c r="B19" s="388" t="s">
        <v>109</v>
      </c>
      <c r="C19" s="163">
        <f>'18'!C19</f>
        <v>1226</v>
      </c>
      <c r="D19" s="163">
        <f>'18'!D19</f>
        <v>827</v>
      </c>
      <c r="E19" s="163">
        <f>'18'!E19</f>
        <v>2053</v>
      </c>
      <c r="F19" s="87" t="s">
        <v>639</v>
      </c>
      <c r="G19" s="87">
        <v>1</v>
      </c>
      <c r="H19" s="202">
        <v>134092</v>
      </c>
      <c r="I19" s="87">
        <v>47</v>
      </c>
      <c r="J19" s="87">
        <v>51</v>
      </c>
      <c r="K19" s="288">
        <v>17</v>
      </c>
      <c r="L19" s="288">
        <f t="shared" si="0"/>
        <v>98</v>
      </c>
      <c r="M19" s="87">
        <f t="shared" si="1"/>
        <v>115</v>
      </c>
      <c r="N19" s="111">
        <f t="shared" si="2"/>
        <v>3.8336052202283852E-2</v>
      </c>
      <c r="O19" s="111">
        <f t="shared" si="3"/>
        <v>6.1668681983071343E-2</v>
      </c>
      <c r="P19" s="111">
        <f t="shared" si="4"/>
        <v>4.7735021919142716E-2</v>
      </c>
      <c r="Q19" s="93"/>
    </row>
    <row r="20" spans="1:17" ht="11.25" customHeight="1" x14ac:dyDescent="0.2">
      <c r="A20" s="15" t="s">
        <v>52</v>
      </c>
      <c r="B20" s="388" t="s">
        <v>109</v>
      </c>
      <c r="C20" s="163">
        <f>'18'!C20</f>
        <v>2393</v>
      </c>
      <c r="D20" s="163">
        <f>'18'!D20</f>
        <v>1660</v>
      </c>
      <c r="E20" s="163">
        <f>'18'!E20</f>
        <v>4053</v>
      </c>
      <c r="F20" s="167" t="s">
        <v>640</v>
      </c>
      <c r="G20" s="167">
        <v>1</v>
      </c>
      <c r="H20" s="202">
        <v>303218</v>
      </c>
      <c r="I20" s="87">
        <v>330</v>
      </c>
      <c r="J20" s="87">
        <v>70</v>
      </c>
      <c r="K20" s="288">
        <v>13</v>
      </c>
      <c r="L20" s="288">
        <f t="shared" si="0"/>
        <v>400</v>
      </c>
      <c r="M20" s="87">
        <f t="shared" si="1"/>
        <v>413</v>
      </c>
      <c r="N20" s="111">
        <f t="shared" si="2"/>
        <v>0.13790221479314668</v>
      </c>
      <c r="O20" s="111">
        <f t="shared" si="3"/>
        <v>4.2168674698795178E-2</v>
      </c>
      <c r="P20" s="111">
        <f t="shared" si="4"/>
        <v>9.8692326671601285E-2</v>
      </c>
      <c r="Q20" s="93"/>
    </row>
    <row r="21" spans="1:17" ht="11.25" customHeight="1" x14ac:dyDescent="0.2">
      <c r="A21" s="15" t="s">
        <v>53</v>
      </c>
      <c r="B21" s="388" t="s">
        <v>109</v>
      </c>
      <c r="C21" s="163">
        <f>'18'!C21</f>
        <v>1301</v>
      </c>
      <c r="D21" s="163">
        <f>'18'!D21</f>
        <v>904</v>
      </c>
      <c r="E21" s="163">
        <f>'18'!E21</f>
        <v>2205</v>
      </c>
      <c r="F21" s="288" t="s">
        <v>666</v>
      </c>
      <c r="G21" s="87">
        <v>1</v>
      </c>
      <c r="H21" s="202">
        <v>169200</v>
      </c>
      <c r="I21" s="87">
        <v>51</v>
      </c>
      <c r="J21" s="87">
        <v>10</v>
      </c>
      <c r="K21" s="288">
        <v>0</v>
      </c>
      <c r="L21" s="288">
        <f t="shared" si="0"/>
        <v>61</v>
      </c>
      <c r="M21" s="87">
        <f t="shared" si="1"/>
        <v>61</v>
      </c>
      <c r="N21" s="111">
        <f t="shared" si="2"/>
        <v>3.9200614911606459E-2</v>
      </c>
      <c r="O21" s="111">
        <f t="shared" si="3"/>
        <v>1.1061946902654867E-2</v>
      </c>
      <c r="P21" s="111">
        <f t="shared" si="4"/>
        <v>2.7664399092970523E-2</v>
      </c>
      <c r="Q21" s="93"/>
    </row>
    <row r="22" spans="1:17" ht="22.5" x14ac:dyDescent="0.2">
      <c r="A22" s="15" t="s">
        <v>54</v>
      </c>
      <c r="B22" s="388" t="s">
        <v>109</v>
      </c>
      <c r="C22" s="163">
        <f>'18'!C22</f>
        <v>1869</v>
      </c>
      <c r="D22" s="163">
        <f>'18'!D22</f>
        <v>1351</v>
      </c>
      <c r="E22" s="163">
        <f>'18'!E22</f>
        <v>3220</v>
      </c>
      <c r="F22" s="167" t="s">
        <v>641</v>
      </c>
      <c r="G22" s="167">
        <v>1</v>
      </c>
      <c r="H22" s="202">
        <v>171875</v>
      </c>
      <c r="I22" s="87">
        <v>56</v>
      </c>
      <c r="J22" s="87">
        <v>62</v>
      </c>
      <c r="K22" s="288">
        <v>17</v>
      </c>
      <c r="L22" s="288">
        <f t="shared" si="0"/>
        <v>118</v>
      </c>
      <c r="M22" s="87">
        <f t="shared" si="1"/>
        <v>135</v>
      </c>
      <c r="N22" s="111">
        <f t="shared" si="2"/>
        <v>2.9962546816479401E-2</v>
      </c>
      <c r="O22" s="111">
        <f t="shared" si="3"/>
        <v>4.5891931902294597E-2</v>
      </c>
      <c r="P22" s="111">
        <f t="shared" si="4"/>
        <v>3.6645962732919257E-2</v>
      </c>
      <c r="Q22" s="93"/>
    </row>
    <row r="23" spans="1:17" ht="11.25" customHeight="1" x14ac:dyDescent="0.2">
      <c r="A23" s="15" t="s">
        <v>55</v>
      </c>
      <c r="B23" s="388" t="s">
        <v>109</v>
      </c>
      <c r="C23" s="163">
        <f>'18'!C23</f>
        <v>2942</v>
      </c>
      <c r="D23" s="163">
        <f>'18'!D23</f>
        <v>2128</v>
      </c>
      <c r="E23" s="163">
        <f>'18'!E23</f>
        <v>5070</v>
      </c>
      <c r="F23" s="87" t="s">
        <v>665</v>
      </c>
      <c r="G23" s="87">
        <v>1</v>
      </c>
      <c r="H23" s="202">
        <v>106363.63636363637</v>
      </c>
      <c r="I23" s="87">
        <v>34</v>
      </c>
      <c r="J23" s="87">
        <v>5</v>
      </c>
      <c r="K23" s="288">
        <v>0</v>
      </c>
      <c r="L23" s="288">
        <f t="shared" si="0"/>
        <v>39</v>
      </c>
      <c r="M23" s="87">
        <f t="shared" si="1"/>
        <v>39</v>
      </c>
      <c r="N23" s="111">
        <f t="shared" si="2"/>
        <v>1.1556764106050306E-2</v>
      </c>
      <c r="O23" s="111">
        <f t="shared" si="3"/>
        <v>2.3496240601503758E-3</v>
      </c>
      <c r="P23" s="111">
        <f t="shared" si="4"/>
        <v>7.6923076923076927E-3</v>
      </c>
      <c r="Q23" s="93"/>
    </row>
    <row r="24" spans="1:17" ht="11.25" customHeight="1" x14ac:dyDescent="0.2">
      <c r="A24" s="15" t="s">
        <v>56</v>
      </c>
      <c r="B24" s="388" t="s">
        <v>105</v>
      </c>
      <c r="C24" s="163">
        <f>'18'!C24</f>
        <v>7514</v>
      </c>
      <c r="D24" s="163">
        <f>'18'!D24</f>
        <v>5219</v>
      </c>
      <c r="E24" s="163">
        <f>'18'!E24</f>
        <v>12733</v>
      </c>
      <c r="F24" s="167"/>
      <c r="G24" s="167"/>
      <c r="H24" s="202">
        <v>0</v>
      </c>
      <c r="I24" s="87">
        <v>0</v>
      </c>
      <c r="J24" s="87">
        <v>0</v>
      </c>
      <c r="K24" s="87">
        <v>0</v>
      </c>
      <c r="L24" s="288">
        <f t="shared" si="0"/>
        <v>0</v>
      </c>
      <c r="M24" s="87">
        <f t="shared" si="1"/>
        <v>0</v>
      </c>
      <c r="N24" s="111">
        <f t="shared" si="2"/>
        <v>0</v>
      </c>
      <c r="O24" s="111">
        <f t="shared" si="3"/>
        <v>0</v>
      </c>
      <c r="P24" s="111">
        <f t="shared" si="4"/>
        <v>0</v>
      </c>
      <c r="Q24" s="93"/>
    </row>
    <row r="25" spans="1:17" ht="11.25" customHeight="1" x14ac:dyDescent="0.2">
      <c r="A25" s="15" t="s">
        <v>57</v>
      </c>
      <c r="B25" s="388" t="s">
        <v>105</v>
      </c>
      <c r="C25" s="163">
        <f>'18'!C25</f>
        <v>10076</v>
      </c>
      <c r="D25" s="163">
        <f>'18'!D25</f>
        <v>6718</v>
      </c>
      <c r="E25" s="163">
        <f>'18'!E25</f>
        <v>16794</v>
      </c>
      <c r="F25" s="167" t="s">
        <v>642</v>
      </c>
      <c r="G25" s="167">
        <v>1</v>
      </c>
      <c r="H25" s="202">
        <v>363998</v>
      </c>
      <c r="I25" s="87">
        <v>96</v>
      </c>
      <c r="J25" s="87">
        <v>58</v>
      </c>
      <c r="K25" s="288">
        <v>41</v>
      </c>
      <c r="L25" s="288">
        <f t="shared" si="0"/>
        <v>154</v>
      </c>
      <c r="M25" s="87">
        <f t="shared" si="1"/>
        <v>195</v>
      </c>
      <c r="N25" s="111">
        <f t="shared" si="2"/>
        <v>9.5275903136165137E-3</v>
      </c>
      <c r="O25" s="111">
        <f t="shared" si="3"/>
        <v>8.6335218815123543E-3</v>
      </c>
      <c r="P25" s="111">
        <f t="shared" si="4"/>
        <v>9.1699416458258902E-3</v>
      </c>
      <c r="Q25" s="93"/>
    </row>
    <row r="26" spans="1:17" ht="11.25" customHeight="1" x14ac:dyDescent="0.2">
      <c r="A26" s="15" t="s">
        <v>58</v>
      </c>
      <c r="B26" s="388" t="s">
        <v>105</v>
      </c>
      <c r="C26" s="163">
        <f>'18'!C26</f>
        <v>20123</v>
      </c>
      <c r="D26" s="163">
        <f>'18'!D26</f>
        <v>13856</v>
      </c>
      <c r="E26" s="163">
        <f>'18'!E26</f>
        <v>33979</v>
      </c>
      <c r="F26" s="167" t="s">
        <v>643</v>
      </c>
      <c r="G26" s="167">
        <v>1</v>
      </c>
      <c r="H26" s="202">
        <v>220388</v>
      </c>
      <c r="I26" s="87">
        <v>8</v>
      </c>
      <c r="J26" s="87">
        <v>68</v>
      </c>
      <c r="K26" s="288">
        <v>0</v>
      </c>
      <c r="L26" s="288">
        <f t="shared" si="0"/>
        <v>76</v>
      </c>
      <c r="M26" s="87">
        <f t="shared" si="1"/>
        <v>76</v>
      </c>
      <c r="N26" s="111">
        <f t="shared" si="2"/>
        <v>3.97555036525369E-4</v>
      </c>
      <c r="O26" s="111">
        <f t="shared" si="3"/>
        <v>4.9076212471131642E-3</v>
      </c>
      <c r="P26" s="111">
        <f t="shared" si="4"/>
        <v>2.2366755937490803E-3</v>
      </c>
      <c r="Q26" s="93"/>
    </row>
    <row r="27" spans="1:17" ht="11.25" customHeight="1" x14ac:dyDescent="0.2">
      <c r="A27" s="15" t="s">
        <v>59</v>
      </c>
      <c r="B27" s="388" t="s">
        <v>109</v>
      </c>
      <c r="C27" s="163">
        <f>'18'!C27</f>
        <v>876</v>
      </c>
      <c r="D27" s="163">
        <f>'18'!D27</f>
        <v>671</v>
      </c>
      <c r="E27" s="163">
        <f>'18'!E27</f>
        <v>1547</v>
      </c>
      <c r="F27" s="167"/>
      <c r="G27" s="167"/>
      <c r="H27" s="202">
        <v>0</v>
      </c>
      <c r="I27" s="87">
        <v>0</v>
      </c>
      <c r="J27" s="87">
        <v>0</v>
      </c>
      <c r="K27" s="87">
        <v>0</v>
      </c>
      <c r="L27" s="288">
        <f t="shared" si="0"/>
        <v>0</v>
      </c>
      <c r="M27" s="87">
        <f t="shared" si="1"/>
        <v>0</v>
      </c>
      <c r="N27" s="111">
        <f t="shared" si="2"/>
        <v>0</v>
      </c>
      <c r="O27" s="111">
        <f t="shared" si="3"/>
        <v>0</v>
      </c>
      <c r="P27" s="111">
        <f t="shared" si="4"/>
        <v>0</v>
      </c>
      <c r="Q27" s="93"/>
    </row>
    <row r="28" spans="1:17" ht="11.25" customHeight="1" x14ac:dyDescent="0.2">
      <c r="A28" s="15" t="s">
        <v>60</v>
      </c>
      <c r="B28" s="388" t="s">
        <v>105</v>
      </c>
      <c r="C28" s="163">
        <f>'18'!C28</f>
        <v>9893</v>
      </c>
      <c r="D28" s="163">
        <f>'18'!D28</f>
        <v>6864</v>
      </c>
      <c r="E28" s="163">
        <f>'18'!E28</f>
        <v>16757</v>
      </c>
      <c r="F28" s="167" t="s">
        <v>644</v>
      </c>
      <c r="G28" s="167">
        <v>1</v>
      </c>
      <c r="H28" s="202">
        <v>346050</v>
      </c>
      <c r="I28" s="87">
        <v>182</v>
      </c>
      <c r="J28" s="87">
        <v>95</v>
      </c>
      <c r="K28" s="288">
        <v>5</v>
      </c>
      <c r="L28" s="288">
        <f t="shared" si="0"/>
        <v>277</v>
      </c>
      <c r="M28" s="87">
        <f t="shared" si="1"/>
        <v>282</v>
      </c>
      <c r="N28" s="111">
        <f t="shared" si="2"/>
        <v>1.8396846254927726E-2</v>
      </c>
      <c r="O28" s="111">
        <f t="shared" si="3"/>
        <v>1.384032634032634E-2</v>
      </c>
      <c r="P28" s="111">
        <f t="shared" si="4"/>
        <v>1.653040520379543E-2</v>
      </c>
      <c r="Q28" s="93"/>
    </row>
    <row r="29" spans="1:17" ht="11.25" customHeight="1" x14ac:dyDescent="0.2">
      <c r="A29" s="15" t="s">
        <v>61</v>
      </c>
      <c r="B29" s="388" t="s">
        <v>109</v>
      </c>
      <c r="C29" s="163">
        <f>'18'!C29</f>
        <v>3977</v>
      </c>
      <c r="D29" s="163">
        <f>'18'!D29</f>
        <v>2833</v>
      </c>
      <c r="E29" s="163">
        <f>'18'!E29</f>
        <v>6810</v>
      </c>
      <c r="F29" s="167"/>
      <c r="G29" s="167"/>
      <c r="H29" s="202">
        <v>0</v>
      </c>
      <c r="I29" s="87">
        <v>0</v>
      </c>
      <c r="J29" s="87">
        <v>0</v>
      </c>
      <c r="K29" s="87">
        <v>0</v>
      </c>
      <c r="L29" s="288">
        <f t="shared" si="0"/>
        <v>0</v>
      </c>
      <c r="M29" s="87">
        <f t="shared" si="1"/>
        <v>0</v>
      </c>
      <c r="N29" s="111">
        <f t="shared" si="2"/>
        <v>0</v>
      </c>
      <c r="O29" s="111">
        <f t="shared" si="3"/>
        <v>0</v>
      </c>
      <c r="P29" s="111">
        <f t="shared" si="4"/>
        <v>0</v>
      </c>
      <c r="Q29" s="93"/>
    </row>
    <row r="30" spans="1:17" ht="11.25" customHeight="1" x14ac:dyDescent="0.2">
      <c r="A30" s="15" t="s">
        <v>62</v>
      </c>
      <c r="B30" s="388" t="s">
        <v>109</v>
      </c>
      <c r="C30" s="163">
        <f>'18'!C30</f>
        <v>109</v>
      </c>
      <c r="D30" s="163">
        <f>'18'!D30</f>
        <v>73</v>
      </c>
      <c r="E30" s="163">
        <f>'18'!E30</f>
        <v>182</v>
      </c>
      <c r="F30" s="87" t="s">
        <v>665</v>
      </c>
      <c r="G30" s="87">
        <v>1</v>
      </c>
      <c r="H30" s="202">
        <v>2727.272727272727</v>
      </c>
      <c r="I30" s="87">
        <v>1</v>
      </c>
      <c r="J30" s="87">
        <v>0</v>
      </c>
      <c r="K30" s="288">
        <v>0</v>
      </c>
      <c r="L30" s="288">
        <f t="shared" si="0"/>
        <v>1</v>
      </c>
      <c r="M30" s="87">
        <f t="shared" si="1"/>
        <v>1</v>
      </c>
      <c r="N30" s="111">
        <f t="shared" si="2"/>
        <v>9.1743119266055051E-3</v>
      </c>
      <c r="O30" s="111">
        <f t="shared" si="3"/>
        <v>0</v>
      </c>
      <c r="P30" s="111">
        <f t="shared" si="4"/>
        <v>5.4945054945054949E-3</v>
      </c>
      <c r="Q30" s="93"/>
    </row>
    <row r="31" spans="1:17" ht="11.25" customHeight="1" x14ac:dyDescent="0.2">
      <c r="A31" s="15" t="s">
        <v>63</v>
      </c>
      <c r="B31" s="388" t="s">
        <v>109</v>
      </c>
      <c r="C31" s="163">
        <f>'18'!C31</f>
        <v>5892</v>
      </c>
      <c r="D31" s="163">
        <f>'18'!D31</f>
        <v>4055</v>
      </c>
      <c r="E31" s="163">
        <f>'18'!E31</f>
        <v>9947</v>
      </c>
      <c r="F31" s="167"/>
      <c r="G31" s="167"/>
      <c r="H31" s="202">
        <v>0</v>
      </c>
      <c r="I31" s="87">
        <v>0</v>
      </c>
      <c r="J31" s="87">
        <v>0</v>
      </c>
      <c r="K31" s="87">
        <v>0</v>
      </c>
      <c r="L31" s="288">
        <f t="shared" si="0"/>
        <v>0</v>
      </c>
      <c r="M31" s="87">
        <f t="shared" si="1"/>
        <v>0</v>
      </c>
      <c r="N31" s="111">
        <f t="shared" si="2"/>
        <v>0</v>
      </c>
      <c r="O31" s="111">
        <f t="shared" si="3"/>
        <v>0</v>
      </c>
      <c r="P31" s="111">
        <f t="shared" si="4"/>
        <v>0</v>
      </c>
      <c r="Q31" s="93"/>
    </row>
    <row r="32" spans="1:17" ht="11.25" customHeight="1" x14ac:dyDescent="0.2">
      <c r="A32" s="15" t="s">
        <v>64</v>
      </c>
      <c r="B32" s="388" t="s">
        <v>109</v>
      </c>
      <c r="C32" s="163">
        <f>'18'!C32</f>
        <v>547</v>
      </c>
      <c r="D32" s="163">
        <f>'18'!D32</f>
        <v>369</v>
      </c>
      <c r="E32" s="163">
        <f>'18'!E32</f>
        <v>916</v>
      </c>
      <c r="F32" s="87" t="s">
        <v>645</v>
      </c>
      <c r="G32" s="87">
        <v>1</v>
      </c>
      <c r="H32" s="202">
        <v>176309</v>
      </c>
      <c r="I32" s="87">
        <v>106</v>
      </c>
      <c r="J32" s="87">
        <v>74</v>
      </c>
      <c r="K32" s="288">
        <v>12</v>
      </c>
      <c r="L32" s="288">
        <f t="shared" si="0"/>
        <v>180</v>
      </c>
      <c r="M32" s="87">
        <f t="shared" si="1"/>
        <v>192</v>
      </c>
      <c r="N32" s="111">
        <f t="shared" si="2"/>
        <v>0.19378427787934185</v>
      </c>
      <c r="O32" s="111">
        <f t="shared" si="3"/>
        <v>0.20054200542005421</v>
      </c>
      <c r="P32" s="111">
        <f t="shared" si="4"/>
        <v>0.1965065502183406</v>
      </c>
      <c r="Q32" s="93"/>
    </row>
    <row r="33" spans="1:17" ht="11.25" customHeight="1" x14ac:dyDescent="0.2">
      <c r="A33" s="15" t="s">
        <v>65</v>
      </c>
      <c r="B33" s="388" t="s">
        <v>109</v>
      </c>
      <c r="C33" s="163">
        <f>'18'!C33</f>
        <v>1137</v>
      </c>
      <c r="D33" s="163">
        <f>'18'!D33</f>
        <v>811</v>
      </c>
      <c r="E33" s="163">
        <f>'18'!E33</f>
        <v>1948</v>
      </c>
      <c r="F33" s="87" t="s">
        <v>646</v>
      </c>
      <c r="G33" s="87">
        <v>1</v>
      </c>
      <c r="H33" s="202">
        <v>316046</v>
      </c>
      <c r="I33" s="87">
        <v>49</v>
      </c>
      <c r="J33" s="87">
        <v>40</v>
      </c>
      <c r="K33" s="288">
        <v>2</v>
      </c>
      <c r="L33" s="288">
        <f t="shared" si="0"/>
        <v>89</v>
      </c>
      <c r="M33" s="87">
        <f t="shared" si="1"/>
        <v>91</v>
      </c>
      <c r="N33" s="111">
        <f t="shared" si="2"/>
        <v>4.3095866314863673E-2</v>
      </c>
      <c r="O33" s="111">
        <f t="shared" si="3"/>
        <v>4.9321824907521579E-2</v>
      </c>
      <c r="P33" s="111">
        <f t="shared" si="4"/>
        <v>4.5687885010266938E-2</v>
      </c>
      <c r="Q33" s="93"/>
    </row>
    <row r="34" spans="1:17" ht="11.25" customHeight="1" x14ac:dyDescent="0.2">
      <c r="A34" s="15" t="s">
        <v>66</v>
      </c>
      <c r="B34" s="388" t="s">
        <v>109</v>
      </c>
      <c r="C34" s="163">
        <f>'18'!C34</f>
        <v>1478</v>
      </c>
      <c r="D34" s="163">
        <f>'18'!D34</f>
        <v>1019</v>
      </c>
      <c r="E34" s="163">
        <f>'18'!E34</f>
        <v>2497</v>
      </c>
      <c r="F34" s="167"/>
      <c r="G34" s="167"/>
      <c r="H34" s="202">
        <v>0</v>
      </c>
      <c r="I34" s="87">
        <v>0</v>
      </c>
      <c r="J34" s="87">
        <v>0</v>
      </c>
      <c r="K34" s="87">
        <v>0</v>
      </c>
      <c r="L34" s="288">
        <f t="shared" si="0"/>
        <v>0</v>
      </c>
      <c r="M34" s="87">
        <f t="shared" si="1"/>
        <v>0</v>
      </c>
      <c r="N34" s="111">
        <f t="shared" si="2"/>
        <v>0</v>
      </c>
      <c r="O34" s="111">
        <f t="shared" si="3"/>
        <v>0</v>
      </c>
      <c r="P34" s="111">
        <f t="shared" si="4"/>
        <v>0</v>
      </c>
      <c r="Q34" s="93"/>
    </row>
    <row r="35" spans="1:17" ht="11.25" customHeight="1" x14ac:dyDescent="0.2">
      <c r="A35" s="15" t="s">
        <v>67</v>
      </c>
      <c r="B35" s="388" t="s">
        <v>109</v>
      </c>
      <c r="C35" s="163">
        <f>'18'!C35</f>
        <v>2619</v>
      </c>
      <c r="D35" s="163">
        <f>'18'!D35</f>
        <v>1878</v>
      </c>
      <c r="E35" s="163">
        <f>'18'!E35</f>
        <v>4497</v>
      </c>
      <c r="F35" s="87" t="s">
        <v>663</v>
      </c>
      <c r="G35" s="87">
        <v>1</v>
      </c>
      <c r="H35" s="202">
        <v>187628.86597938143</v>
      </c>
      <c r="I35" s="87">
        <v>40</v>
      </c>
      <c r="J35" s="87">
        <v>12</v>
      </c>
      <c r="K35" s="288">
        <v>0</v>
      </c>
      <c r="L35" s="288">
        <f t="shared" si="0"/>
        <v>52</v>
      </c>
      <c r="M35" s="87">
        <f t="shared" si="1"/>
        <v>52</v>
      </c>
      <c r="N35" s="111">
        <f t="shared" si="2"/>
        <v>1.5273004963726614E-2</v>
      </c>
      <c r="O35" s="111">
        <f t="shared" si="3"/>
        <v>6.3897763578274758E-3</v>
      </c>
      <c r="P35" s="111">
        <f t="shared" si="4"/>
        <v>1.156326439848788E-2</v>
      </c>
      <c r="Q35" s="93"/>
    </row>
    <row r="36" spans="1:17" ht="11.25" customHeight="1" x14ac:dyDescent="0.2">
      <c r="A36" s="15" t="s">
        <v>68</v>
      </c>
      <c r="B36" s="388" t="s">
        <v>109</v>
      </c>
      <c r="C36" s="163">
        <f>'18'!C36</f>
        <v>1538</v>
      </c>
      <c r="D36" s="163">
        <f>'18'!D36</f>
        <v>1055</v>
      </c>
      <c r="E36" s="163">
        <f>'18'!E36</f>
        <v>2593</v>
      </c>
      <c r="F36" s="288" t="s">
        <v>667</v>
      </c>
      <c r="G36" s="167">
        <v>1</v>
      </c>
      <c r="H36" s="328">
        <f>175000+216450</f>
        <v>391450</v>
      </c>
      <c r="I36" s="87">
        <v>75</v>
      </c>
      <c r="J36" s="87">
        <v>45</v>
      </c>
      <c r="K36" s="288">
        <v>11</v>
      </c>
      <c r="L36" s="288">
        <f t="shared" si="0"/>
        <v>120</v>
      </c>
      <c r="M36" s="87">
        <f t="shared" si="1"/>
        <v>131</v>
      </c>
      <c r="N36" s="111">
        <f t="shared" ref="N36:N71" si="5">I36/C36</f>
        <v>4.8764629388816642E-2</v>
      </c>
      <c r="O36" s="111">
        <f t="shared" ref="O36:O71" si="6">J36/D36</f>
        <v>4.2654028436018961E-2</v>
      </c>
      <c r="P36" s="111">
        <f t="shared" si="4"/>
        <v>4.627844195912071E-2</v>
      </c>
      <c r="Q36" s="93"/>
    </row>
    <row r="37" spans="1:17" ht="11.25" customHeight="1" x14ac:dyDescent="0.2">
      <c r="A37" s="15" t="s">
        <v>69</v>
      </c>
      <c r="B37" s="388" t="s">
        <v>109</v>
      </c>
      <c r="C37" s="163">
        <f>'18'!C37</f>
        <v>915</v>
      </c>
      <c r="D37" s="163">
        <f>'18'!D37</f>
        <v>644</v>
      </c>
      <c r="E37" s="163">
        <f>'18'!E37</f>
        <v>1559</v>
      </c>
      <c r="F37" s="87"/>
      <c r="G37" s="87"/>
      <c r="H37" s="202">
        <v>0</v>
      </c>
      <c r="I37" s="87">
        <v>0</v>
      </c>
      <c r="J37" s="87">
        <v>0</v>
      </c>
      <c r="K37" s="87">
        <v>0</v>
      </c>
      <c r="L37" s="288">
        <f t="shared" si="0"/>
        <v>0</v>
      </c>
      <c r="M37" s="87">
        <f t="shared" si="1"/>
        <v>0</v>
      </c>
      <c r="N37" s="111">
        <f t="shared" si="5"/>
        <v>0</v>
      </c>
      <c r="O37" s="111">
        <f t="shared" si="6"/>
        <v>0</v>
      </c>
      <c r="P37" s="111">
        <f t="shared" si="4"/>
        <v>0</v>
      </c>
      <c r="Q37" s="93"/>
    </row>
    <row r="38" spans="1:17" ht="11.25" customHeight="1" x14ac:dyDescent="0.2">
      <c r="A38" s="15" t="s">
        <v>70</v>
      </c>
      <c r="B38" s="388" t="s">
        <v>105</v>
      </c>
      <c r="C38" s="163">
        <f>'18'!C38</f>
        <v>6837</v>
      </c>
      <c r="D38" s="163">
        <f>'18'!D38</f>
        <v>4722</v>
      </c>
      <c r="E38" s="163">
        <f>'18'!E38</f>
        <v>11559</v>
      </c>
      <c r="F38" s="167" t="s">
        <v>647</v>
      </c>
      <c r="G38" s="167">
        <v>1</v>
      </c>
      <c r="H38" s="202">
        <v>142714</v>
      </c>
      <c r="I38" s="87">
        <v>45</v>
      </c>
      <c r="J38" s="87">
        <v>37</v>
      </c>
      <c r="K38" s="288">
        <v>9</v>
      </c>
      <c r="L38" s="288">
        <f t="shared" si="0"/>
        <v>82</v>
      </c>
      <c r="M38" s="87">
        <f t="shared" si="1"/>
        <v>91</v>
      </c>
      <c r="N38" s="111">
        <f t="shared" si="5"/>
        <v>6.5818341377797277E-3</v>
      </c>
      <c r="O38" s="111">
        <f t="shared" si="6"/>
        <v>7.8356628547225759E-3</v>
      </c>
      <c r="P38" s="111">
        <f t="shared" si="4"/>
        <v>7.0940392767540441E-3</v>
      </c>
      <c r="Q38" s="93"/>
    </row>
    <row r="39" spans="1:17" ht="11.25" customHeight="1" x14ac:dyDescent="0.2">
      <c r="A39" s="15" t="s">
        <v>71</v>
      </c>
      <c r="B39" s="388" t="s">
        <v>105</v>
      </c>
      <c r="C39" s="163">
        <f>'18'!C39</f>
        <v>21366</v>
      </c>
      <c r="D39" s="163">
        <f>'18'!D39</f>
        <v>14155</v>
      </c>
      <c r="E39" s="163">
        <f>'18'!E39</f>
        <v>35521</v>
      </c>
      <c r="F39" s="167" t="s">
        <v>648</v>
      </c>
      <c r="G39" s="167">
        <v>1</v>
      </c>
      <c r="H39" s="202">
        <v>428100</v>
      </c>
      <c r="I39" s="87">
        <v>123</v>
      </c>
      <c r="J39" s="87">
        <v>85</v>
      </c>
      <c r="K39" s="288">
        <v>21</v>
      </c>
      <c r="L39" s="288">
        <f t="shared" si="0"/>
        <v>208</v>
      </c>
      <c r="M39" s="87">
        <f t="shared" si="1"/>
        <v>229</v>
      </c>
      <c r="N39" s="111">
        <f t="shared" si="5"/>
        <v>5.7568098848638019E-3</v>
      </c>
      <c r="O39" s="111">
        <f t="shared" si="6"/>
        <v>6.0049452490286122E-3</v>
      </c>
      <c r="P39" s="111">
        <f t="shared" si="4"/>
        <v>5.8556909996903238E-3</v>
      </c>
      <c r="Q39" s="93"/>
    </row>
    <row r="40" spans="1:17" ht="11.25" customHeight="1" x14ac:dyDescent="0.2">
      <c r="A40" s="15" t="s">
        <v>72</v>
      </c>
      <c r="B40" s="388" t="s">
        <v>109</v>
      </c>
      <c r="C40" s="163">
        <f>'18'!C40</f>
        <v>2888</v>
      </c>
      <c r="D40" s="163">
        <f>'18'!D40</f>
        <v>1978</v>
      </c>
      <c r="E40" s="163">
        <f>'18'!E40</f>
        <v>4866</v>
      </c>
      <c r="F40" s="167" t="s">
        <v>649</v>
      </c>
      <c r="G40" s="167">
        <v>1</v>
      </c>
      <c r="H40" s="202">
        <v>196763</v>
      </c>
      <c r="I40" s="87">
        <v>158</v>
      </c>
      <c r="J40" s="87">
        <v>71</v>
      </c>
      <c r="K40" s="288">
        <v>18</v>
      </c>
      <c r="L40" s="288">
        <f t="shared" si="0"/>
        <v>229</v>
      </c>
      <c r="M40" s="87">
        <f t="shared" si="1"/>
        <v>247</v>
      </c>
      <c r="N40" s="111">
        <f t="shared" si="5"/>
        <v>5.4709141274238225E-2</v>
      </c>
      <c r="O40" s="111">
        <f t="shared" si="6"/>
        <v>3.5894843276036398E-2</v>
      </c>
      <c r="P40" s="111">
        <f t="shared" si="4"/>
        <v>4.706124126592684E-2</v>
      </c>
      <c r="Q40" s="93"/>
    </row>
    <row r="41" spans="1:17" ht="11.25" customHeight="1" x14ac:dyDescent="0.2">
      <c r="A41" s="15" t="s">
        <v>73</v>
      </c>
      <c r="B41" s="388" t="s">
        <v>105</v>
      </c>
      <c r="C41" s="163">
        <f>'18'!C41</f>
        <v>4988</v>
      </c>
      <c r="D41" s="163">
        <f>'18'!D41</f>
        <v>3470</v>
      </c>
      <c r="E41" s="163">
        <f>'18'!E41</f>
        <v>8458</v>
      </c>
      <c r="F41" s="87"/>
      <c r="G41" s="87"/>
      <c r="H41" s="202">
        <v>0</v>
      </c>
      <c r="I41" s="87">
        <v>0</v>
      </c>
      <c r="J41" s="87">
        <v>0</v>
      </c>
      <c r="K41" s="87">
        <v>0</v>
      </c>
      <c r="L41" s="288">
        <f t="shared" si="0"/>
        <v>0</v>
      </c>
      <c r="M41" s="87">
        <f t="shared" si="1"/>
        <v>0</v>
      </c>
      <c r="N41" s="111">
        <f t="shared" si="5"/>
        <v>0</v>
      </c>
      <c r="O41" s="111">
        <f t="shared" si="6"/>
        <v>0</v>
      </c>
      <c r="P41" s="111">
        <f t="shared" si="4"/>
        <v>0</v>
      </c>
      <c r="Q41" s="93"/>
    </row>
    <row r="42" spans="1:17" x14ac:dyDescent="0.2">
      <c r="A42" s="15" t="s">
        <v>74</v>
      </c>
      <c r="B42" s="388" t="s">
        <v>105</v>
      </c>
      <c r="C42" s="163">
        <f>'18'!C42</f>
        <v>12632</v>
      </c>
      <c r="D42" s="163">
        <f>'18'!D42</f>
        <v>8774</v>
      </c>
      <c r="E42" s="163">
        <f>'18'!E42</f>
        <v>21406</v>
      </c>
      <c r="F42" s="167" t="s">
        <v>650</v>
      </c>
      <c r="G42" s="112">
        <v>1</v>
      </c>
      <c r="H42" s="202">
        <v>269825</v>
      </c>
      <c r="I42" s="87">
        <v>85</v>
      </c>
      <c r="J42" s="87">
        <v>65</v>
      </c>
      <c r="K42" s="288">
        <v>25</v>
      </c>
      <c r="L42" s="288">
        <f t="shared" si="0"/>
        <v>150</v>
      </c>
      <c r="M42" s="87">
        <f t="shared" si="1"/>
        <v>175</v>
      </c>
      <c r="N42" s="111">
        <f t="shared" si="5"/>
        <v>6.7289423685877141E-3</v>
      </c>
      <c r="O42" s="111">
        <f t="shared" si="6"/>
        <v>7.4082516526099837E-3</v>
      </c>
      <c r="P42" s="111">
        <f t="shared" si="4"/>
        <v>7.0073811081005329E-3</v>
      </c>
      <c r="Q42" s="93"/>
    </row>
    <row r="43" spans="1:17" x14ac:dyDescent="0.2">
      <c r="A43" s="15" t="s">
        <v>75</v>
      </c>
      <c r="B43" s="388" t="s">
        <v>105</v>
      </c>
      <c r="C43" s="163">
        <f>'18'!C43</f>
        <v>9763</v>
      </c>
      <c r="D43" s="163">
        <f>'18'!D43</f>
        <v>6765</v>
      </c>
      <c r="E43" s="163">
        <f>'18'!E43</f>
        <v>16528</v>
      </c>
      <c r="F43" s="167" t="s">
        <v>651</v>
      </c>
      <c r="G43" s="167">
        <v>2</v>
      </c>
      <c r="H43" s="202">
        <v>252224</v>
      </c>
      <c r="I43" s="87">
        <v>58</v>
      </c>
      <c r="J43" s="87">
        <v>83</v>
      </c>
      <c r="K43" s="288">
        <v>58</v>
      </c>
      <c r="L43" s="288">
        <f t="shared" si="0"/>
        <v>141</v>
      </c>
      <c r="M43" s="87">
        <f t="shared" si="1"/>
        <v>199</v>
      </c>
      <c r="N43" s="111">
        <f t="shared" si="5"/>
        <v>5.9407968862030111E-3</v>
      </c>
      <c r="O43" s="111">
        <f t="shared" si="6"/>
        <v>1.2269031781226904E-2</v>
      </c>
      <c r="P43" s="111">
        <f t="shared" si="4"/>
        <v>8.5309777347531458E-3</v>
      </c>
      <c r="Q43" s="93"/>
    </row>
    <row r="44" spans="1:17" x14ac:dyDescent="0.2">
      <c r="A44" s="15" t="s">
        <v>76</v>
      </c>
      <c r="B44" s="388" t="s">
        <v>109</v>
      </c>
      <c r="C44" s="163">
        <f>'18'!C44</f>
        <v>3743</v>
      </c>
      <c r="D44" s="163">
        <f>'18'!D44</f>
        <v>2706</v>
      </c>
      <c r="E44" s="163">
        <f>'18'!E44</f>
        <v>6449</v>
      </c>
      <c r="F44" s="167"/>
      <c r="G44" s="167"/>
      <c r="H44" s="202">
        <v>0</v>
      </c>
      <c r="I44" s="87">
        <v>0</v>
      </c>
      <c r="J44" s="87">
        <v>0</v>
      </c>
      <c r="K44" s="87">
        <v>0</v>
      </c>
      <c r="L44" s="288">
        <f t="shared" si="0"/>
        <v>0</v>
      </c>
      <c r="M44" s="87">
        <f t="shared" si="1"/>
        <v>0</v>
      </c>
      <c r="N44" s="111">
        <f t="shared" si="5"/>
        <v>0</v>
      </c>
      <c r="O44" s="111">
        <f t="shared" si="6"/>
        <v>0</v>
      </c>
      <c r="P44" s="111">
        <f t="shared" si="4"/>
        <v>0</v>
      </c>
      <c r="Q44" s="93"/>
    </row>
    <row r="45" spans="1:17" ht="22.5" x14ac:dyDescent="0.2">
      <c r="A45" s="15" t="s">
        <v>77</v>
      </c>
      <c r="B45" s="388" t="s">
        <v>109</v>
      </c>
      <c r="C45" s="163">
        <f>'18'!C45</f>
        <v>1364</v>
      </c>
      <c r="D45" s="163">
        <f>'18'!D45</f>
        <v>1008</v>
      </c>
      <c r="E45" s="163">
        <f>'18'!E45</f>
        <v>2372</v>
      </c>
      <c r="F45" s="87" t="s">
        <v>652</v>
      </c>
      <c r="G45" s="87">
        <v>1</v>
      </c>
      <c r="H45" s="202">
        <f>340407+171500+184240</f>
        <v>696147</v>
      </c>
      <c r="I45" s="87">
        <v>140</v>
      </c>
      <c r="J45" s="87">
        <v>97</v>
      </c>
      <c r="K45" s="288">
        <v>40</v>
      </c>
      <c r="L45" s="288">
        <f t="shared" si="0"/>
        <v>237</v>
      </c>
      <c r="M45" s="87">
        <f t="shared" si="1"/>
        <v>277</v>
      </c>
      <c r="N45" s="111">
        <f t="shared" si="5"/>
        <v>0.10263929618768329</v>
      </c>
      <c r="O45" s="111">
        <f t="shared" si="6"/>
        <v>9.6230158730158735E-2</v>
      </c>
      <c r="P45" s="111">
        <f t="shared" si="4"/>
        <v>9.9915682967959524E-2</v>
      </c>
      <c r="Q45" s="93"/>
    </row>
    <row r="46" spans="1:17" ht="22.5" x14ac:dyDescent="0.2">
      <c r="A46" s="15" t="s">
        <v>78</v>
      </c>
      <c r="B46" s="388" t="s">
        <v>109</v>
      </c>
      <c r="C46" s="163">
        <f>'18'!C46</f>
        <v>3475</v>
      </c>
      <c r="D46" s="163">
        <f>'18'!D46</f>
        <v>2487</v>
      </c>
      <c r="E46" s="163">
        <f>'18'!E46</f>
        <v>5962</v>
      </c>
      <c r="F46" s="87" t="s">
        <v>653</v>
      </c>
      <c r="G46" s="87">
        <v>3</v>
      </c>
      <c r="H46" s="202">
        <v>651802</v>
      </c>
      <c r="I46" s="87">
        <v>197</v>
      </c>
      <c r="J46" s="87">
        <v>140</v>
      </c>
      <c r="K46" s="288">
        <v>54</v>
      </c>
      <c r="L46" s="288">
        <f t="shared" si="0"/>
        <v>337</v>
      </c>
      <c r="M46" s="87">
        <f t="shared" si="1"/>
        <v>391</v>
      </c>
      <c r="N46" s="111">
        <f t="shared" si="5"/>
        <v>5.669064748201439E-2</v>
      </c>
      <c r="O46" s="111">
        <f t="shared" si="6"/>
        <v>5.629272215520708E-2</v>
      </c>
      <c r="P46" s="111">
        <f t="shared" si="4"/>
        <v>5.6524656155652463E-2</v>
      </c>
      <c r="Q46" s="93"/>
    </row>
    <row r="47" spans="1:17" x14ac:dyDescent="0.2">
      <c r="A47" s="15" t="s">
        <v>79</v>
      </c>
      <c r="B47" s="388" t="s">
        <v>109</v>
      </c>
      <c r="C47" s="163">
        <f>'18'!C47</f>
        <v>1725</v>
      </c>
      <c r="D47" s="163">
        <f>'18'!D47</f>
        <v>1197</v>
      </c>
      <c r="E47" s="163">
        <f>'18'!E47</f>
        <v>2922</v>
      </c>
      <c r="F47" s="87"/>
      <c r="G47" s="87"/>
      <c r="H47" s="202">
        <v>0</v>
      </c>
      <c r="I47" s="87">
        <v>0</v>
      </c>
      <c r="J47" s="87">
        <v>0</v>
      </c>
      <c r="K47" s="87">
        <v>0</v>
      </c>
      <c r="L47" s="288">
        <f t="shared" si="0"/>
        <v>0</v>
      </c>
      <c r="M47" s="87">
        <f t="shared" si="1"/>
        <v>0</v>
      </c>
      <c r="N47" s="111">
        <f t="shared" si="5"/>
        <v>0</v>
      </c>
      <c r="O47" s="111">
        <f t="shared" si="6"/>
        <v>0</v>
      </c>
      <c r="P47" s="111">
        <f t="shared" si="4"/>
        <v>0</v>
      </c>
      <c r="Q47" s="93"/>
    </row>
    <row r="48" spans="1:17" x14ac:dyDescent="0.2">
      <c r="A48" s="15" t="s">
        <v>80</v>
      </c>
      <c r="B48" s="388" t="s">
        <v>109</v>
      </c>
      <c r="C48" s="163">
        <f>'18'!C48</f>
        <v>5043</v>
      </c>
      <c r="D48" s="163">
        <f>'18'!D48</f>
        <v>3645</v>
      </c>
      <c r="E48" s="163">
        <f>'18'!E48</f>
        <v>8688</v>
      </c>
      <c r="F48" s="167"/>
      <c r="G48" s="167"/>
      <c r="H48" s="202">
        <v>0</v>
      </c>
      <c r="I48" s="87">
        <v>0</v>
      </c>
      <c r="J48" s="87">
        <v>0</v>
      </c>
      <c r="K48" s="87">
        <v>0</v>
      </c>
      <c r="L48" s="288">
        <f t="shared" si="0"/>
        <v>0</v>
      </c>
      <c r="M48" s="87">
        <f t="shared" si="1"/>
        <v>0</v>
      </c>
      <c r="N48" s="111">
        <f t="shared" si="5"/>
        <v>0</v>
      </c>
      <c r="O48" s="111">
        <f t="shared" si="6"/>
        <v>0</v>
      </c>
      <c r="P48" s="111">
        <f t="shared" si="4"/>
        <v>0</v>
      </c>
      <c r="Q48" s="93"/>
    </row>
    <row r="49" spans="1:17" x14ac:dyDescent="0.2">
      <c r="A49" s="15" t="s">
        <v>81</v>
      </c>
      <c r="B49" s="388" t="s">
        <v>105</v>
      </c>
      <c r="C49" s="163">
        <f>'18'!C49</f>
        <v>27985</v>
      </c>
      <c r="D49" s="163">
        <f>'18'!D49</f>
        <v>19320</v>
      </c>
      <c r="E49" s="163">
        <f>'18'!E49</f>
        <v>47305</v>
      </c>
      <c r="F49" s="167" t="s">
        <v>654</v>
      </c>
      <c r="G49" s="167">
        <v>2</v>
      </c>
      <c r="H49" s="202">
        <v>314692</v>
      </c>
      <c r="I49" s="87">
        <v>90</v>
      </c>
      <c r="J49" s="87">
        <v>71</v>
      </c>
      <c r="K49" s="288">
        <v>33</v>
      </c>
      <c r="L49" s="288">
        <f t="shared" si="0"/>
        <v>161</v>
      </c>
      <c r="M49" s="87">
        <f t="shared" si="1"/>
        <v>194</v>
      </c>
      <c r="N49" s="111">
        <f t="shared" si="5"/>
        <v>3.2160085760228694E-3</v>
      </c>
      <c r="O49" s="111">
        <f t="shared" si="6"/>
        <v>3.6749482401656317E-3</v>
      </c>
      <c r="P49" s="111">
        <f t="shared" si="4"/>
        <v>3.40344572455343E-3</v>
      </c>
      <c r="Q49" s="93"/>
    </row>
    <row r="50" spans="1:17" x14ac:dyDescent="0.2">
      <c r="A50" s="15" t="s">
        <v>82</v>
      </c>
      <c r="B50" s="388" t="s">
        <v>109</v>
      </c>
      <c r="C50" s="163">
        <f>'18'!C50</f>
        <v>660</v>
      </c>
      <c r="D50" s="163">
        <f>'18'!D50</f>
        <v>390</v>
      </c>
      <c r="E50" s="163">
        <f>'18'!E50</f>
        <v>1050</v>
      </c>
      <c r="F50" s="167"/>
      <c r="G50" s="167"/>
      <c r="H50" s="202">
        <v>0</v>
      </c>
      <c r="I50" s="87">
        <v>0</v>
      </c>
      <c r="J50" s="87">
        <v>0</v>
      </c>
      <c r="K50" s="87">
        <v>0</v>
      </c>
      <c r="L50" s="288">
        <f t="shared" si="0"/>
        <v>0</v>
      </c>
      <c r="M50" s="87">
        <f t="shared" si="1"/>
        <v>0</v>
      </c>
      <c r="N50" s="111">
        <f t="shared" si="5"/>
        <v>0</v>
      </c>
      <c r="O50" s="111">
        <f t="shared" si="6"/>
        <v>0</v>
      </c>
      <c r="P50" s="111">
        <f t="shared" si="4"/>
        <v>0</v>
      </c>
      <c r="Q50" s="93"/>
    </row>
    <row r="51" spans="1:17" x14ac:dyDescent="0.2">
      <c r="A51" s="15" t="s">
        <v>83</v>
      </c>
      <c r="B51" s="388" t="s">
        <v>105</v>
      </c>
      <c r="C51" s="163">
        <f>'18'!C51</f>
        <v>9370</v>
      </c>
      <c r="D51" s="163">
        <f>'18'!D51</f>
        <v>6861</v>
      </c>
      <c r="E51" s="163">
        <f>'18'!E51</f>
        <v>16231</v>
      </c>
      <c r="F51" s="167" t="s">
        <v>655</v>
      </c>
      <c r="G51" s="112">
        <v>1</v>
      </c>
      <c r="H51" s="202">
        <v>320774</v>
      </c>
      <c r="I51" s="87">
        <v>71</v>
      </c>
      <c r="J51" s="87">
        <v>57</v>
      </c>
      <c r="K51" s="288">
        <v>18</v>
      </c>
      <c r="L51" s="288">
        <f t="shared" si="0"/>
        <v>128</v>
      </c>
      <c r="M51" s="87">
        <f t="shared" si="1"/>
        <v>146</v>
      </c>
      <c r="N51" s="111">
        <f t="shared" si="5"/>
        <v>7.5773745997865525E-3</v>
      </c>
      <c r="O51" s="111">
        <f t="shared" si="6"/>
        <v>8.3078268473983381E-3</v>
      </c>
      <c r="P51" s="111">
        <f t="shared" si="4"/>
        <v>7.8861437989033323E-3</v>
      </c>
      <c r="Q51" s="93"/>
    </row>
    <row r="52" spans="1:17" x14ac:dyDescent="0.2">
      <c r="A52" s="15" t="s">
        <v>84</v>
      </c>
      <c r="B52" s="388" t="s">
        <v>109</v>
      </c>
      <c r="C52" s="163">
        <f>'18'!C52</f>
        <v>3098</v>
      </c>
      <c r="D52" s="163">
        <f>'18'!D52</f>
        <v>2175</v>
      </c>
      <c r="E52" s="163">
        <f>'18'!E52</f>
        <v>5273</v>
      </c>
      <c r="F52" s="167"/>
      <c r="G52" s="167"/>
      <c r="H52" s="202">
        <v>0</v>
      </c>
      <c r="I52" s="87">
        <v>0</v>
      </c>
      <c r="J52" s="87">
        <v>0</v>
      </c>
      <c r="K52" s="87">
        <v>0</v>
      </c>
      <c r="L52" s="288">
        <f t="shared" si="0"/>
        <v>0</v>
      </c>
      <c r="M52" s="87">
        <f t="shared" si="1"/>
        <v>0</v>
      </c>
      <c r="N52" s="111">
        <f t="shared" si="5"/>
        <v>0</v>
      </c>
      <c r="O52" s="111">
        <f t="shared" si="6"/>
        <v>0</v>
      </c>
      <c r="P52" s="111">
        <f t="shared" si="4"/>
        <v>0</v>
      </c>
      <c r="Q52" s="93"/>
    </row>
    <row r="53" spans="1:17" x14ac:dyDescent="0.2">
      <c r="A53" s="15" t="s">
        <v>85</v>
      </c>
      <c r="B53" s="388" t="s">
        <v>109</v>
      </c>
      <c r="C53" s="163">
        <f>'18'!C53</f>
        <v>1648</v>
      </c>
      <c r="D53" s="163">
        <f>'18'!D53</f>
        <v>1113</v>
      </c>
      <c r="E53" s="163">
        <f>'18'!E53</f>
        <v>2761</v>
      </c>
      <c r="F53" s="167" t="s">
        <v>656</v>
      </c>
      <c r="G53" s="167">
        <v>1</v>
      </c>
      <c r="H53" s="329">
        <f>155427+150420</f>
        <v>305847</v>
      </c>
      <c r="I53" s="87">
        <v>55</v>
      </c>
      <c r="J53" s="87">
        <v>28</v>
      </c>
      <c r="K53" s="288">
        <v>23</v>
      </c>
      <c r="L53" s="288">
        <f t="shared" si="0"/>
        <v>83</v>
      </c>
      <c r="M53" s="87">
        <f t="shared" si="1"/>
        <v>106</v>
      </c>
      <c r="N53" s="111">
        <f t="shared" si="5"/>
        <v>3.3373786407766989E-2</v>
      </c>
      <c r="O53" s="111">
        <f t="shared" si="6"/>
        <v>2.5157232704402517E-2</v>
      </c>
      <c r="P53" s="111">
        <f t="shared" si="4"/>
        <v>3.0061571894241218E-2</v>
      </c>
      <c r="Q53" s="93"/>
    </row>
    <row r="54" spans="1:17" x14ac:dyDescent="0.2">
      <c r="A54" s="15" t="s">
        <v>86</v>
      </c>
      <c r="B54" s="388" t="s">
        <v>105</v>
      </c>
      <c r="C54" s="163">
        <f>'18'!C54</f>
        <v>62059</v>
      </c>
      <c r="D54" s="163">
        <f>'18'!D54</f>
        <v>38994</v>
      </c>
      <c r="E54" s="163">
        <f>'18'!E54</f>
        <v>101053</v>
      </c>
      <c r="F54" s="167" t="s">
        <v>686</v>
      </c>
      <c r="G54" s="113">
        <v>1</v>
      </c>
      <c r="H54" s="202">
        <v>247500</v>
      </c>
      <c r="I54" s="87">
        <v>82</v>
      </c>
      <c r="J54" s="87">
        <v>5</v>
      </c>
      <c r="K54" s="288">
        <v>2</v>
      </c>
      <c r="L54" s="288">
        <f t="shared" si="0"/>
        <v>87</v>
      </c>
      <c r="M54" s="87">
        <f t="shared" si="1"/>
        <v>89</v>
      </c>
      <c r="N54" s="111">
        <f t="shared" si="5"/>
        <v>1.3213232569006914E-3</v>
      </c>
      <c r="O54" s="111">
        <f t="shared" si="6"/>
        <v>1.2822485510591373E-4</v>
      </c>
      <c r="P54" s="111">
        <f t="shared" si="4"/>
        <v>8.6093436117680824E-4</v>
      </c>
      <c r="Q54" s="93"/>
    </row>
    <row r="55" spans="1:17" x14ac:dyDescent="0.2">
      <c r="A55" s="15" t="s">
        <v>87</v>
      </c>
      <c r="B55" s="388" t="s">
        <v>109</v>
      </c>
      <c r="C55" s="163">
        <f>'18'!C55</f>
        <v>1650</v>
      </c>
      <c r="D55" s="163">
        <f>'18'!D55</f>
        <v>1173</v>
      </c>
      <c r="E55" s="163">
        <f>'18'!E55</f>
        <v>2823</v>
      </c>
      <c r="F55" s="167"/>
      <c r="G55" s="167"/>
      <c r="H55" s="202">
        <v>0</v>
      </c>
      <c r="I55" s="87">
        <v>0</v>
      </c>
      <c r="J55" s="87">
        <v>0</v>
      </c>
      <c r="K55" s="87">
        <v>0</v>
      </c>
      <c r="L55" s="288">
        <f t="shared" si="0"/>
        <v>0</v>
      </c>
      <c r="M55" s="87">
        <f t="shared" si="1"/>
        <v>0</v>
      </c>
      <c r="N55" s="111">
        <f t="shared" si="5"/>
        <v>0</v>
      </c>
      <c r="O55" s="111">
        <f t="shared" si="6"/>
        <v>0</v>
      </c>
      <c r="P55" s="111">
        <f t="shared" si="4"/>
        <v>0</v>
      </c>
      <c r="Q55" s="93"/>
    </row>
    <row r="56" spans="1:17" x14ac:dyDescent="0.2">
      <c r="A56" s="15" t="s">
        <v>88</v>
      </c>
      <c r="B56" s="388" t="s">
        <v>109</v>
      </c>
      <c r="C56" s="163">
        <f>'18'!C56</f>
        <v>574</v>
      </c>
      <c r="D56" s="163">
        <f>'18'!D56</f>
        <v>400</v>
      </c>
      <c r="E56" s="163">
        <f>'18'!E56</f>
        <v>974</v>
      </c>
      <c r="F56" s="87"/>
      <c r="G56" s="87"/>
      <c r="H56" s="202">
        <v>0</v>
      </c>
      <c r="I56" s="87">
        <v>0</v>
      </c>
      <c r="J56" s="87">
        <v>0</v>
      </c>
      <c r="K56" s="87">
        <v>0</v>
      </c>
      <c r="L56" s="288">
        <f t="shared" si="0"/>
        <v>0</v>
      </c>
      <c r="M56" s="87">
        <f t="shared" si="1"/>
        <v>0</v>
      </c>
      <c r="N56" s="111">
        <f t="shared" si="5"/>
        <v>0</v>
      </c>
      <c r="O56" s="111">
        <f t="shared" si="6"/>
        <v>0</v>
      </c>
      <c r="P56" s="111">
        <f t="shared" si="4"/>
        <v>0</v>
      </c>
      <c r="Q56" s="93"/>
    </row>
    <row r="57" spans="1:17" x14ac:dyDescent="0.2">
      <c r="A57" s="15" t="s">
        <v>89</v>
      </c>
      <c r="B57" s="388" t="s">
        <v>109</v>
      </c>
      <c r="C57" s="163">
        <f>'18'!C57</f>
        <v>4471</v>
      </c>
      <c r="D57" s="163">
        <f>'18'!D57</f>
        <v>3240</v>
      </c>
      <c r="E57" s="163">
        <f>'18'!E57</f>
        <v>7711</v>
      </c>
      <c r="F57" s="167"/>
      <c r="G57" s="167"/>
      <c r="H57" s="202">
        <v>0</v>
      </c>
      <c r="I57" s="87">
        <v>0</v>
      </c>
      <c r="J57" s="87">
        <v>0</v>
      </c>
      <c r="K57" s="87">
        <v>0</v>
      </c>
      <c r="L57" s="288">
        <f t="shared" si="0"/>
        <v>0</v>
      </c>
      <c r="M57" s="87">
        <f t="shared" si="1"/>
        <v>0</v>
      </c>
      <c r="N57" s="111">
        <f t="shared" si="5"/>
        <v>0</v>
      </c>
      <c r="O57" s="111">
        <f t="shared" si="6"/>
        <v>0</v>
      </c>
      <c r="P57" s="111">
        <f t="shared" si="4"/>
        <v>0</v>
      </c>
      <c r="Q57" s="93"/>
    </row>
    <row r="58" spans="1:17" x14ac:dyDescent="0.2">
      <c r="A58" s="15" t="s">
        <v>90</v>
      </c>
      <c r="B58" s="388" t="s">
        <v>109</v>
      </c>
      <c r="C58" s="163">
        <f>'18'!C58</f>
        <v>1362</v>
      </c>
      <c r="D58" s="163">
        <f>'18'!D58</f>
        <v>1062</v>
      </c>
      <c r="E58" s="163">
        <f>'18'!E58</f>
        <v>2424</v>
      </c>
      <c r="F58" s="167"/>
      <c r="G58" s="167"/>
      <c r="H58" s="202">
        <v>0</v>
      </c>
      <c r="I58" s="87">
        <v>0</v>
      </c>
      <c r="J58" s="87">
        <v>0</v>
      </c>
      <c r="K58" s="87">
        <v>0</v>
      </c>
      <c r="L58" s="288">
        <f t="shared" si="0"/>
        <v>0</v>
      </c>
      <c r="M58" s="87">
        <f t="shared" si="1"/>
        <v>0</v>
      </c>
      <c r="N58" s="111">
        <f t="shared" si="5"/>
        <v>0</v>
      </c>
      <c r="O58" s="111">
        <f t="shared" si="6"/>
        <v>0</v>
      </c>
      <c r="P58" s="111">
        <f t="shared" si="4"/>
        <v>0</v>
      </c>
      <c r="Q58" s="93"/>
    </row>
    <row r="59" spans="1:17" x14ac:dyDescent="0.2">
      <c r="A59" s="15" t="s">
        <v>91</v>
      </c>
      <c r="B59" s="388" t="s">
        <v>109</v>
      </c>
      <c r="C59" s="163">
        <f>'18'!C59</f>
        <v>2195</v>
      </c>
      <c r="D59" s="163">
        <f>'18'!D59</f>
        <v>1507</v>
      </c>
      <c r="E59" s="163">
        <f>'18'!E59</f>
        <v>3702</v>
      </c>
      <c r="F59" s="87" t="s">
        <v>657</v>
      </c>
      <c r="G59" s="87">
        <v>1</v>
      </c>
      <c r="H59" s="202">
        <v>184364</v>
      </c>
      <c r="I59" s="87">
        <v>36</v>
      </c>
      <c r="J59" s="87">
        <v>40</v>
      </c>
      <c r="K59" s="288">
        <v>17</v>
      </c>
      <c r="L59" s="288">
        <f t="shared" si="0"/>
        <v>76</v>
      </c>
      <c r="M59" s="87">
        <f t="shared" si="1"/>
        <v>93</v>
      </c>
      <c r="N59" s="111">
        <f t="shared" si="5"/>
        <v>1.6400911161731209E-2</v>
      </c>
      <c r="O59" s="111">
        <f t="shared" si="6"/>
        <v>2.6542800265428004E-2</v>
      </c>
      <c r="P59" s="111">
        <f t="shared" si="4"/>
        <v>2.0529443544030253E-2</v>
      </c>
      <c r="Q59" s="93"/>
    </row>
    <row r="60" spans="1:17" x14ac:dyDescent="0.2">
      <c r="A60" s="15" t="s">
        <v>92</v>
      </c>
      <c r="B60" s="388" t="s">
        <v>109</v>
      </c>
      <c r="C60" s="163">
        <f>'18'!C60</f>
        <v>153</v>
      </c>
      <c r="D60" s="163">
        <f>'18'!D60</f>
        <v>102</v>
      </c>
      <c r="E60" s="163">
        <f>'18'!E60</f>
        <v>255</v>
      </c>
      <c r="F60" s="167"/>
      <c r="G60" s="167"/>
      <c r="H60" s="202">
        <v>0</v>
      </c>
      <c r="I60" s="87">
        <v>0</v>
      </c>
      <c r="J60" s="87">
        <v>0</v>
      </c>
      <c r="K60" s="87">
        <v>0</v>
      </c>
      <c r="L60" s="288">
        <f t="shared" si="0"/>
        <v>0</v>
      </c>
      <c r="M60" s="87">
        <f t="shared" si="1"/>
        <v>0</v>
      </c>
      <c r="N60" s="111">
        <f t="shared" si="5"/>
        <v>0</v>
      </c>
      <c r="O60" s="111">
        <f t="shared" si="6"/>
        <v>0</v>
      </c>
      <c r="P60" s="111">
        <f t="shared" si="4"/>
        <v>0</v>
      </c>
      <c r="Q60" s="93"/>
    </row>
    <row r="61" spans="1:17" x14ac:dyDescent="0.2">
      <c r="A61" s="15" t="s">
        <v>93</v>
      </c>
      <c r="B61" s="388" t="s">
        <v>109</v>
      </c>
      <c r="C61" s="163">
        <f>'18'!C61</f>
        <v>1307</v>
      </c>
      <c r="D61" s="163">
        <f>'18'!D61</f>
        <v>866</v>
      </c>
      <c r="E61" s="163">
        <f>'18'!E61</f>
        <v>2173</v>
      </c>
      <c r="F61" s="167"/>
      <c r="G61" s="167"/>
      <c r="H61" s="202">
        <v>0</v>
      </c>
      <c r="I61" s="87">
        <v>0</v>
      </c>
      <c r="J61" s="87">
        <v>0</v>
      </c>
      <c r="K61" s="87">
        <v>0</v>
      </c>
      <c r="L61" s="288">
        <f t="shared" si="0"/>
        <v>0</v>
      </c>
      <c r="M61" s="87">
        <f t="shared" si="1"/>
        <v>0</v>
      </c>
      <c r="N61" s="111">
        <f t="shared" si="5"/>
        <v>0</v>
      </c>
      <c r="O61" s="111">
        <f t="shared" si="6"/>
        <v>0</v>
      </c>
      <c r="P61" s="111">
        <f t="shared" si="4"/>
        <v>0</v>
      </c>
      <c r="Q61" s="93"/>
    </row>
    <row r="62" spans="1:17" x14ac:dyDescent="0.2">
      <c r="A62" s="15" t="s">
        <v>94</v>
      </c>
      <c r="B62" s="388" t="s">
        <v>109</v>
      </c>
      <c r="C62" s="163">
        <f>'18'!C62</f>
        <v>1338</v>
      </c>
      <c r="D62" s="163">
        <f>'18'!D62</f>
        <v>889</v>
      </c>
      <c r="E62" s="163">
        <f>'18'!E62</f>
        <v>2227</v>
      </c>
      <c r="F62" s="87"/>
      <c r="G62" s="87"/>
      <c r="H62" s="202">
        <v>0</v>
      </c>
      <c r="I62" s="87">
        <v>0</v>
      </c>
      <c r="J62" s="87">
        <v>0</v>
      </c>
      <c r="K62" s="87">
        <v>0</v>
      </c>
      <c r="L62" s="288">
        <f t="shared" si="0"/>
        <v>0</v>
      </c>
      <c r="M62" s="87">
        <f t="shared" si="1"/>
        <v>0</v>
      </c>
      <c r="N62" s="111">
        <f t="shared" si="5"/>
        <v>0</v>
      </c>
      <c r="O62" s="111">
        <f t="shared" si="6"/>
        <v>0</v>
      </c>
      <c r="P62" s="111">
        <f t="shared" si="4"/>
        <v>0</v>
      </c>
      <c r="Q62" s="93"/>
    </row>
    <row r="63" spans="1:17" x14ac:dyDescent="0.2">
      <c r="A63" s="15" t="s">
        <v>95</v>
      </c>
      <c r="B63" s="388" t="s">
        <v>109</v>
      </c>
      <c r="C63" s="163">
        <f>'18'!C63</f>
        <v>1184</v>
      </c>
      <c r="D63" s="163">
        <f>'18'!D63</f>
        <v>913</v>
      </c>
      <c r="E63" s="163">
        <f>'18'!E63</f>
        <v>2097</v>
      </c>
      <c r="F63" s="87"/>
      <c r="G63" s="87"/>
      <c r="H63" s="202">
        <v>0</v>
      </c>
      <c r="I63" s="87">
        <v>0</v>
      </c>
      <c r="J63" s="87">
        <v>0</v>
      </c>
      <c r="K63" s="87">
        <v>0</v>
      </c>
      <c r="L63" s="288">
        <f t="shared" si="0"/>
        <v>0</v>
      </c>
      <c r="M63" s="87">
        <f t="shared" si="1"/>
        <v>0</v>
      </c>
      <c r="N63" s="111">
        <f t="shared" si="5"/>
        <v>0</v>
      </c>
      <c r="O63" s="111">
        <f t="shared" si="6"/>
        <v>0</v>
      </c>
      <c r="P63" s="111">
        <f t="shared" si="4"/>
        <v>0</v>
      </c>
      <c r="Q63" s="93"/>
    </row>
    <row r="64" spans="1:17" x14ac:dyDescent="0.2">
      <c r="A64" s="15" t="s">
        <v>111</v>
      </c>
      <c r="B64" s="388" t="s">
        <v>109</v>
      </c>
      <c r="C64" s="163">
        <f>'18'!C64</f>
        <v>1791</v>
      </c>
      <c r="D64" s="163">
        <f>'18'!D64</f>
        <v>1297</v>
      </c>
      <c r="E64" s="163">
        <f>'18'!E64</f>
        <v>3088</v>
      </c>
      <c r="F64" s="87" t="s">
        <v>665</v>
      </c>
      <c r="G64" s="87">
        <v>1</v>
      </c>
      <c r="H64" s="202">
        <v>40909.090909090904</v>
      </c>
      <c r="I64" s="87">
        <v>14</v>
      </c>
      <c r="J64" s="87">
        <v>1</v>
      </c>
      <c r="K64" s="288">
        <v>0</v>
      </c>
      <c r="L64" s="288">
        <f t="shared" si="0"/>
        <v>15</v>
      </c>
      <c r="M64" s="87">
        <f t="shared" si="1"/>
        <v>15</v>
      </c>
      <c r="N64" s="111">
        <f t="shared" si="5"/>
        <v>7.8168620882188723E-3</v>
      </c>
      <c r="O64" s="111">
        <f t="shared" si="6"/>
        <v>7.7101002313030066E-4</v>
      </c>
      <c r="P64" s="111">
        <f t="shared" si="4"/>
        <v>4.8575129533678756E-3</v>
      </c>
      <c r="Q64" s="93"/>
    </row>
    <row r="65" spans="1:17" x14ac:dyDescent="0.2">
      <c r="A65" s="15" t="s">
        <v>96</v>
      </c>
      <c r="B65" s="388" t="s">
        <v>109</v>
      </c>
      <c r="C65" s="163">
        <f>'18'!C65</f>
        <v>1254</v>
      </c>
      <c r="D65" s="163">
        <f>'18'!D65</f>
        <v>834</v>
      </c>
      <c r="E65" s="163">
        <f>'18'!E65</f>
        <v>2088</v>
      </c>
      <c r="F65" s="87"/>
      <c r="G65" s="87"/>
      <c r="H65" s="202">
        <v>0</v>
      </c>
      <c r="I65" s="87">
        <v>0</v>
      </c>
      <c r="J65" s="87">
        <v>0</v>
      </c>
      <c r="K65" s="87">
        <v>0</v>
      </c>
      <c r="L65" s="288">
        <f t="shared" si="0"/>
        <v>0</v>
      </c>
      <c r="M65" s="87">
        <f t="shared" si="1"/>
        <v>0</v>
      </c>
      <c r="N65" s="111">
        <f t="shared" si="5"/>
        <v>0</v>
      </c>
      <c r="O65" s="111">
        <f t="shared" si="6"/>
        <v>0</v>
      </c>
      <c r="P65" s="111">
        <f t="shared" si="4"/>
        <v>0</v>
      </c>
      <c r="Q65" s="93"/>
    </row>
    <row r="66" spans="1:17" x14ac:dyDescent="0.2">
      <c r="A66" s="15" t="s">
        <v>97</v>
      </c>
      <c r="B66" s="388" t="s">
        <v>109</v>
      </c>
      <c r="C66" s="163">
        <f>'18'!C66</f>
        <v>6218</v>
      </c>
      <c r="D66" s="163">
        <f>'18'!D66</f>
        <v>4338</v>
      </c>
      <c r="E66" s="163">
        <f>'18'!E66</f>
        <v>10556</v>
      </c>
      <c r="F66" s="87"/>
      <c r="G66" s="87"/>
      <c r="H66" s="202">
        <v>0</v>
      </c>
      <c r="I66" s="87">
        <v>0</v>
      </c>
      <c r="J66" s="87">
        <v>0</v>
      </c>
      <c r="K66" s="87">
        <v>0</v>
      </c>
      <c r="L66" s="288">
        <f t="shared" si="0"/>
        <v>0</v>
      </c>
      <c r="M66" s="87">
        <f t="shared" si="1"/>
        <v>0</v>
      </c>
      <c r="N66" s="111">
        <f t="shared" si="5"/>
        <v>0</v>
      </c>
      <c r="O66" s="111">
        <f t="shared" si="6"/>
        <v>0</v>
      </c>
      <c r="P66" s="111">
        <f t="shared" si="4"/>
        <v>0</v>
      </c>
      <c r="Q66" s="93"/>
    </row>
    <row r="67" spans="1:17" x14ac:dyDescent="0.2">
      <c r="A67" s="15" t="s">
        <v>98</v>
      </c>
      <c r="B67" s="388" t="s">
        <v>109</v>
      </c>
      <c r="C67" s="163">
        <f>'18'!C67</f>
        <v>1238</v>
      </c>
      <c r="D67" s="163">
        <f>'18'!D67</f>
        <v>944</v>
      </c>
      <c r="E67" s="163">
        <f>'18'!E67</f>
        <v>2182</v>
      </c>
      <c r="F67" s="167" t="s">
        <v>658</v>
      </c>
      <c r="G67" s="167">
        <v>1</v>
      </c>
      <c r="H67" s="202">
        <v>134716</v>
      </c>
      <c r="I67" s="87">
        <v>71</v>
      </c>
      <c r="J67" s="87">
        <v>8</v>
      </c>
      <c r="K67" s="288">
        <v>3</v>
      </c>
      <c r="L67" s="288">
        <f t="shared" si="0"/>
        <v>79</v>
      </c>
      <c r="M67" s="87">
        <f t="shared" si="1"/>
        <v>82</v>
      </c>
      <c r="N67" s="111">
        <f t="shared" si="5"/>
        <v>5.7350565428109852E-2</v>
      </c>
      <c r="O67" s="111">
        <f t="shared" si="6"/>
        <v>8.4745762711864406E-3</v>
      </c>
      <c r="P67" s="111">
        <f t="shared" si="4"/>
        <v>3.6205316223648032E-2</v>
      </c>
      <c r="Q67" s="93"/>
    </row>
    <row r="68" spans="1:17" x14ac:dyDescent="0.2">
      <c r="A68" s="15" t="s">
        <v>99</v>
      </c>
      <c r="B68" s="388" t="s">
        <v>105</v>
      </c>
      <c r="C68" s="163">
        <f>'18'!C68</f>
        <v>10239</v>
      </c>
      <c r="D68" s="163">
        <f>'18'!D68</f>
        <v>7432</v>
      </c>
      <c r="E68" s="163">
        <f>'18'!E68</f>
        <v>17671</v>
      </c>
      <c r="F68" s="87" t="s">
        <v>659</v>
      </c>
      <c r="G68" s="87">
        <v>1</v>
      </c>
      <c r="H68" s="202">
        <v>328674</v>
      </c>
      <c r="I68" s="87">
        <v>127</v>
      </c>
      <c r="J68" s="87">
        <v>154</v>
      </c>
      <c r="K68" s="288">
        <v>52</v>
      </c>
      <c r="L68" s="288">
        <f t="shared" si="0"/>
        <v>281</v>
      </c>
      <c r="M68" s="87">
        <f t="shared" si="1"/>
        <v>333</v>
      </c>
      <c r="N68" s="111">
        <f t="shared" si="5"/>
        <v>1.2403555034671354E-2</v>
      </c>
      <c r="O68" s="111">
        <f t="shared" si="6"/>
        <v>2.0721205597416577E-2</v>
      </c>
      <c r="P68" s="111">
        <f t="shared" si="4"/>
        <v>1.5901759945673704E-2</v>
      </c>
      <c r="Q68" s="93"/>
    </row>
    <row r="69" spans="1:17" x14ac:dyDescent="0.2">
      <c r="A69" s="15" t="s">
        <v>100</v>
      </c>
      <c r="B69" s="388" t="s">
        <v>109</v>
      </c>
      <c r="C69" s="163">
        <f>'18'!C69</f>
        <v>871</v>
      </c>
      <c r="D69" s="163">
        <f>'18'!D69</f>
        <v>650</v>
      </c>
      <c r="E69" s="163">
        <f>'18'!E69</f>
        <v>1521</v>
      </c>
      <c r="F69" s="167"/>
      <c r="G69" s="167"/>
      <c r="H69" s="202">
        <v>0</v>
      </c>
      <c r="I69" s="87">
        <v>0</v>
      </c>
      <c r="J69" s="87">
        <v>0</v>
      </c>
      <c r="K69" s="87">
        <v>0</v>
      </c>
      <c r="L69" s="288">
        <f t="shared" ref="L69:L70" si="7">SUM(I69:J69)</f>
        <v>0</v>
      </c>
      <c r="M69" s="87">
        <f t="shared" ref="M69:M70" si="8">SUM(I69:K69)</f>
        <v>0</v>
      </c>
      <c r="N69" s="111">
        <f t="shared" si="5"/>
        <v>0</v>
      </c>
      <c r="O69" s="111">
        <f t="shared" si="6"/>
        <v>0</v>
      </c>
      <c r="P69" s="111">
        <f t="shared" ref="P69:P71" si="9">L69/E69</f>
        <v>0</v>
      </c>
      <c r="Q69" s="93"/>
    </row>
    <row r="70" spans="1:17" x14ac:dyDescent="0.2">
      <c r="A70" s="15" t="s">
        <v>101</v>
      </c>
      <c r="B70" s="388" t="s">
        <v>105</v>
      </c>
      <c r="C70" s="163">
        <f>'18'!C70</f>
        <v>15734</v>
      </c>
      <c r="D70" s="163">
        <f>'18'!D70</f>
        <v>10858</v>
      </c>
      <c r="E70" s="163">
        <f>'18'!E70</f>
        <v>26592</v>
      </c>
      <c r="F70" s="167"/>
      <c r="G70" s="167"/>
      <c r="H70" s="202">
        <v>0</v>
      </c>
      <c r="I70" s="87">
        <v>0</v>
      </c>
      <c r="J70" s="87">
        <v>0</v>
      </c>
      <c r="K70" s="87">
        <v>0</v>
      </c>
      <c r="L70" s="288">
        <f t="shared" si="7"/>
        <v>0</v>
      </c>
      <c r="M70" s="87">
        <f t="shared" si="8"/>
        <v>0</v>
      </c>
      <c r="N70" s="111">
        <f t="shared" si="5"/>
        <v>0</v>
      </c>
      <c r="O70" s="111">
        <f t="shared" si="6"/>
        <v>0</v>
      </c>
      <c r="P70" s="111">
        <f t="shared" si="9"/>
        <v>0</v>
      </c>
      <c r="Q70" s="93"/>
    </row>
    <row r="71" spans="1:17" x14ac:dyDescent="0.2">
      <c r="A71" s="457" t="str">
        <f>'1'!A70</f>
        <v>Statewide Total</v>
      </c>
      <c r="B71" s="484"/>
      <c r="C71" s="12">
        <f>'18'!C71</f>
        <v>432581</v>
      </c>
      <c r="D71" s="12">
        <f>'18'!D71</f>
        <v>296957</v>
      </c>
      <c r="E71" s="12">
        <f>'18'!E71</f>
        <v>729538</v>
      </c>
      <c r="F71" s="12"/>
      <c r="G71" s="12">
        <f t="shared" ref="G71:M71" si="10">SUM(G4:G70)</f>
        <v>43</v>
      </c>
      <c r="H71" s="77">
        <f t="shared" si="10"/>
        <v>11115399.200000001</v>
      </c>
      <c r="I71" s="12">
        <f t="shared" si="10"/>
        <v>3382</v>
      </c>
      <c r="J71" s="12">
        <f t="shared" si="10"/>
        <v>2355</v>
      </c>
      <c r="K71" s="12">
        <f t="shared" si="10"/>
        <v>789</v>
      </c>
      <c r="L71" s="12">
        <f t="shared" si="10"/>
        <v>5737</v>
      </c>
      <c r="M71" s="12">
        <f t="shared" si="10"/>
        <v>6526</v>
      </c>
      <c r="N71" s="84">
        <f t="shared" si="5"/>
        <v>7.8181889634542437E-3</v>
      </c>
      <c r="O71" s="84">
        <f t="shared" si="6"/>
        <v>7.9304411076351125E-3</v>
      </c>
      <c r="P71" s="84">
        <f t="shared" si="9"/>
        <v>7.8638809767277371E-3</v>
      </c>
    </row>
    <row r="72" spans="1:17" x14ac:dyDescent="0.2">
      <c r="A72" s="88" t="str">
        <f>'18'!A72:AF72</f>
        <v>* 2010 County population estimates from PA Data Center, Penn State University</v>
      </c>
      <c r="B72" s="93"/>
      <c r="C72" s="114"/>
      <c r="D72" s="114"/>
      <c r="E72" s="114"/>
      <c r="F72" s="114"/>
      <c r="G72" s="114"/>
      <c r="H72" s="253"/>
      <c r="I72" s="114"/>
      <c r="J72" s="114"/>
      <c r="K72" s="114"/>
      <c r="L72" s="114"/>
      <c r="M72" s="114"/>
      <c r="N72" s="114"/>
      <c r="O72" s="114"/>
      <c r="P72" s="114"/>
    </row>
    <row r="73" spans="1:17" ht="11.25" customHeight="1" x14ac:dyDescent="0.2">
      <c r="A73" s="88"/>
      <c r="B73" s="93"/>
      <c r="C73" s="114"/>
      <c r="D73" s="114"/>
      <c r="E73" s="114"/>
      <c r="F73" s="168"/>
      <c r="G73" s="168"/>
      <c r="H73" s="254"/>
      <c r="I73" s="168"/>
      <c r="J73" s="168"/>
      <c r="K73" s="168"/>
      <c r="L73" s="168"/>
      <c r="M73" s="168"/>
      <c r="N73" s="168"/>
      <c r="O73" s="168"/>
      <c r="P73" s="168"/>
    </row>
    <row r="74" spans="1:17" x14ac:dyDescent="0.2">
      <c r="A74" s="88"/>
      <c r="B74" s="93"/>
      <c r="C74" s="114"/>
      <c r="D74" s="114"/>
      <c r="E74" s="114"/>
      <c r="F74" s="168"/>
      <c r="G74" s="168"/>
      <c r="H74" s="254"/>
      <c r="I74" s="168"/>
      <c r="J74" s="168"/>
      <c r="K74" s="168"/>
      <c r="L74" s="168"/>
      <c r="M74" s="168"/>
      <c r="N74" s="168"/>
      <c r="O74" s="168"/>
      <c r="P74" s="168"/>
    </row>
    <row r="75" spans="1:17" x14ac:dyDescent="0.2">
      <c r="A75" s="88"/>
      <c r="B75" s="93"/>
      <c r="C75" s="114"/>
      <c r="D75" s="114"/>
      <c r="E75" s="114"/>
      <c r="F75" s="168"/>
      <c r="G75" s="168"/>
      <c r="H75" s="254"/>
      <c r="I75" s="168"/>
      <c r="J75" s="168"/>
      <c r="K75" s="168"/>
      <c r="L75" s="168"/>
      <c r="M75" s="168"/>
      <c r="N75" s="168"/>
      <c r="O75" s="168"/>
      <c r="P75" s="168"/>
    </row>
    <row r="76" spans="1:17" x14ac:dyDescent="0.2">
      <c r="A76" s="239"/>
      <c r="B76" s="264"/>
      <c r="C76" s="168"/>
      <c r="D76" s="168"/>
      <c r="E76" s="168"/>
      <c r="F76" s="114"/>
      <c r="G76" s="114"/>
      <c r="H76" s="253"/>
      <c r="I76" s="114"/>
      <c r="J76" s="114"/>
      <c r="K76" s="114"/>
      <c r="L76" s="114"/>
      <c r="M76" s="114"/>
      <c r="N76" s="114"/>
      <c r="O76" s="114"/>
      <c r="P76" s="114"/>
    </row>
    <row r="77" spans="1:17" x14ac:dyDescent="0.2">
      <c r="A77" s="1"/>
      <c r="B77" s="230"/>
      <c r="C77" s="61"/>
      <c r="D77" s="61"/>
      <c r="E77" s="61"/>
      <c r="F77" s="62"/>
      <c r="G77" s="62"/>
      <c r="H77" s="255"/>
      <c r="I77" s="62"/>
      <c r="J77" s="62"/>
      <c r="K77" s="62"/>
      <c r="L77" s="62"/>
      <c r="M77" s="62"/>
      <c r="N77" s="62"/>
      <c r="O77" s="62"/>
      <c r="P77" s="62"/>
    </row>
    <row r="78" spans="1:17" x14ac:dyDescent="0.2">
      <c r="A78" s="40"/>
    </row>
  </sheetData>
  <mergeCells count="4">
    <mergeCell ref="A1:N1"/>
    <mergeCell ref="A2:E2"/>
    <mergeCell ref="A71:B71"/>
    <mergeCell ref="F2:P2"/>
  </mergeCells>
  <printOptions horizontalCentered="1"/>
  <pageMargins left="0.3" right="0.3" top="0.3" bottom="0.3" header="0.25" footer="0.25"/>
  <pageSetup fitToHeight="3" orientation="landscape" verticalDpi="1200" r:id="rId1"/>
  <headerFooter alignWithMargins="0">
    <oddFooter>&amp;L&amp;8Prepared by: Office of Child Development and Early Learning&amp;C&amp;8&amp;P&amp;R&amp;8Updated: 11/1/2011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8"/>
  </sheetPr>
  <dimension ref="A1:Y91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1.25" x14ac:dyDescent="0.2"/>
  <cols>
    <col min="1" max="1" width="13.85546875" style="17" customWidth="1"/>
    <col min="2" max="2" width="11.85546875" style="71" customWidth="1"/>
    <col min="3" max="3" width="9.28515625" style="62" customWidth="1"/>
    <col min="4" max="4" width="9.5703125" style="62" customWidth="1"/>
    <col min="5" max="5" width="8.140625" style="62" customWidth="1"/>
    <col min="6" max="6" width="40.7109375" style="62" customWidth="1"/>
    <col min="7" max="7" width="8.28515625" style="61" customWidth="1"/>
    <col min="8" max="8" width="9.85546875" style="61" customWidth="1"/>
    <col min="9" max="9" width="10.85546875" style="61" customWidth="1"/>
    <col min="10" max="10" width="10.42578125" style="61" customWidth="1"/>
    <col min="11" max="11" width="10.42578125" style="61" bestFit="1" customWidth="1"/>
    <col min="12" max="12" width="8.7109375" style="61" customWidth="1"/>
    <col min="13" max="13" width="8.42578125" style="61" customWidth="1"/>
    <col min="14" max="14" width="8.42578125" style="220" customWidth="1"/>
    <col min="15" max="15" width="8.5703125" style="220" customWidth="1"/>
    <col min="16" max="16" width="9.28515625" style="220" customWidth="1"/>
    <col min="17" max="17" width="8.42578125" style="220" customWidth="1"/>
    <col min="18" max="18" width="8.140625" style="220" customWidth="1"/>
    <col min="19" max="19" width="10.7109375" style="220" customWidth="1"/>
    <col min="20" max="21" width="10.85546875" style="220" customWidth="1"/>
    <col min="22" max="22" width="9.42578125" style="220" customWidth="1"/>
    <col min="23" max="23" width="9.7109375" style="61" bestFit="1" customWidth="1"/>
    <col min="24" max="24" width="10.7109375" style="216" customWidth="1"/>
    <col min="25" max="25" width="10.7109375" style="114" customWidth="1"/>
    <col min="26" max="16384" width="9.140625" style="1"/>
  </cols>
  <sheetData>
    <row r="1" spans="1:25" ht="12" x14ac:dyDescent="0.2">
      <c r="A1" s="519" t="str">
        <f>'Table of Contents'!B15&amp;":  "&amp;'Table of Contents'!C15</f>
        <v>Tab 10:  Head Start State and Federal Reach Data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X1" s="61"/>
      <c r="Y1" s="61"/>
    </row>
    <row r="2" spans="1:25" ht="12" customHeight="1" x14ac:dyDescent="0.2">
      <c r="A2" s="498" t="str">
        <f>'3'!A2</f>
        <v>2012-2013</v>
      </c>
      <c r="B2" s="498"/>
      <c r="C2" s="498"/>
      <c r="D2" s="498"/>
      <c r="E2" s="498"/>
      <c r="F2" s="520" t="s">
        <v>162</v>
      </c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</row>
    <row r="3" spans="1:25" s="4" customFormat="1" ht="72" x14ac:dyDescent="0.2">
      <c r="A3" s="174" t="str">
        <f>'1'!A2</f>
        <v>County</v>
      </c>
      <c r="B3" s="323" t="str">
        <f>'1'!C2</f>
        <v>County Classification</v>
      </c>
      <c r="C3" s="323" t="str">
        <f>'18'!C2</f>
        <v># of Children Ages 0-2*</v>
      </c>
      <c r="D3" s="323" t="str">
        <f>'18'!D2</f>
        <v># of Children Ages 3-4*</v>
      </c>
      <c r="E3" s="323" t="str">
        <f>'18'!E2</f>
        <v># of Children Under 5*</v>
      </c>
      <c r="F3" s="323" t="s">
        <v>163</v>
      </c>
      <c r="G3" s="323" t="s">
        <v>151</v>
      </c>
      <c r="H3" s="323" t="s">
        <v>250</v>
      </c>
      <c r="I3" s="323" t="s">
        <v>251</v>
      </c>
      <c r="J3" s="323" t="s">
        <v>302</v>
      </c>
      <c r="K3" s="183" t="s">
        <v>28</v>
      </c>
      <c r="L3" s="183" t="s">
        <v>255</v>
      </c>
      <c r="M3" s="183" t="s">
        <v>256</v>
      </c>
      <c r="N3" s="184" t="s">
        <v>229</v>
      </c>
      <c r="O3" s="184" t="s">
        <v>297</v>
      </c>
      <c r="P3" s="184" t="s">
        <v>301</v>
      </c>
      <c r="Q3" s="184" t="s">
        <v>230</v>
      </c>
      <c r="R3" s="184" t="s">
        <v>257</v>
      </c>
      <c r="S3" s="184" t="s">
        <v>258</v>
      </c>
      <c r="T3" s="185" t="s">
        <v>231</v>
      </c>
      <c r="U3" s="186" t="s">
        <v>202</v>
      </c>
      <c r="V3" s="186" t="s">
        <v>203</v>
      </c>
      <c r="W3" s="186" t="s">
        <v>187</v>
      </c>
      <c r="X3" s="186" t="s">
        <v>259</v>
      </c>
      <c r="Y3" s="186" t="s">
        <v>260</v>
      </c>
    </row>
    <row r="4" spans="1:25" x14ac:dyDescent="0.2">
      <c r="A4" s="15" t="s">
        <v>37</v>
      </c>
      <c r="B4" s="381" t="s">
        <v>109</v>
      </c>
      <c r="C4" s="163">
        <f>'18'!C4</f>
        <v>3260</v>
      </c>
      <c r="D4" s="163">
        <f>'18'!D4</f>
        <v>2334</v>
      </c>
      <c r="E4" s="163">
        <f>'18'!E4</f>
        <v>5594</v>
      </c>
      <c r="F4" s="265" t="s">
        <v>602</v>
      </c>
      <c r="G4" s="265">
        <v>1</v>
      </c>
      <c r="H4" s="274">
        <v>0</v>
      </c>
      <c r="I4" s="274">
        <v>0</v>
      </c>
      <c r="J4" s="274">
        <v>18153230</v>
      </c>
      <c r="K4" s="274">
        <v>18153230</v>
      </c>
      <c r="L4" s="265">
        <v>0</v>
      </c>
      <c r="M4" s="265">
        <v>0</v>
      </c>
      <c r="N4" s="265">
        <f>SUM(L4:M4)</f>
        <v>0</v>
      </c>
      <c r="O4" s="265">
        <v>0</v>
      </c>
      <c r="P4" s="265">
        <v>234</v>
      </c>
      <c r="Q4" s="265">
        <f>SUM(O4:P4)</f>
        <v>234</v>
      </c>
      <c r="R4" s="265">
        <v>234</v>
      </c>
      <c r="S4" s="265">
        <v>234</v>
      </c>
      <c r="T4" s="269">
        <v>0</v>
      </c>
      <c r="U4" s="269">
        <v>0</v>
      </c>
      <c r="V4" s="269">
        <v>0.10025706940874037</v>
      </c>
      <c r="W4" s="269">
        <v>4.1830532713621735E-2</v>
      </c>
      <c r="X4" s="265">
        <v>833</v>
      </c>
      <c r="Y4" s="273">
        <v>0.28091236494597838</v>
      </c>
    </row>
    <row r="5" spans="1:25" ht="33.75" x14ac:dyDescent="0.2">
      <c r="A5" s="226" t="s">
        <v>38</v>
      </c>
      <c r="B5" s="402" t="s">
        <v>105</v>
      </c>
      <c r="C5" s="398">
        <v>38336</v>
      </c>
      <c r="D5" s="398">
        <v>25304</v>
      </c>
      <c r="E5" s="398">
        <v>63640</v>
      </c>
      <c r="F5" s="265" t="s">
        <v>603</v>
      </c>
      <c r="G5" s="265">
        <v>5</v>
      </c>
      <c r="H5" s="274">
        <v>4592483</v>
      </c>
      <c r="I5" s="274">
        <v>9847061.9154929575</v>
      </c>
      <c r="J5" s="274">
        <v>24333093.145569619</v>
      </c>
      <c r="K5" s="274">
        <v>38772638.061062574</v>
      </c>
      <c r="L5" s="265">
        <v>557</v>
      </c>
      <c r="M5" s="265">
        <v>94</v>
      </c>
      <c r="N5" s="265">
        <f t="shared" ref="N5:N68" si="0">SUM(L5:M5)</f>
        <v>651</v>
      </c>
      <c r="O5" s="265">
        <v>822</v>
      </c>
      <c r="P5" s="265">
        <v>3120</v>
      </c>
      <c r="Q5" s="265">
        <f t="shared" ref="Q5:Q68" si="1">SUM(O5:P5)</f>
        <v>3942</v>
      </c>
      <c r="R5" s="265">
        <v>3677</v>
      </c>
      <c r="S5" s="265">
        <v>4593</v>
      </c>
      <c r="T5" s="269">
        <v>1.0229415461973602E-2</v>
      </c>
      <c r="U5" s="269">
        <v>2.1441986644407347E-2</v>
      </c>
      <c r="V5" s="269">
        <v>0.14531299399304456</v>
      </c>
      <c r="W5" s="269">
        <v>7.2171590194846008E-2</v>
      </c>
      <c r="X5" s="265">
        <v>12841</v>
      </c>
      <c r="Y5" s="273">
        <v>0.35768242348726736</v>
      </c>
    </row>
    <row r="6" spans="1:25" ht="22.5" x14ac:dyDescent="0.2">
      <c r="A6" s="15" t="s">
        <v>39</v>
      </c>
      <c r="B6" s="381" t="s">
        <v>109</v>
      </c>
      <c r="C6" s="163">
        <f>'18'!C6</f>
        <v>2129</v>
      </c>
      <c r="D6" s="163">
        <f>'18'!D6</f>
        <v>1476</v>
      </c>
      <c r="E6" s="163">
        <f>'18'!E6</f>
        <v>3605</v>
      </c>
      <c r="F6" s="265" t="s">
        <v>604</v>
      </c>
      <c r="G6" s="265">
        <v>2</v>
      </c>
      <c r="H6" s="274">
        <v>146484</v>
      </c>
      <c r="I6" s="274">
        <v>0</v>
      </c>
      <c r="J6" s="274">
        <v>1567926.2911392406</v>
      </c>
      <c r="K6" s="274">
        <v>1714410.2911392406</v>
      </c>
      <c r="L6" s="265">
        <v>17</v>
      </c>
      <c r="M6" s="265">
        <v>75</v>
      </c>
      <c r="N6" s="265">
        <f t="shared" si="0"/>
        <v>92</v>
      </c>
      <c r="O6" s="265">
        <v>0</v>
      </c>
      <c r="P6" s="265">
        <v>214</v>
      </c>
      <c r="Q6" s="265">
        <f t="shared" si="1"/>
        <v>214</v>
      </c>
      <c r="R6" s="265">
        <v>231</v>
      </c>
      <c r="S6" s="265">
        <v>306</v>
      </c>
      <c r="T6" s="269">
        <v>2.5520110957004162E-2</v>
      </c>
      <c r="U6" s="269">
        <v>0</v>
      </c>
      <c r="V6" s="269">
        <v>0.1565040650406504</v>
      </c>
      <c r="W6" s="269">
        <v>8.4882108183079064E-2</v>
      </c>
      <c r="X6" s="265">
        <v>777</v>
      </c>
      <c r="Y6" s="273">
        <v>0.39382239382239381</v>
      </c>
    </row>
    <row r="7" spans="1:25" ht="22.5" x14ac:dyDescent="0.2">
      <c r="A7" s="226" t="s">
        <v>40</v>
      </c>
      <c r="B7" s="402" t="s">
        <v>105</v>
      </c>
      <c r="C7" s="398">
        <v>5417</v>
      </c>
      <c r="D7" s="398">
        <v>3549</v>
      </c>
      <c r="E7" s="398">
        <v>8966</v>
      </c>
      <c r="F7" s="265" t="s">
        <v>605</v>
      </c>
      <c r="G7" s="265">
        <v>2</v>
      </c>
      <c r="H7" s="274">
        <v>0</v>
      </c>
      <c r="I7" s="274">
        <v>833348</v>
      </c>
      <c r="J7" s="274">
        <v>3809189</v>
      </c>
      <c r="K7" s="274">
        <v>4642537</v>
      </c>
      <c r="L7" s="265">
        <v>0</v>
      </c>
      <c r="M7" s="265">
        <v>0</v>
      </c>
      <c r="N7" s="265">
        <f t="shared" si="0"/>
        <v>0</v>
      </c>
      <c r="O7" s="265">
        <v>98</v>
      </c>
      <c r="P7" s="265">
        <v>478</v>
      </c>
      <c r="Q7" s="265">
        <f t="shared" si="1"/>
        <v>576</v>
      </c>
      <c r="R7" s="265">
        <v>478</v>
      </c>
      <c r="S7" s="265">
        <v>576</v>
      </c>
      <c r="T7" s="269">
        <v>0</v>
      </c>
      <c r="U7" s="269">
        <v>1.8091194388037659E-2</v>
      </c>
      <c r="V7" s="269">
        <v>0.1346858269935193</v>
      </c>
      <c r="W7" s="269">
        <v>6.4242694624135621E-2</v>
      </c>
      <c r="X7" s="265">
        <v>1678</v>
      </c>
      <c r="Y7" s="273">
        <v>0.34326579261025031</v>
      </c>
    </row>
    <row r="8" spans="1:25" ht="22.5" x14ac:dyDescent="0.2">
      <c r="A8" s="15" t="s">
        <v>41</v>
      </c>
      <c r="B8" s="381" t="s">
        <v>109</v>
      </c>
      <c r="C8" s="163">
        <f>'18'!C8</f>
        <v>1561</v>
      </c>
      <c r="D8" s="163">
        <f>'18'!D8</f>
        <v>1066</v>
      </c>
      <c r="E8" s="163">
        <f>'18'!E8</f>
        <v>2627</v>
      </c>
      <c r="F8" s="265" t="s">
        <v>380</v>
      </c>
      <c r="G8" s="265">
        <v>1</v>
      </c>
      <c r="H8" s="274">
        <v>0</v>
      </c>
      <c r="I8" s="274">
        <v>794598</v>
      </c>
      <c r="J8" s="274">
        <v>1093415.3838383837</v>
      </c>
      <c r="K8" s="274">
        <v>1888013.3838383837</v>
      </c>
      <c r="L8" s="265">
        <v>0</v>
      </c>
      <c r="M8" s="265">
        <v>0</v>
      </c>
      <c r="N8" s="265">
        <f t="shared" si="0"/>
        <v>0</v>
      </c>
      <c r="O8" s="265">
        <v>75</v>
      </c>
      <c r="P8" s="265">
        <v>146</v>
      </c>
      <c r="Q8" s="265">
        <f t="shared" si="1"/>
        <v>221</v>
      </c>
      <c r="R8" s="265">
        <v>146</v>
      </c>
      <c r="S8" s="265">
        <v>221</v>
      </c>
      <c r="T8" s="269">
        <v>0</v>
      </c>
      <c r="U8" s="269">
        <v>4.8046124279308135E-2</v>
      </c>
      <c r="V8" s="269">
        <v>0.13696060037523453</v>
      </c>
      <c r="W8" s="269">
        <v>8.4126379901027795E-2</v>
      </c>
      <c r="X8" s="265">
        <v>771</v>
      </c>
      <c r="Y8" s="273">
        <v>0.28664072632944226</v>
      </c>
    </row>
    <row r="9" spans="1:25" x14ac:dyDescent="0.2">
      <c r="A9" s="15" t="s">
        <v>42</v>
      </c>
      <c r="B9" s="381" t="s">
        <v>105</v>
      </c>
      <c r="C9" s="163">
        <f>'18'!C9</f>
        <v>14834</v>
      </c>
      <c r="D9" s="163">
        <f>'18'!D9</f>
        <v>10454</v>
      </c>
      <c r="E9" s="163">
        <f>'18'!E9</f>
        <v>25288</v>
      </c>
      <c r="F9" s="265" t="s">
        <v>606</v>
      </c>
      <c r="G9" s="265">
        <v>1</v>
      </c>
      <c r="H9" s="274">
        <v>230146</v>
      </c>
      <c r="I9" s="274">
        <v>0</v>
      </c>
      <c r="J9" s="274">
        <v>4307929</v>
      </c>
      <c r="K9" s="274">
        <v>4538075</v>
      </c>
      <c r="L9" s="265">
        <v>30</v>
      </c>
      <c r="M9" s="265">
        <v>0</v>
      </c>
      <c r="N9" s="265">
        <f t="shared" si="0"/>
        <v>30</v>
      </c>
      <c r="O9" s="265">
        <v>0</v>
      </c>
      <c r="P9" s="265">
        <v>610</v>
      </c>
      <c r="Q9" s="265">
        <f t="shared" si="1"/>
        <v>610</v>
      </c>
      <c r="R9" s="265">
        <v>640</v>
      </c>
      <c r="S9" s="265">
        <v>640</v>
      </c>
      <c r="T9" s="269">
        <v>1.1863334387851945E-3</v>
      </c>
      <c r="U9" s="269">
        <v>0</v>
      </c>
      <c r="V9" s="269">
        <v>6.1220585421848099E-2</v>
      </c>
      <c r="W9" s="269">
        <v>2.530844669408415E-2</v>
      </c>
      <c r="X9" s="265">
        <v>5255</v>
      </c>
      <c r="Y9" s="273">
        <v>0.12178877259752617</v>
      </c>
    </row>
    <row r="10" spans="1:25" x14ac:dyDescent="0.2">
      <c r="A10" s="15" t="s">
        <v>43</v>
      </c>
      <c r="B10" s="381" t="s">
        <v>109</v>
      </c>
      <c r="C10" s="163">
        <f>'18'!C10</f>
        <v>4316</v>
      </c>
      <c r="D10" s="163">
        <f>'18'!D10</f>
        <v>2911</v>
      </c>
      <c r="E10" s="163">
        <f>'18'!E10</f>
        <v>7227</v>
      </c>
      <c r="F10" s="265" t="s">
        <v>381</v>
      </c>
      <c r="G10" s="265">
        <v>1</v>
      </c>
      <c r="H10" s="274">
        <v>478916</v>
      </c>
      <c r="I10" s="274">
        <v>0</v>
      </c>
      <c r="J10" s="274">
        <v>2746553</v>
      </c>
      <c r="K10" s="274">
        <v>3225469</v>
      </c>
      <c r="L10" s="265">
        <v>61</v>
      </c>
      <c r="M10" s="265">
        <v>0</v>
      </c>
      <c r="N10" s="265">
        <f t="shared" si="0"/>
        <v>61</v>
      </c>
      <c r="O10" s="265">
        <v>0</v>
      </c>
      <c r="P10" s="265">
        <v>363</v>
      </c>
      <c r="Q10" s="265">
        <f t="shared" si="1"/>
        <v>363</v>
      </c>
      <c r="R10" s="265">
        <v>424</v>
      </c>
      <c r="S10" s="265">
        <v>424</v>
      </c>
      <c r="T10" s="269">
        <v>8.4405700844057008E-3</v>
      </c>
      <c r="U10" s="269">
        <v>0</v>
      </c>
      <c r="V10" s="269">
        <v>0.14565441429062179</v>
      </c>
      <c r="W10" s="269">
        <v>5.8668880586688808E-2</v>
      </c>
      <c r="X10" s="265">
        <v>1667</v>
      </c>
      <c r="Y10" s="273">
        <v>0.25434913017396521</v>
      </c>
    </row>
    <row r="11" spans="1:25" x14ac:dyDescent="0.2">
      <c r="A11" s="15" t="s">
        <v>44</v>
      </c>
      <c r="B11" s="381" t="s">
        <v>109</v>
      </c>
      <c r="C11" s="163">
        <f>'18'!C11</f>
        <v>2246</v>
      </c>
      <c r="D11" s="163">
        <f>'18'!D11</f>
        <v>1518</v>
      </c>
      <c r="E11" s="163">
        <f>'18'!E11</f>
        <v>3764</v>
      </c>
      <c r="F11" s="265" t="s">
        <v>607</v>
      </c>
      <c r="G11" s="265">
        <v>1</v>
      </c>
      <c r="H11" s="274">
        <v>176624.19753086418</v>
      </c>
      <c r="I11" s="274">
        <v>257647.09333333335</v>
      </c>
      <c r="J11" s="274">
        <v>1261918.8235294118</v>
      </c>
      <c r="K11" s="274">
        <v>1696190.1143936093</v>
      </c>
      <c r="L11" s="265">
        <v>17</v>
      </c>
      <c r="M11" s="265">
        <v>15</v>
      </c>
      <c r="N11" s="265">
        <f t="shared" si="0"/>
        <v>32</v>
      </c>
      <c r="O11" s="265">
        <v>38</v>
      </c>
      <c r="P11" s="265">
        <v>170</v>
      </c>
      <c r="Q11" s="265">
        <f t="shared" si="1"/>
        <v>208</v>
      </c>
      <c r="R11" s="265">
        <v>187</v>
      </c>
      <c r="S11" s="265">
        <v>240</v>
      </c>
      <c r="T11" s="269">
        <v>8.5015940488841653E-3</v>
      </c>
      <c r="U11" s="269">
        <v>1.6918967052537846E-2</v>
      </c>
      <c r="V11" s="269">
        <v>0.12318840579710146</v>
      </c>
      <c r="W11" s="269">
        <v>6.3761955366631248E-2</v>
      </c>
      <c r="X11" s="265">
        <v>1050</v>
      </c>
      <c r="Y11" s="273">
        <v>0.22857142857142856</v>
      </c>
    </row>
    <row r="12" spans="1:25" x14ac:dyDescent="0.2">
      <c r="A12" s="15" t="s">
        <v>224</v>
      </c>
      <c r="B12" s="381" t="s">
        <v>105</v>
      </c>
      <c r="C12" s="163">
        <f>'18'!C12</f>
        <v>19766</v>
      </c>
      <c r="D12" s="163">
        <f>'18'!D12</f>
        <v>14384</v>
      </c>
      <c r="E12" s="163">
        <f>'18'!E12</f>
        <v>34150</v>
      </c>
      <c r="F12" s="265" t="s">
        <v>383</v>
      </c>
      <c r="G12" s="265">
        <v>1</v>
      </c>
      <c r="H12" s="274">
        <v>97665</v>
      </c>
      <c r="I12" s="274">
        <v>0</v>
      </c>
      <c r="J12" s="274">
        <v>4248466</v>
      </c>
      <c r="K12" s="274">
        <v>4346131</v>
      </c>
      <c r="L12" s="265">
        <v>15</v>
      </c>
      <c r="M12" s="265">
        <v>0</v>
      </c>
      <c r="N12" s="265">
        <f t="shared" si="0"/>
        <v>15</v>
      </c>
      <c r="O12" s="265">
        <v>0</v>
      </c>
      <c r="P12" s="265">
        <v>621</v>
      </c>
      <c r="Q12" s="265">
        <f t="shared" si="1"/>
        <v>621</v>
      </c>
      <c r="R12" s="265">
        <v>636</v>
      </c>
      <c r="S12" s="265">
        <v>636</v>
      </c>
      <c r="T12" s="269">
        <v>4.3923865300146415E-4</v>
      </c>
      <c r="U12" s="269">
        <v>0</v>
      </c>
      <c r="V12" s="269">
        <v>4.4215795328142384E-2</v>
      </c>
      <c r="W12" s="269">
        <v>1.8623718887262081E-2</v>
      </c>
      <c r="X12" s="265">
        <v>2245</v>
      </c>
      <c r="Y12" s="273">
        <v>0.28329621380846326</v>
      </c>
    </row>
    <row r="13" spans="1:25" x14ac:dyDescent="0.2">
      <c r="A13" s="15" t="s">
        <v>45</v>
      </c>
      <c r="B13" s="381" t="s">
        <v>109</v>
      </c>
      <c r="C13" s="163">
        <f>'18'!C13</f>
        <v>5721</v>
      </c>
      <c r="D13" s="163">
        <f>'18'!D13</f>
        <v>4262</v>
      </c>
      <c r="E13" s="163">
        <f>'18'!E13</f>
        <v>9983</v>
      </c>
      <c r="F13" s="265" t="s">
        <v>384</v>
      </c>
      <c r="G13" s="265">
        <v>1</v>
      </c>
      <c r="H13" s="274">
        <v>231000</v>
      </c>
      <c r="I13" s="274">
        <v>575137</v>
      </c>
      <c r="J13" s="274">
        <v>2444750</v>
      </c>
      <c r="K13" s="274">
        <v>3250887</v>
      </c>
      <c r="L13" s="265">
        <v>30</v>
      </c>
      <c r="M13" s="265">
        <v>0</v>
      </c>
      <c r="N13" s="265">
        <f t="shared" si="0"/>
        <v>30</v>
      </c>
      <c r="O13" s="265">
        <v>80</v>
      </c>
      <c r="P13" s="265">
        <v>303</v>
      </c>
      <c r="Q13" s="265">
        <f t="shared" si="1"/>
        <v>383</v>
      </c>
      <c r="R13" s="265">
        <v>333</v>
      </c>
      <c r="S13" s="265">
        <v>413</v>
      </c>
      <c r="T13" s="269">
        <v>3.005108684764099E-3</v>
      </c>
      <c r="U13" s="269">
        <v>1.3983569306065374E-2</v>
      </c>
      <c r="V13" s="269">
        <v>7.813233223838574E-2</v>
      </c>
      <c r="W13" s="269">
        <v>4.1370329560252432E-2</v>
      </c>
      <c r="X13" s="265">
        <v>1121</v>
      </c>
      <c r="Y13" s="273">
        <v>0.36842105263157893</v>
      </c>
    </row>
    <row r="14" spans="1:25" ht="22.5" x14ac:dyDescent="0.2">
      <c r="A14" s="15" t="s">
        <v>46</v>
      </c>
      <c r="B14" s="381" t="s">
        <v>109</v>
      </c>
      <c r="C14" s="163">
        <f>'18'!C14</f>
        <v>4199</v>
      </c>
      <c r="D14" s="163">
        <f>'18'!D14</f>
        <v>3044</v>
      </c>
      <c r="E14" s="163">
        <f>'18'!E14</f>
        <v>7243</v>
      </c>
      <c r="F14" s="265" t="s">
        <v>385</v>
      </c>
      <c r="G14" s="265">
        <v>2</v>
      </c>
      <c r="H14" s="274">
        <v>175000</v>
      </c>
      <c r="I14" s="274">
        <v>480401</v>
      </c>
      <c r="J14" s="274">
        <v>32948550</v>
      </c>
      <c r="K14" s="274">
        <v>33603951</v>
      </c>
      <c r="L14" s="265">
        <v>18</v>
      </c>
      <c r="M14" s="265">
        <v>0</v>
      </c>
      <c r="N14" s="265">
        <f t="shared" si="0"/>
        <v>18</v>
      </c>
      <c r="O14" s="265">
        <v>72</v>
      </c>
      <c r="P14" s="265">
        <v>468</v>
      </c>
      <c r="Q14" s="265">
        <f t="shared" si="1"/>
        <v>540</v>
      </c>
      <c r="R14" s="265">
        <v>486</v>
      </c>
      <c r="S14" s="265">
        <v>558</v>
      </c>
      <c r="T14" s="269">
        <v>2.4851580836669886E-3</v>
      </c>
      <c r="U14" s="269">
        <v>1.7146939747558942E-2</v>
      </c>
      <c r="V14" s="269">
        <v>0.15965834428383704</v>
      </c>
      <c r="W14" s="269">
        <v>7.7039900593676658E-2</v>
      </c>
      <c r="X14" s="265">
        <v>1736</v>
      </c>
      <c r="Y14" s="273">
        <v>0.32142857142857145</v>
      </c>
    </row>
    <row r="15" spans="1:25" x14ac:dyDescent="0.2">
      <c r="A15" s="15" t="s">
        <v>47</v>
      </c>
      <c r="B15" s="381" t="s">
        <v>109</v>
      </c>
      <c r="C15" s="163">
        <f>'18'!C15</f>
        <v>139</v>
      </c>
      <c r="D15" s="163">
        <f>'18'!D15</f>
        <v>80</v>
      </c>
      <c r="E15" s="163">
        <f>'18'!E15</f>
        <v>219</v>
      </c>
      <c r="F15" s="265" t="s">
        <v>345</v>
      </c>
      <c r="G15" s="265">
        <v>1</v>
      </c>
      <c r="H15" s="274">
        <v>67674</v>
      </c>
      <c r="I15" s="274">
        <v>0</v>
      </c>
      <c r="J15" s="274">
        <v>125344.78676470589</v>
      </c>
      <c r="K15" s="274">
        <v>193018.7867647059</v>
      </c>
      <c r="L15" s="265">
        <v>12</v>
      </c>
      <c r="M15" s="265">
        <v>0</v>
      </c>
      <c r="N15" s="265">
        <f t="shared" si="0"/>
        <v>12</v>
      </c>
      <c r="O15" s="265">
        <v>0</v>
      </c>
      <c r="P15" s="265">
        <v>18</v>
      </c>
      <c r="Q15" s="265">
        <f t="shared" si="1"/>
        <v>18</v>
      </c>
      <c r="R15" s="265">
        <v>30</v>
      </c>
      <c r="S15" s="265">
        <v>30</v>
      </c>
      <c r="T15" s="269">
        <v>5.4794520547945202E-2</v>
      </c>
      <c r="U15" s="269">
        <v>0</v>
      </c>
      <c r="V15" s="269">
        <v>0.375</v>
      </c>
      <c r="W15" s="269">
        <v>0.13698630136986301</v>
      </c>
      <c r="X15" s="265">
        <v>97</v>
      </c>
      <c r="Y15" s="273">
        <v>0.30927835051546393</v>
      </c>
    </row>
    <row r="16" spans="1:25" x14ac:dyDescent="0.2">
      <c r="A16" s="15" t="s">
        <v>48</v>
      </c>
      <c r="B16" s="381" t="s">
        <v>109</v>
      </c>
      <c r="C16" s="163">
        <f>'18'!C16</f>
        <v>2045</v>
      </c>
      <c r="D16" s="163">
        <f>'18'!D16</f>
        <v>1442</v>
      </c>
      <c r="E16" s="163">
        <f>'18'!E16</f>
        <v>3487</v>
      </c>
      <c r="F16" s="265" t="s">
        <v>386</v>
      </c>
      <c r="G16" s="265">
        <v>1</v>
      </c>
      <c r="H16" s="274">
        <v>242171</v>
      </c>
      <c r="I16" s="274">
        <v>826745</v>
      </c>
      <c r="J16" s="274">
        <v>1048434</v>
      </c>
      <c r="K16" s="274">
        <v>2117350</v>
      </c>
      <c r="L16" s="265">
        <v>30</v>
      </c>
      <c r="M16" s="265">
        <v>0</v>
      </c>
      <c r="N16" s="265">
        <f t="shared" si="0"/>
        <v>30</v>
      </c>
      <c r="O16" s="265">
        <v>72</v>
      </c>
      <c r="P16" s="265">
        <v>148</v>
      </c>
      <c r="Q16" s="265">
        <f t="shared" si="1"/>
        <v>220</v>
      </c>
      <c r="R16" s="265">
        <v>178</v>
      </c>
      <c r="S16" s="265">
        <v>250</v>
      </c>
      <c r="T16" s="269">
        <v>8.6033839977057644E-3</v>
      </c>
      <c r="U16" s="269">
        <v>3.5207823960880194E-2</v>
      </c>
      <c r="V16" s="269">
        <v>0.12343966712898752</v>
      </c>
      <c r="W16" s="269">
        <v>7.1694866647548039E-2</v>
      </c>
      <c r="X16" s="265">
        <v>574</v>
      </c>
      <c r="Y16" s="273">
        <v>0.43554006968641112</v>
      </c>
    </row>
    <row r="17" spans="1:25" x14ac:dyDescent="0.2">
      <c r="A17" s="15" t="s">
        <v>49</v>
      </c>
      <c r="B17" s="381" t="s">
        <v>109</v>
      </c>
      <c r="C17" s="163">
        <f>'18'!C17</f>
        <v>4001</v>
      </c>
      <c r="D17" s="163">
        <f>'18'!D17</f>
        <v>2770</v>
      </c>
      <c r="E17" s="163">
        <f>'18'!E17</f>
        <v>6771</v>
      </c>
      <c r="F17" s="265" t="s">
        <v>387</v>
      </c>
      <c r="G17" s="265">
        <v>1</v>
      </c>
      <c r="H17" s="274">
        <v>209532.24519230769</v>
      </c>
      <c r="I17" s="274">
        <v>311462.58</v>
      </c>
      <c r="J17" s="274">
        <v>1099485.0257352942</v>
      </c>
      <c r="K17" s="274">
        <v>1620479.850927602</v>
      </c>
      <c r="L17" s="265">
        <v>49</v>
      </c>
      <c r="M17" s="265">
        <v>0</v>
      </c>
      <c r="N17" s="265">
        <f t="shared" si="0"/>
        <v>49</v>
      </c>
      <c r="O17" s="265">
        <v>44</v>
      </c>
      <c r="P17" s="265">
        <v>134</v>
      </c>
      <c r="Q17" s="265">
        <f t="shared" si="1"/>
        <v>178</v>
      </c>
      <c r="R17" s="265">
        <v>183</v>
      </c>
      <c r="S17" s="265">
        <v>227</v>
      </c>
      <c r="T17" s="269">
        <v>7.2367449416629748E-3</v>
      </c>
      <c r="U17" s="269">
        <v>1.0997250687328168E-2</v>
      </c>
      <c r="V17" s="269">
        <v>6.6064981949458479E-2</v>
      </c>
      <c r="W17" s="269">
        <v>3.3525328607295818E-2</v>
      </c>
      <c r="X17" s="265">
        <v>944</v>
      </c>
      <c r="Y17" s="273">
        <v>0.24046610169491525</v>
      </c>
    </row>
    <row r="18" spans="1:25" x14ac:dyDescent="0.2">
      <c r="A18" s="15" t="s">
        <v>50</v>
      </c>
      <c r="B18" s="381" t="s">
        <v>105</v>
      </c>
      <c r="C18" s="163">
        <f>'18'!C18</f>
        <v>17963</v>
      </c>
      <c r="D18" s="163">
        <f>'18'!D18</f>
        <v>13163</v>
      </c>
      <c r="E18" s="163">
        <f>'18'!E18</f>
        <v>31126</v>
      </c>
      <c r="F18" s="265" t="s">
        <v>388</v>
      </c>
      <c r="G18" s="265">
        <v>1</v>
      </c>
      <c r="H18" s="274">
        <v>201489</v>
      </c>
      <c r="I18" s="274">
        <v>0</v>
      </c>
      <c r="J18" s="274">
        <v>2687091</v>
      </c>
      <c r="K18" s="274">
        <v>2888580</v>
      </c>
      <c r="L18" s="265">
        <v>31</v>
      </c>
      <c r="M18" s="265">
        <v>0</v>
      </c>
      <c r="N18" s="265">
        <f t="shared" si="0"/>
        <v>31</v>
      </c>
      <c r="O18" s="265">
        <v>0</v>
      </c>
      <c r="P18" s="265">
        <v>427</v>
      </c>
      <c r="Q18" s="265">
        <f t="shared" si="1"/>
        <v>427</v>
      </c>
      <c r="R18" s="265">
        <v>458</v>
      </c>
      <c r="S18" s="265">
        <v>458</v>
      </c>
      <c r="T18" s="269">
        <v>9.9595193728715535E-4</v>
      </c>
      <c r="U18" s="269">
        <v>0</v>
      </c>
      <c r="V18" s="269">
        <v>3.4794499734103167E-2</v>
      </c>
      <c r="W18" s="269">
        <v>1.4714386686371522E-2</v>
      </c>
      <c r="X18" s="265">
        <v>2335</v>
      </c>
      <c r="Y18" s="273">
        <v>0.1961456102783726</v>
      </c>
    </row>
    <row r="19" spans="1:25" x14ac:dyDescent="0.2">
      <c r="A19" s="15" t="s">
        <v>51</v>
      </c>
      <c r="B19" s="381" t="s">
        <v>109</v>
      </c>
      <c r="C19" s="163">
        <f>'18'!C19</f>
        <v>1226</v>
      </c>
      <c r="D19" s="163">
        <f>'18'!D19</f>
        <v>827</v>
      </c>
      <c r="E19" s="163">
        <f>'18'!E19</f>
        <v>2053</v>
      </c>
      <c r="F19" s="265" t="s">
        <v>389</v>
      </c>
      <c r="G19" s="265">
        <v>1</v>
      </c>
      <c r="H19" s="274">
        <v>0</v>
      </c>
      <c r="I19" s="274">
        <v>206829.42857142855</v>
      </c>
      <c r="J19" s="274">
        <v>790014.25095057033</v>
      </c>
      <c r="K19" s="274">
        <v>996843.67952199886</v>
      </c>
      <c r="L19" s="265">
        <v>0</v>
      </c>
      <c r="M19" s="265">
        <v>0</v>
      </c>
      <c r="N19" s="265">
        <f t="shared" si="0"/>
        <v>0</v>
      </c>
      <c r="O19" s="265">
        <v>24</v>
      </c>
      <c r="P19" s="265">
        <v>108</v>
      </c>
      <c r="Q19" s="265">
        <f t="shared" si="1"/>
        <v>132</v>
      </c>
      <c r="R19" s="265">
        <v>108</v>
      </c>
      <c r="S19" s="265">
        <v>132</v>
      </c>
      <c r="T19" s="269">
        <v>0</v>
      </c>
      <c r="U19" s="269">
        <v>1.9575856443719411E-2</v>
      </c>
      <c r="V19" s="269">
        <v>0.13059250302297462</v>
      </c>
      <c r="W19" s="269">
        <v>6.4296151972722843E-2</v>
      </c>
      <c r="X19" s="265">
        <v>432</v>
      </c>
      <c r="Y19" s="273">
        <v>0.30555555555555558</v>
      </c>
    </row>
    <row r="20" spans="1:25" x14ac:dyDescent="0.2">
      <c r="A20" s="15" t="s">
        <v>52</v>
      </c>
      <c r="B20" s="381" t="s">
        <v>109</v>
      </c>
      <c r="C20" s="163">
        <f>'18'!C20</f>
        <v>2393</v>
      </c>
      <c r="D20" s="163">
        <f>'18'!D20</f>
        <v>1660</v>
      </c>
      <c r="E20" s="163">
        <f>'18'!E20</f>
        <v>4053</v>
      </c>
      <c r="F20" s="265" t="s">
        <v>387</v>
      </c>
      <c r="G20" s="265">
        <v>1</v>
      </c>
      <c r="H20" s="274">
        <v>679910.75480769225</v>
      </c>
      <c r="I20" s="274">
        <v>1104276.42</v>
      </c>
      <c r="J20" s="274">
        <v>3364095.974264706</v>
      </c>
      <c r="K20" s="274">
        <v>5148283.1490723984</v>
      </c>
      <c r="L20" s="265">
        <v>84</v>
      </c>
      <c r="M20" s="265">
        <v>75</v>
      </c>
      <c r="N20" s="265">
        <f t="shared" si="0"/>
        <v>159</v>
      </c>
      <c r="O20" s="265">
        <v>156</v>
      </c>
      <c r="P20" s="265">
        <v>410</v>
      </c>
      <c r="Q20" s="265">
        <f t="shared" si="1"/>
        <v>566</v>
      </c>
      <c r="R20" s="265">
        <v>494</v>
      </c>
      <c r="S20" s="265">
        <v>725</v>
      </c>
      <c r="T20" s="269">
        <v>3.9230199851961509E-2</v>
      </c>
      <c r="U20" s="269">
        <v>6.5190137902214798E-2</v>
      </c>
      <c r="V20" s="269">
        <v>0.29759036144578316</v>
      </c>
      <c r="W20" s="269">
        <v>0.17887984209227734</v>
      </c>
      <c r="X20" s="265">
        <v>1220</v>
      </c>
      <c r="Y20" s="273">
        <v>0.59426229508196726</v>
      </c>
    </row>
    <row r="21" spans="1:25" ht="22.5" x14ac:dyDescent="0.2">
      <c r="A21" s="15" t="s">
        <v>53</v>
      </c>
      <c r="B21" s="381" t="s">
        <v>109</v>
      </c>
      <c r="C21" s="163">
        <f>'18'!C21</f>
        <v>1301</v>
      </c>
      <c r="D21" s="163">
        <f>'18'!D21</f>
        <v>904</v>
      </c>
      <c r="E21" s="163">
        <f>'18'!E21</f>
        <v>2205</v>
      </c>
      <c r="F21" s="265" t="s">
        <v>390</v>
      </c>
      <c r="G21" s="265">
        <v>1</v>
      </c>
      <c r="H21" s="274">
        <v>0</v>
      </c>
      <c r="I21" s="274">
        <v>600452.35514018696</v>
      </c>
      <c r="J21" s="274">
        <v>715186.95970695978</v>
      </c>
      <c r="K21" s="274">
        <v>1315639.3148471466</v>
      </c>
      <c r="L21" s="265">
        <v>0</v>
      </c>
      <c r="M21" s="265">
        <v>0</v>
      </c>
      <c r="N21" s="265">
        <f t="shared" si="0"/>
        <v>0</v>
      </c>
      <c r="O21" s="265">
        <v>53</v>
      </c>
      <c r="P21" s="265">
        <v>55</v>
      </c>
      <c r="Q21" s="265">
        <f t="shared" si="1"/>
        <v>108</v>
      </c>
      <c r="R21" s="265">
        <v>55</v>
      </c>
      <c r="S21" s="265">
        <v>108</v>
      </c>
      <c r="T21" s="269">
        <v>0</v>
      </c>
      <c r="U21" s="269">
        <v>4.073789392774789E-2</v>
      </c>
      <c r="V21" s="269">
        <v>6.0840707964601767E-2</v>
      </c>
      <c r="W21" s="269">
        <v>4.8979591836734691E-2</v>
      </c>
      <c r="X21" s="265">
        <v>380</v>
      </c>
      <c r="Y21" s="273">
        <v>0.28421052631578947</v>
      </c>
    </row>
    <row r="22" spans="1:25" x14ac:dyDescent="0.2">
      <c r="A22" s="15" t="s">
        <v>54</v>
      </c>
      <c r="B22" s="381" t="s">
        <v>109</v>
      </c>
      <c r="C22" s="163">
        <f>'18'!C22</f>
        <v>1869</v>
      </c>
      <c r="D22" s="163">
        <f>'18'!D22</f>
        <v>1351</v>
      </c>
      <c r="E22" s="163">
        <f>'18'!E22</f>
        <v>3220</v>
      </c>
      <c r="F22" s="265" t="s">
        <v>391</v>
      </c>
      <c r="G22" s="265">
        <v>1</v>
      </c>
      <c r="H22" s="274">
        <v>71733.2</v>
      </c>
      <c r="I22" s="274">
        <v>0</v>
      </c>
      <c r="J22" s="274">
        <v>1225579.4520547946</v>
      </c>
      <c r="K22" s="274">
        <v>1297312.6520547946</v>
      </c>
      <c r="L22" s="265">
        <v>34</v>
      </c>
      <c r="M22" s="265">
        <v>0</v>
      </c>
      <c r="N22" s="265">
        <f t="shared" si="0"/>
        <v>34</v>
      </c>
      <c r="O22" s="265">
        <v>0</v>
      </c>
      <c r="P22" s="265">
        <v>195</v>
      </c>
      <c r="Q22" s="265">
        <f t="shared" si="1"/>
        <v>195</v>
      </c>
      <c r="R22" s="265">
        <v>229</v>
      </c>
      <c r="S22" s="265">
        <v>229</v>
      </c>
      <c r="T22" s="269">
        <v>1.0559006211180125E-2</v>
      </c>
      <c r="U22" s="269">
        <v>0</v>
      </c>
      <c r="V22" s="269">
        <v>0.1695040710584752</v>
      </c>
      <c r="W22" s="269">
        <v>7.1118012422360252E-2</v>
      </c>
      <c r="X22" s="265">
        <v>490</v>
      </c>
      <c r="Y22" s="273">
        <v>0.4673469387755102</v>
      </c>
    </row>
    <row r="23" spans="1:25" ht="22.5" x14ac:dyDescent="0.2">
      <c r="A23" s="15" t="s">
        <v>55</v>
      </c>
      <c r="B23" s="381" t="s">
        <v>109</v>
      </c>
      <c r="C23" s="163">
        <f>'18'!C23</f>
        <v>2942</v>
      </c>
      <c r="D23" s="163">
        <f>'18'!D23</f>
        <v>2128</v>
      </c>
      <c r="E23" s="163">
        <f>'18'!E23</f>
        <v>5070</v>
      </c>
      <c r="F23" s="265" t="s">
        <v>392</v>
      </c>
      <c r="G23" s="265">
        <v>2</v>
      </c>
      <c r="H23" s="274">
        <v>345949.38043478259</v>
      </c>
      <c r="I23" s="274">
        <v>665785</v>
      </c>
      <c r="J23" s="274">
        <v>2240602.9864864866</v>
      </c>
      <c r="K23" s="274">
        <v>3252337.3669212693</v>
      </c>
      <c r="L23" s="265">
        <v>37</v>
      </c>
      <c r="M23" s="265">
        <v>36</v>
      </c>
      <c r="N23" s="265">
        <f t="shared" si="0"/>
        <v>73</v>
      </c>
      <c r="O23" s="265">
        <v>60</v>
      </c>
      <c r="P23" s="265">
        <v>278</v>
      </c>
      <c r="Q23" s="265">
        <f t="shared" si="1"/>
        <v>338</v>
      </c>
      <c r="R23" s="265">
        <v>315</v>
      </c>
      <c r="S23" s="265">
        <v>411</v>
      </c>
      <c r="T23" s="269">
        <v>1.4398422090729782E-2</v>
      </c>
      <c r="U23" s="269">
        <v>2.0394289598912305E-2</v>
      </c>
      <c r="V23" s="269">
        <v>0.14802631578947367</v>
      </c>
      <c r="W23" s="269">
        <v>8.1065088757396445E-2</v>
      </c>
      <c r="X23" s="265">
        <v>1287</v>
      </c>
      <c r="Y23" s="273">
        <v>0.31934731934731936</v>
      </c>
    </row>
    <row r="24" spans="1:25" ht="22.5" x14ac:dyDescent="0.2">
      <c r="A24" s="15" t="s">
        <v>56</v>
      </c>
      <c r="B24" s="381" t="s">
        <v>105</v>
      </c>
      <c r="C24" s="163">
        <f>'18'!C24</f>
        <v>7514</v>
      </c>
      <c r="D24" s="163">
        <f>'18'!D24</f>
        <v>5219</v>
      </c>
      <c r="E24" s="163">
        <f>'18'!E24</f>
        <v>12733</v>
      </c>
      <c r="F24" s="265" t="s">
        <v>393</v>
      </c>
      <c r="G24" s="265">
        <v>2</v>
      </c>
      <c r="H24" s="274">
        <v>0</v>
      </c>
      <c r="I24" s="274">
        <v>269612.57142857142</v>
      </c>
      <c r="J24" s="274">
        <v>1122409.8159645232</v>
      </c>
      <c r="K24" s="274">
        <v>1392022.3873930946</v>
      </c>
      <c r="L24" s="265">
        <v>0</v>
      </c>
      <c r="M24" s="265">
        <v>0</v>
      </c>
      <c r="N24" s="265">
        <f t="shared" si="0"/>
        <v>0</v>
      </c>
      <c r="O24" s="265">
        <v>30</v>
      </c>
      <c r="P24" s="265">
        <v>144</v>
      </c>
      <c r="Q24" s="265">
        <f t="shared" si="1"/>
        <v>174</v>
      </c>
      <c r="R24" s="265">
        <v>144</v>
      </c>
      <c r="S24" s="265">
        <v>174</v>
      </c>
      <c r="T24" s="269">
        <v>0</v>
      </c>
      <c r="U24" s="269">
        <v>3.9925472451424011E-3</v>
      </c>
      <c r="V24" s="269">
        <v>2.7591492623107877E-2</v>
      </c>
      <c r="W24" s="269">
        <v>1.3665279195790466E-2</v>
      </c>
      <c r="X24" s="265">
        <v>1257</v>
      </c>
      <c r="Y24" s="273">
        <v>0.13842482100238662</v>
      </c>
    </row>
    <row r="25" spans="1:25" x14ac:dyDescent="0.2">
      <c r="A25" s="15" t="s">
        <v>57</v>
      </c>
      <c r="B25" s="381" t="s">
        <v>105</v>
      </c>
      <c r="C25" s="163">
        <f>'18'!C25</f>
        <v>10076</v>
      </c>
      <c r="D25" s="163">
        <f>'18'!D25</f>
        <v>6718</v>
      </c>
      <c r="E25" s="163">
        <f>'18'!E25</f>
        <v>16794</v>
      </c>
      <c r="F25" s="265" t="s">
        <v>394</v>
      </c>
      <c r="G25" s="265">
        <v>1</v>
      </c>
      <c r="H25" s="274">
        <v>1503836</v>
      </c>
      <c r="I25" s="274">
        <v>988579.42857142852</v>
      </c>
      <c r="J25" s="274">
        <v>3747333.2195121949</v>
      </c>
      <c r="K25" s="274">
        <v>6239748.6480836235</v>
      </c>
      <c r="L25" s="265">
        <v>160</v>
      </c>
      <c r="M25" s="265">
        <v>0</v>
      </c>
      <c r="N25" s="265">
        <f t="shared" si="0"/>
        <v>160</v>
      </c>
      <c r="O25" s="265">
        <v>110</v>
      </c>
      <c r="P25" s="265">
        <v>476</v>
      </c>
      <c r="Q25" s="265">
        <f t="shared" si="1"/>
        <v>586</v>
      </c>
      <c r="R25" s="265">
        <v>636</v>
      </c>
      <c r="S25" s="265">
        <v>746</v>
      </c>
      <c r="T25" s="269">
        <v>9.5272120995593661E-3</v>
      </c>
      <c r="U25" s="269">
        <v>1.0917030567685589E-2</v>
      </c>
      <c r="V25" s="269">
        <v>9.4671033045549274E-2</v>
      </c>
      <c r="W25" s="269">
        <v>4.4420626414195544E-2</v>
      </c>
      <c r="X25" s="265">
        <v>3711</v>
      </c>
      <c r="Y25" s="273">
        <v>0.20102398275397468</v>
      </c>
    </row>
    <row r="26" spans="1:25" x14ac:dyDescent="0.2">
      <c r="A26" s="15" t="s">
        <v>58</v>
      </c>
      <c r="B26" s="381" t="s">
        <v>105</v>
      </c>
      <c r="C26" s="163">
        <f>'18'!C26</f>
        <v>20123</v>
      </c>
      <c r="D26" s="163">
        <f>'18'!D26</f>
        <v>13856</v>
      </c>
      <c r="E26" s="163">
        <f>'18'!E26</f>
        <v>33979</v>
      </c>
      <c r="F26" s="265" t="s">
        <v>395</v>
      </c>
      <c r="G26" s="265">
        <v>1</v>
      </c>
      <c r="H26" s="274">
        <v>790803</v>
      </c>
      <c r="I26" s="274">
        <v>0</v>
      </c>
      <c r="J26" s="274">
        <v>6549069</v>
      </c>
      <c r="K26" s="274">
        <v>7339872</v>
      </c>
      <c r="L26" s="265">
        <v>100</v>
      </c>
      <c r="M26" s="265">
        <v>0</v>
      </c>
      <c r="N26" s="265">
        <f t="shared" si="0"/>
        <v>100</v>
      </c>
      <c r="O26" s="265">
        <v>0</v>
      </c>
      <c r="P26" s="265">
        <v>850</v>
      </c>
      <c r="Q26" s="265">
        <f t="shared" si="1"/>
        <v>850</v>
      </c>
      <c r="R26" s="265">
        <v>950</v>
      </c>
      <c r="S26" s="265">
        <v>950</v>
      </c>
      <c r="T26" s="269">
        <v>2.9429942023014213E-3</v>
      </c>
      <c r="U26" s="269">
        <v>0</v>
      </c>
      <c r="V26" s="269">
        <v>6.8562355658198612E-2</v>
      </c>
      <c r="W26" s="269">
        <v>2.7958444921863505E-2</v>
      </c>
      <c r="X26" s="265">
        <v>4328</v>
      </c>
      <c r="Y26" s="273">
        <v>0.21950092421441775</v>
      </c>
    </row>
    <row r="27" spans="1:25" x14ac:dyDescent="0.2">
      <c r="A27" s="15" t="s">
        <v>59</v>
      </c>
      <c r="B27" s="381" t="s">
        <v>109</v>
      </c>
      <c r="C27" s="163">
        <f>'18'!C27</f>
        <v>876</v>
      </c>
      <c r="D27" s="163">
        <f>'18'!D27</f>
        <v>671</v>
      </c>
      <c r="E27" s="163">
        <f>'18'!E27</f>
        <v>1547</v>
      </c>
      <c r="F27" s="265" t="s">
        <v>345</v>
      </c>
      <c r="G27" s="265">
        <v>1</v>
      </c>
      <c r="H27" s="274">
        <v>0</v>
      </c>
      <c r="I27" s="274">
        <v>0</v>
      </c>
      <c r="J27" s="274">
        <v>382997.95955882355</v>
      </c>
      <c r="K27" s="274">
        <v>382997.95955882355</v>
      </c>
      <c r="L27" s="265">
        <v>0</v>
      </c>
      <c r="M27" s="265">
        <v>0</v>
      </c>
      <c r="N27" s="265">
        <f t="shared" si="0"/>
        <v>0</v>
      </c>
      <c r="O27" s="265">
        <v>0</v>
      </c>
      <c r="P27" s="265">
        <v>55</v>
      </c>
      <c r="Q27" s="265">
        <f t="shared" si="1"/>
        <v>55</v>
      </c>
      <c r="R27" s="265">
        <v>55</v>
      </c>
      <c r="S27" s="265">
        <v>55</v>
      </c>
      <c r="T27" s="269">
        <v>0</v>
      </c>
      <c r="U27" s="269">
        <v>0</v>
      </c>
      <c r="V27" s="269">
        <v>8.1967213114754092E-2</v>
      </c>
      <c r="W27" s="269">
        <v>3.555268261150614E-2</v>
      </c>
      <c r="X27" s="265">
        <v>355</v>
      </c>
      <c r="Y27" s="273">
        <v>0.15492957746478872</v>
      </c>
    </row>
    <row r="28" spans="1:25" x14ac:dyDescent="0.2">
      <c r="A28" s="15" t="s">
        <v>60</v>
      </c>
      <c r="B28" s="381" t="s">
        <v>105</v>
      </c>
      <c r="C28" s="163">
        <f>'18'!C28</f>
        <v>9893</v>
      </c>
      <c r="D28" s="163">
        <f>'18'!D28</f>
        <v>6864</v>
      </c>
      <c r="E28" s="163">
        <f>'18'!E28</f>
        <v>16757</v>
      </c>
      <c r="F28" s="265" t="s">
        <v>608</v>
      </c>
      <c r="G28" s="265">
        <v>1</v>
      </c>
      <c r="H28" s="274">
        <v>539697</v>
      </c>
      <c r="I28" s="274">
        <v>0</v>
      </c>
      <c r="J28" s="274">
        <v>6301135</v>
      </c>
      <c r="K28" s="274">
        <v>6840832</v>
      </c>
      <c r="L28" s="265">
        <v>78</v>
      </c>
      <c r="M28" s="265">
        <v>0</v>
      </c>
      <c r="N28" s="265">
        <f t="shared" si="0"/>
        <v>78</v>
      </c>
      <c r="O28" s="265">
        <v>0</v>
      </c>
      <c r="P28" s="265">
        <v>823</v>
      </c>
      <c r="Q28" s="265">
        <f t="shared" si="1"/>
        <v>823</v>
      </c>
      <c r="R28" s="265">
        <v>901</v>
      </c>
      <c r="S28" s="265">
        <v>901</v>
      </c>
      <c r="T28" s="269">
        <v>4.6547711404189293E-3</v>
      </c>
      <c r="U28" s="269">
        <v>0</v>
      </c>
      <c r="V28" s="269">
        <v>0.13126456876456877</v>
      </c>
      <c r="W28" s="269">
        <v>5.3768574327146865E-2</v>
      </c>
      <c r="X28" s="265">
        <v>4321</v>
      </c>
      <c r="Y28" s="273">
        <v>0.20851654709557974</v>
      </c>
    </row>
    <row r="29" spans="1:25" x14ac:dyDescent="0.2">
      <c r="A29" s="226" t="s">
        <v>61</v>
      </c>
      <c r="B29" s="402" t="s">
        <v>109</v>
      </c>
      <c r="C29" s="398">
        <v>3977</v>
      </c>
      <c r="D29" s="398">
        <v>2833</v>
      </c>
      <c r="E29" s="398">
        <v>6810</v>
      </c>
      <c r="F29" s="265" t="s">
        <v>396</v>
      </c>
      <c r="G29" s="265">
        <v>1</v>
      </c>
      <c r="H29" s="274">
        <v>285530</v>
      </c>
      <c r="I29" s="274">
        <v>1944464</v>
      </c>
      <c r="J29" s="274">
        <v>5323318</v>
      </c>
      <c r="K29" s="274">
        <v>7553312</v>
      </c>
      <c r="L29" s="265">
        <v>40</v>
      </c>
      <c r="M29" s="265">
        <v>60</v>
      </c>
      <c r="N29" s="265">
        <f t="shared" si="0"/>
        <v>100</v>
      </c>
      <c r="O29" s="265">
        <v>276</v>
      </c>
      <c r="P29" s="265">
        <v>570</v>
      </c>
      <c r="Q29" s="265">
        <f t="shared" si="1"/>
        <v>846</v>
      </c>
      <c r="R29" s="265">
        <v>610</v>
      </c>
      <c r="S29" s="265">
        <v>946</v>
      </c>
      <c r="T29" s="269">
        <v>1.4684287812041116E-2</v>
      </c>
      <c r="U29" s="269">
        <v>6.9399044505908974E-2</v>
      </c>
      <c r="V29" s="269">
        <v>0.21531944934698199</v>
      </c>
      <c r="W29" s="269">
        <v>0.13891336270190896</v>
      </c>
      <c r="X29" s="265">
        <v>2096</v>
      </c>
      <c r="Y29" s="273">
        <v>0.45133587786259544</v>
      </c>
    </row>
    <row r="30" spans="1:25" x14ac:dyDescent="0.2">
      <c r="A30" s="15" t="s">
        <v>62</v>
      </c>
      <c r="B30" s="381" t="s">
        <v>109</v>
      </c>
      <c r="C30" s="163">
        <f>'18'!C30</f>
        <v>109</v>
      </c>
      <c r="D30" s="163">
        <f>'18'!D30</f>
        <v>73</v>
      </c>
      <c r="E30" s="163">
        <f>'18'!E30</f>
        <v>182</v>
      </c>
      <c r="F30" s="265" t="s">
        <v>376</v>
      </c>
      <c r="G30" s="265">
        <v>1</v>
      </c>
      <c r="H30" s="274">
        <v>0</v>
      </c>
      <c r="I30" s="274">
        <v>0</v>
      </c>
      <c r="J30" s="274">
        <v>101851.19000000002</v>
      </c>
      <c r="K30" s="274">
        <v>101851.19000000002</v>
      </c>
      <c r="L30" s="265">
        <v>0</v>
      </c>
      <c r="M30" s="265">
        <v>0</v>
      </c>
      <c r="N30" s="265">
        <f t="shared" si="0"/>
        <v>0</v>
      </c>
      <c r="O30" s="265">
        <v>0</v>
      </c>
      <c r="P30" s="265">
        <v>14</v>
      </c>
      <c r="Q30" s="265">
        <f t="shared" si="1"/>
        <v>14</v>
      </c>
      <c r="R30" s="265">
        <v>14</v>
      </c>
      <c r="S30" s="265">
        <v>14</v>
      </c>
      <c r="T30" s="269">
        <v>0</v>
      </c>
      <c r="U30" s="269">
        <v>0</v>
      </c>
      <c r="V30" s="269">
        <v>0.19178082191780821</v>
      </c>
      <c r="W30" s="269">
        <v>7.6923076923076927E-2</v>
      </c>
      <c r="X30" s="265">
        <v>51</v>
      </c>
      <c r="Y30" s="273">
        <v>0.27450980392156865</v>
      </c>
    </row>
    <row r="31" spans="1:25" x14ac:dyDescent="0.2">
      <c r="A31" s="15" t="s">
        <v>63</v>
      </c>
      <c r="B31" s="381" t="s">
        <v>109</v>
      </c>
      <c r="C31" s="163">
        <f>'18'!C31</f>
        <v>5892</v>
      </c>
      <c r="D31" s="163">
        <f>'18'!D31</f>
        <v>4055</v>
      </c>
      <c r="E31" s="163">
        <f>'18'!E31</f>
        <v>9947</v>
      </c>
      <c r="F31" s="265" t="s">
        <v>609</v>
      </c>
      <c r="G31" s="265">
        <v>2</v>
      </c>
      <c r="H31" s="274">
        <v>169184</v>
      </c>
      <c r="I31" s="274">
        <v>6220690</v>
      </c>
      <c r="J31" s="274">
        <v>2278966.8181818184</v>
      </c>
      <c r="K31" s="274">
        <v>8668840.8181818184</v>
      </c>
      <c r="L31" s="265">
        <v>20</v>
      </c>
      <c r="M31" s="265">
        <v>0</v>
      </c>
      <c r="N31" s="265">
        <f t="shared" si="0"/>
        <v>20</v>
      </c>
      <c r="O31" s="265">
        <v>72</v>
      </c>
      <c r="P31" s="265">
        <v>299</v>
      </c>
      <c r="Q31" s="265">
        <f t="shared" si="1"/>
        <v>371</v>
      </c>
      <c r="R31" s="265">
        <v>319</v>
      </c>
      <c r="S31" s="265">
        <v>391</v>
      </c>
      <c r="T31" s="269">
        <v>2.0106564793405048E-3</v>
      </c>
      <c r="U31" s="269">
        <v>1.2219959266802444E-2</v>
      </c>
      <c r="V31" s="269">
        <v>7.8668310727496915E-2</v>
      </c>
      <c r="W31" s="269">
        <v>3.9308334171106865E-2</v>
      </c>
      <c r="X31" s="265">
        <v>1318</v>
      </c>
      <c r="Y31" s="273">
        <v>0.29666160849772383</v>
      </c>
    </row>
    <row r="32" spans="1:25" ht="22.5" x14ac:dyDescent="0.2">
      <c r="A32" s="15" t="s">
        <v>64</v>
      </c>
      <c r="B32" s="381" t="s">
        <v>109</v>
      </c>
      <c r="C32" s="163">
        <f>'18'!C32</f>
        <v>547</v>
      </c>
      <c r="D32" s="163">
        <f>'18'!D32</f>
        <v>369</v>
      </c>
      <c r="E32" s="163">
        <f>'18'!E32</f>
        <v>916</v>
      </c>
      <c r="F32" s="265" t="s">
        <v>397</v>
      </c>
      <c r="G32" s="265">
        <v>2</v>
      </c>
      <c r="H32" s="274">
        <v>0</v>
      </c>
      <c r="I32" s="274">
        <v>361504</v>
      </c>
      <c r="J32" s="274">
        <v>389435.61616161623</v>
      </c>
      <c r="K32" s="274">
        <v>750939.61616161629</v>
      </c>
      <c r="L32" s="265">
        <v>0</v>
      </c>
      <c r="M32" s="265">
        <v>0</v>
      </c>
      <c r="N32" s="265">
        <f t="shared" si="0"/>
        <v>0</v>
      </c>
      <c r="O32" s="265">
        <v>32</v>
      </c>
      <c r="P32" s="265">
        <v>52</v>
      </c>
      <c r="Q32" s="265">
        <f t="shared" si="1"/>
        <v>84</v>
      </c>
      <c r="R32" s="265">
        <v>52</v>
      </c>
      <c r="S32" s="265">
        <v>84</v>
      </c>
      <c r="T32" s="269">
        <v>0</v>
      </c>
      <c r="U32" s="269">
        <v>5.850091407678245E-2</v>
      </c>
      <c r="V32" s="269">
        <v>0.14092140921409213</v>
      </c>
      <c r="W32" s="269">
        <v>9.1703056768558958E-2</v>
      </c>
      <c r="X32" s="265">
        <v>277</v>
      </c>
      <c r="Y32" s="273">
        <v>0.30324909747292417</v>
      </c>
    </row>
    <row r="33" spans="1:25" x14ac:dyDescent="0.2">
      <c r="A33" s="15" t="s">
        <v>65</v>
      </c>
      <c r="B33" s="381" t="s">
        <v>109</v>
      </c>
      <c r="C33" s="163">
        <f>'18'!C33</f>
        <v>1137</v>
      </c>
      <c r="D33" s="163">
        <f>'18'!D33</f>
        <v>811</v>
      </c>
      <c r="E33" s="163">
        <f>'18'!E33</f>
        <v>1948</v>
      </c>
      <c r="F33" s="265" t="s">
        <v>357</v>
      </c>
      <c r="G33" s="265">
        <v>1</v>
      </c>
      <c r="H33" s="274">
        <v>0</v>
      </c>
      <c r="I33" s="274">
        <v>182442.66666666666</v>
      </c>
      <c r="J33" s="274">
        <v>1428699.5812274369</v>
      </c>
      <c r="K33" s="274">
        <v>1611142.2478941036</v>
      </c>
      <c r="L33" s="265">
        <v>0</v>
      </c>
      <c r="M33" s="265">
        <v>0</v>
      </c>
      <c r="N33" s="265">
        <f t="shared" si="0"/>
        <v>0</v>
      </c>
      <c r="O33" s="265">
        <v>24</v>
      </c>
      <c r="P33" s="265">
        <v>152</v>
      </c>
      <c r="Q33" s="265">
        <f t="shared" si="1"/>
        <v>176</v>
      </c>
      <c r="R33" s="265">
        <v>152</v>
      </c>
      <c r="S33" s="265">
        <v>176</v>
      </c>
      <c r="T33" s="269">
        <v>0</v>
      </c>
      <c r="U33" s="269">
        <v>2.1108179419525065E-2</v>
      </c>
      <c r="V33" s="269">
        <v>0.18742293464858201</v>
      </c>
      <c r="W33" s="269">
        <v>9.034907597535935E-2</v>
      </c>
      <c r="X33" s="265">
        <v>631</v>
      </c>
      <c r="Y33" s="273">
        <v>0.27892234548335976</v>
      </c>
    </row>
    <row r="34" spans="1:25" ht="22.5" x14ac:dyDescent="0.2">
      <c r="A34" s="15" t="s">
        <v>66</v>
      </c>
      <c r="B34" s="381" t="s">
        <v>109</v>
      </c>
      <c r="C34" s="163">
        <f>'18'!C34</f>
        <v>1478</v>
      </c>
      <c r="D34" s="163">
        <f>'18'!D34</f>
        <v>1019</v>
      </c>
      <c r="E34" s="163">
        <f>'18'!E34</f>
        <v>2497</v>
      </c>
      <c r="F34" s="265" t="s">
        <v>358</v>
      </c>
      <c r="G34" s="265">
        <v>1</v>
      </c>
      <c r="H34" s="274">
        <v>172500</v>
      </c>
      <c r="I34" s="274">
        <v>663210</v>
      </c>
      <c r="J34" s="274">
        <v>1249631</v>
      </c>
      <c r="K34" s="274">
        <v>2085341</v>
      </c>
      <c r="L34" s="265">
        <v>32</v>
      </c>
      <c r="M34" s="265">
        <v>18</v>
      </c>
      <c r="N34" s="265">
        <f t="shared" si="0"/>
        <v>50</v>
      </c>
      <c r="O34" s="265">
        <v>72</v>
      </c>
      <c r="P34" s="265">
        <v>170</v>
      </c>
      <c r="Q34" s="265">
        <f t="shared" si="1"/>
        <v>242</v>
      </c>
      <c r="R34" s="265">
        <v>202</v>
      </c>
      <c r="S34" s="265">
        <v>292</v>
      </c>
      <c r="T34" s="269">
        <v>2.0024028834601523E-2</v>
      </c>
      <c r="U34" s="269">
        <v>4.8714479025710418E-2</v>
      </c>
      <c r="V34" s="269">
        <v>0.19823356231599606</v>
      </c>
      <c r="W34" s="269">
        <v>0.11694032839407288</v>
      </c>
      <c r="X34" s="265">
        <v>434</v>
      </c>
      <c r="Y34" s="273">
        <v>0.67281105990783407</v>
      </c>
    </row>
    <row r="35" spans="1:25" x14ac:dyDescent="0.2">
      <c r="A35" s="15" t="s">
        <v>67</v>
      </c>
      <c r="B35" s="381" t="s">
        <v>109</v>
      </c>
      <c r="C35" s="163">
        <f>'18'!C35</f>
        <v>2619</v>
      </c>
      <c r="D35" s="163">
        <f>'18'!D35</f>
        <v>1878</v>
      </c>
      <c r="E35" s="163">
        <f>'18'!E35</f>
        <v>4497</v>
      </c>
      <c r="F35" s="265" t="s">
        <v>610</v>
      </c>
      <c r="G35" s="265">
        <v>2</v>
      </c>
      <c r="H35" s="274">
        <v>174717</v>
      </c>
      <c r="I35" s="274">
        <v>401427.95774647885</v>
      </c>
      <c r="J35" s="274">
        <v>2072119</v>
      </c>
      <c r="K35" s="274">
        <v>2648263.9577464787</v>
      </c>
      <c r="L35" s="265">
        <v>27</v>
      </c>
      <c r="M35" s="265">
        <v>0</v>
      </c>
      <c r="N35" s="265">
        <f t="shared" si="0"/>
        <v>27</v>
      </c>
      <c r="O35" s="265">
        <v>41</v>
      </c>
      <c r="P35" s="265">
        <v>283</v>
      </c>
      <c r="Q35" s="265">
        <f t="shared" si="1"/>
        <v>324</v>
      </c>
      <c r="R35" s="265">
        <v>310</v>
      </c>
      <c r="S35" s="265">
        <v>351</v>
      </c>
      <c r="T35" s="269">
        <v>6.00400266844563E-3</v>
      </c>
      <c r="U35" s="269">
        <v>1.5654830087819777E-2</v>
      </c>
      <c r="V35" s="269">
        <v>0.1650692225772098</v>
      </c>
      <c r="W35" s="269">
        <v>7.8052034689793201E-2</v>
      </c>
      <c r="X35" s="265">
        <v>1159</v>
      </c>
      <c r="Y35" s="273">
        <v>0.30284728213977569</v>
      </c>
    </row>
    <row r="36" spans="1:25" x14ac:dyDescent="0.2">
      <c r="A36" s="15" t="s">
        <v>68</v>
      </c>
      <c r="B36" s="381" t="s">
        <v>109</v>
      </c>
      <c r="C36" s="163">
        <f>'18'!C36</f>
        <v>1538</v>
      </c>
      <c r="D36" s="163">
        <f>'18'!D36</f>
        <v>1055</v>
      </c>
      <c r="E36" s="163">
        <f>'18'!E36</f>
        <v>2593</v>
      </c>
      <c r="F36" s="265" t="s">
        <v>389</v>
      </c>
      <c r="G36" s="265">
        <v>1</v>
      </c>
      <c r="H36" s="274">
        <v>0</v>
      </c>
      <c r="I36" s="274">
        <v>517073.57142857142</v>
      </c>
      <c r="J36" s="274">
        <v>1133816.7490494298</v>
      </c>
      <c r="K36" s="274">
        <v>1650890.3204780011</v>
      </c>
      <c r="L36" s="265">
        <v>0</v>
      </c>
      <c r="M36" s="265">
        <v>0</v>
      </c>
      <c r="N36" s="265">
        <f t="shared" si="0"/>
        <v>0</v>
      </c>
      <c r="O36" s="265">
        <v>60</v>
      </c>
      <c r="P36" s="265">
        <v>155</v>
      </c>
      <c r="Q36" s="265">
        <f t="shared" si="1"/>
        <v>215</v>
      </c>
      <c r="R36" s="265">
        <v>155</v>
      </c>
      <c r="S36" s="265">
        <v>215</v>
      </c>
      <c r="T36" s="269">
        <v>0</v>
      </c>
      <c r="U36" s="269">
        <v>3.9011703511053319E-2</v>
      </c>
      <c r="V36" s="269">
        <v>0.14691943127962084</v>
      </c>
      <c r="W36" s="269">
        <v>8.2915541843424603E-2</v>
      </c>
      <c r="X36" s="265">
        <v>551</v>
      </c>
      <c r="Y36" s="273">
        <v>0.39019963702359345</v>
      </c>
    </row>
    <row r="37" spans="1:25" x14ac:dyDescent="0.2">
      <c r="A37" s="15" t="s">
        <v>69</v>
      </c>
      <c r="B37" s="381" t="s">
        <v>109</v>
      </c>
      <c r="C37" s="163">
        <f>'18'!C37</f>
        <v>915</v>
      </c>
      <c r="D37" s="163">
        <f>'18'!D37</f>
        <v>644</v>
      </c>
      <c r="E37" s="163">
        <f>'18'!E37</f>
        <v>1559</v>
      </c>
      <c r="F37" s="265" t="s">
        <v>398</v>
      </c>
      <c r="G37" s="265">
        <v>1</v>
      </c>
      <c r="H37" s="274">
        <v>349338</v>
      </c>
      <c r="I37" s="274">
        <v>546573</v>
      </c>
      <c r="J37" s="274">
        <v>812403</v>
      </c>
      <c r="K37" s="274">
        <v>1708314</v>
      </c>
      <c r="L37" s="265">
        <v>34</v>
      </c>
      <c r="M37" s="265">
        <v>0</v>
      </c>
      <c r="N37" s="265">
        <f t="shared" si="0"/>
        <v>34</v>
      </c>
      <c r="O37" s="265">
        <v>60</v>
      </c>
      <c r="P37" s="265">
        <v>86</v>
      </c>
      <c r="Q37" s="265">
        <f t="shared" si="1"/>
        <v>146</v>
      </c>
      <c r="R37" s="265">
        <v>120</v>
      </c>
      <c r="S37" s="265">
        <v>180</v>
      </c>
      <c r="T37" s="269">
        <v>2.1808851828094934E-2</v>
      </c>
      <c r="U37" s="269">
        <v>6.5573770491803282E-2</v>
      </c>
      <c r="V37" s="269">
        <v>0.18633540372670807</v>
      </c>
      <c r="W37" s="269">
        <v>0.11545862732520847</v>
      </c>
      <c r="X37" s="265">
        <v>183</v>
      </c>
      <c r="Y37" s="273">
        <v>0.98360655737704916</v>
      </c>
    </row>
    <row r="38" spans="1:25" x14ac:dyDescent="0.2">
      <c r="A38" s="15" t="s">
        <v>70</v>
      </c>
      <c r="B38" s="381" t="s">
        <v>105</v>
      </c>
      <c r="C38" s="163">
        <f>'18'!C38</f>
        <v>6837</v>
      </c>
      <c r="D38" s="163">
        <f>'18'!D38</f>
        <v>4722</v>
      </c>
      <c r="E38" s="163">
        <f>'18'!E38</f>
        <v>11559</v>
      </c>
      <c r="F38" s="265" t="s">
        <v>399</v>
      </c>
      <c r="G38" s="265">
        <v>1</v>
      </c>
      <c r="H38" s="274">
        <v>1142682.7675675675</v>
      </c>
      <c r="I38" s="274">
        <v>946254.48124999995</v>
      </c>
      <c r="J38" s="274">
        <v>3817661.1879699249</v>
      </c>
      <c r="K38" s="274">
        <v>5906598.4367874926</v>
      </c>
      <c r="L38" s="265">
        <v>214</v>
      </c>
      <c r="M38" s="265">
        <v>15</v>
      </c>
      <c r="N38" s="265">
        <f t="shared" si="0"/>
        <v>229</v>
      </c>
      <c r="O38" s="265">
        <v>101</v>
      </c>
      <c r="P38" s="265">
        <v>837</v>
      </c>
      <c r="Q38" s="265">
        <f t="shared" si="1"/>
        <v>938</v>
      </c>
      <c r="R38" s="265">
        <v>1051</v>
      </c>
      <c r="S38" s="265">
        <v>1167</v>
      </c>
      <c r="T38" s="269">
        <v>1.9811402370447269E-2</v>
      </c>
      <c r="U38" s="269">
        <v>1.47725610647945E-2</v>
      </c>
      <c r="V38" s="269">
        <v>0.22257518000847099</v>
      </c>
      <c r="W38" s="269">
        <v>0.100960290682585</v>
      </c>
      <c r="X38" s="265">
        <v>3091</v>
      </c>
      <c r="Y38" s="273">
        <v>0.37754771918472985</v>
      </c>
    </row>
    <row r="39" spans="1:25" x14ac:dyDescent="0.2">
      <c r="A39" s="15" t="s">
        <v>71</v>
      </c>
      <c r="B39" s="381" t="s">
        <v>105</v>
      </c>
      <c r="C39" s="163">
        <f>'18'!C39</f>
        <v>21366</v>
      </c>
      <c r="D39" s="163">
        <f>'18'!D39</f>
        <v>14155</v>
      </c>
      <c r="E39" s="163">
        <f>'18'!E39</f>
        <v>35521</v>
      </c>
      <c r="F39" s="265" t="s">
        <v>400</v>
      </c>
      <c r="G39" s="265">
        <v>1</v>
      </c>
      <c r="H39" s="274">
        <v>146400</v>
      </c>
      <c r="I39" s="274">
        <v>0</v>
      </c>
      <c r="J39" s="274">
        <v>6686131</v>
      </c>
      <c r="K39" s="274">
        <v>6832531</v>
      </c>
      <c r="L39" s="265">
        <v>15</v>
      </c>
      <c r="M39" s="265">
        <v>0</v>
      </c>
      <c r="N39" s="265">
        <f t="shared" si="0"/>
        <v>15</v>
      </c>
      <c r="O39" s="265">
        <v>0</v>
      </c>
      <c r="P39" s="265">
        <v>810</v>
      </c>
      <c r="Q39" s="265">
        <f t="shared" si="1"/>
        <v>810</v>
      </c>
      <c r="R39" s="265">
        <v>825</v>
      </c>
      <c r="S39" s="265">
        <v>825</v>
      </c>
      <c r="T39" s="269">
        <v>4.2228540863151377E-4</v>
      </c>
      <c r="U39" s="269">
        <v>0</v>
      </c>
      <c r="V39" s="269">
        <v>5.8283292122924761E-2</v>
      </c>
      <c r="W39" s="269">
        <v>2.3225697474733256E-2</v>
      </c>
      <c r="X39" s="265">
        <v>5174</v>
      </c>
      <c r="Y39" s="273">
        <v>0.15945110166215695</v>
      </c>
    </row>
    <row r="40" spans="1:25" ht="22.5" x14ac:dyDescent="0.2">
      <c r="A40" s="15" t="s">
        <v>72</v>
      </c>
      <c r="B40" s="381" t="s">
        <v>109</v>
      </c>
      <c r="C40" s="163">
        <f>'18'!C40</f>
        <v>2888</v>
      </c>
      <c r="D40" s="163">
        <f>'18'!D40</f>
        <v>1978</v>
      </c>
      <c r="E40" s="163">
        <f>'18'!E40</f>
        <v>4866</v>
      </c>
      <c r="F40" s="265" t="s">
        <v>401</v>
      </c>
      <c r="G40" s="265">
        <v>2</v>
      </c>
      <c r="H40" s="274">
        <v>788184</v>
      </c>
      <c r="I40" s="274">
        <v>631714.5</v>
      </c>
      <c r="J40" s="274">
        <v>2566356</v>
      </c>
      <c r="K40" s="274">
        <v>3986254.5</v>
      </c>
      <c r="L40" s="265">
        <v>98</v>
      </c>
      <c r="M40" s="265">
        <v>49</v>
      </c>
      <c r="N40" s="265">
        <f t="shared" si="0"/>
        <v>147</v>
      </c>
      <c r="O40" s="265">
        <v>64</v>
      </c>
      <c r="P40" s="265">
        <v>332</v>
      </c>
      <c r="Q40" s="265">
        <f t="shared" si="1"/>
        <v>396</v>
      </c>
      <c r="R40" s="265">
        <v>430</v>
      </c>
      <c r="S40" s="265">
        <v>543</v>
      </c>
      <c r="T40" s="269">
        <v>3.0209617755856968E-2</v>
      </c>
      <c r="U40" s="269">
        <v>2.2160664819944598E-2</v>
      </c>
      <c r="V40" s="269">
        <v>0.21739130434782608</v>
      </c>
      <c r="W40" s="269">
        <v>0.11159062885326756</v>
      </c>
      <c r="X40" s="265">
        <v>1108</v>
      </c>
      <c r="Y40" s="273">
        <v>0.49007220216606501</v>
      </c>
    </row>
    <row r="41" spans="1:25" ht="22.5" x14ac:dyDescent="0.2">
      <c r="A41" s="15" t="s">
        <v>73</v>
      </c>
      <c r="B41" s="381" t="s">
        <v>105</v>
      </c>
      <c r="C41" s="163">
        <f>'18'!C41</f>
        <v>4988</v>
      </c>
      <c r="D41" s="163">
        <f>'18'!D41</f>
        <v>3470</v>
      </c>
      <c r="E41" s="163">
        <f>'18'!E41</f>
        <v>8458</v>
      </c>
      <c r="F41" s="265" t="s">
        <v>402</v>
      </c>
      <c r="G41" s="265">
        <v>2</v>
      </c>
      <c r="H41" s="274">
        <v>1150000</v>
      </c>
      <c r="I41" s="274">
        <v>631714.5</v>
      </c>
      <c r="J41" s="274">
        <v>1462111</v>
      </c>
      <c r="K41" s="274">
        <v>3243825.5</v>
      </c>
      <c r="L41" s="265">
        <v>162</v>
      </c>
      <c r="M41" s="265">
        <v>17</v>
      </c>
      <c r="N41" s="265">
        <f t="shared" si="0"/>
        <v>179</v>
      </c>
      <c r="O41" s="265">
        <v>64</v>
      </c>
      <c r="P41" s="265">
        <v>224</v>
      </c>
      <c r="Q41" s="265">
        <f t="shared" si="1"/>
        <v>288</v>
      </c>
      <c r="R41" s="265">
        <v>386</v>
      </c>
      <c r="S41" s="265">
        <v>467</v>
      </c>
      <c r="T41" s="269">
        <v>2.1163395601797114E-2</v>
      </c>
      <c r="U41" s="269">
        <v>1.2830793905372895E-2</v>
      </c>
      <c r="V41" s="269">
        <v>0.11123919308357348</v>
      </c>
      <c r="W41" s="269">
        <v>5.5213998581224874E-2</v>
      </c>
      <c r="X41" s="265">
        <v>1319</v>
      </c>
      <c r="Y41" s="273">
        <v>0.35405610310841545</v>
      </c>
    </row>
    <row r="42" spans="1:25" x14ac:dyDescent="0.2">
      <c r="A42" s="15" t="s">
        <v>74</v>
      </c>
      <c r="B42" s="381" t="s">
        <v>105</v>
      </c>
      <c r="C42" s="163">
        <f>'18'!C42</f>
        <v>12632</v>
      </c>
      <c r="D42" s="163">
        <f>'18'!D42</f>
        <v>8774</v>
      </c>
      <c r="E42" s="163">
        <f>'18'!E42</f>
        <v>21406</v>
      </c>
      <c r="F42" s="265" t="s">
        <v>403</v>
      </c>
      <c r="G42" s="265">
        <v>1</v>
      </c>
      <c r="H42" s="274">
        <v>899326.9774011299</v>
      </c>
      <c r="I42" s="274">
        <v>1624689.0607734807</v>
      </c>
      <c r="J42" s="274">
        <v>4646171.3647959186</v>
      </c>
      <c r="K42" s="274">
        <v>7170187.4029705292</v>
      </c>
      <c r="L42" s="265">
        <v>109</v>
      </c>
      <c r="M42" s="265">
        <v>0</v>
      </c>
      <c r="N42" s="265">
        <f t="shared" si="0"/>
        <v>109</v>
      </c>
      <c r="O42" s="265">
        <v>136</v>
      </c>
      <c r="P42" s="265">
        <v>619</v>
      </c>
      <c r="Q42" s="265">
        <f t="shared" si="1"/>
        <v>755</v>
      </c>
      <c r="R42" s="265">
        <v>728</v>
      </c>
      <c r="S42" s="265">
        <v>864</v>
      </c>
      <c r="T42" s="269">
        <v>5.0920302718863867E-3</v>
      </c>
      <c r="U42" s="269">
        <v>1.0766307789740342E-2</v>
      </c>
      <c r="V42" s="269">
        <v>8.2972418509231816E-2</v>
      </c>
      <c r="W42" s="269">
        <v>4.036251518265907E-2</v>
      </c>
      <c r="X42" s="265">
        <v>4725</v>
      </c>
      <c r="Y42" s="273">
        <v>0.18285714285714286</v>
      </c>
    </row>
    <row r="43" spans="1:25" x14ac:dyDescent="0.2">
      <c r="A43" s="15" t="s">
        <v>75</v>
      </c>
      <c r="B43" s="381" t="s">
        <v>105</v>
      </c>
      <c r="C43" s="163">
        <f>'18'!C43</f>
        <v>9763</v>
      </c>
      <c r="D43" s="163">
        <f>'18'!D43</f>
        <v>6765</v>
      </c>
      <c r="E43" s="163">
        <f>'18'!E43</f>
        <v>16528</v>
      </c>
      <c r="F43" s="265" t="s">
        <v>404</v>
      </c>
      <c r="G43" s="265">
        <v>2</v>
      </c>
      <c r="H43" s="274">
        <v>905052.6</v>
      </c>
      <c r="I43" s="274">
        <v>1794225.6451612904</v>
      </c>
      <c r="J43" s="274">
        <v>5001184.7062228657</v>
      </c>
      <c r="K43" s="274">
        <v>7700462.951384156</v>
      </c>
      <c r="L43" s="265">
        <v>110</v>
      </c>
      <c r="M43" s="265">
        <v>0</v>
      </c>
      <c r="N43" s="265">
        <f t="shared" si="0"/>
        <v>110</v>
      </c>
      <c r="O43" s="265">
        <v>178</v>
      </c>
      <c r="P43" s="265">
        <v>644</v>
      </c>
      <c r="Q43" s="265">
        <f t="shared" si="1"/>
        <v>822</v>
      </c>
      <c r="R43" s="265">
        <v>754</v>
      </c>
      <c r="S43" s="265">
        <v>932</v>
      </c>
      <c r="T43" s="269">
        <v>6.6553727008712487E-3</v>
      </c>
      <c r="U43" s="269">
        <v>1.8232100788692002E-2</v>
      </c>
      <c r="V43" s="269">
        <v>0.1114560236511456</v>
      </c>
      <c r="W43" s="269">
        <v>5.6389157792836396E-2</v>
      </c>
      <c r="X43" s="265">
        <v>3392</v>
      </c>
      <c r="Y43" s="273">
        <v>0.27476415094339623</v>
      </c>
    </row>
    <row r="44" spans="1:25" ht="22.5" x14ac:dyDescent="0.2">
      <c r="A44" s="15" t="s">
        <v>76</v>
      </c>
      <c r="B44" s="381" t="s">
        <v>109</v>
      </c>
      <c r="C44" s="163">
        <f>'18'!C44</f>
        <v>3743</v>
      </c>
      <c r="D44" s="163">
        <f>'18'!D44</f>
        <v>2706</v>
      </c>
      <c r="E44" s="163">
        <f>'18'!E44</f>
        <v>6449</v>
      </c>
      <c r="F44" s="265" t="s">
        <v>390</v>
      </c>
      <c r="G44" s="265">
        <v>1</v>
      </c>
      <c r="H44" s="274">
        <v>791768</v>
      </c>
      <c r="I44" s="274">
        <v>611781.64485981304</v>
      </c>
      <c r="J44" s="274">
        <v>2834741.0402930407</v>
      </c>
      <c r="K44" s="274">
        <v>4238290.6851528538</v>
      </c>
      <c r="L44" s="265">
        <v>78</v>
      </c>
      <c r="M44" s="265">
        <v>45</v>
      </c>
      <c r="N44" s="265">
        <f t="shared" si="0"/>
        <v>123</v>
      </c>
      <c r="O44" s="265">
        <v>54</v>
      </c>
      <c r="P44" s="265">
        <v>218</v>
      </c>
      <c r="Q44" s="265">
        <f t="shared" si="1"/>
        <v>272</v>
      </c>
      <c r="R44" s="265">
        <v>296</v>
      </c>
      <c r="S44" s="265">
        <v>395</v>
      </c>
      <c r="T44" s="269">
        <v>1.907272445340363E-2</v>
      </c>
      <c r="U44" s="269">
        <v>1.4426930269837029E-2</v>
      </c>
      <c r="V44" s="269">
        <v>0.10938654841093866</v>
      </c>
      <c r="W44" s="269">
        <v>6.1249806171499457E-2</v>
      </c>
      <c r="X44" s="265">
        <v>1731</v>
      </c>
      <c r="Y44" s="273">
        <v>0.22819179664933564</v>
      </c>
    </row>
    <row r="45" spans="1:25" x14ac:dyDescent="0.2">
      <c r="A45" s="15" t="s">
        <v>77</v>
      </c>
      <c r="B45" s="381" t="s">
        <v>109</v>
      </c>
      <c r="C45" s="163">
        <f>'18'!C45</f>
        <v>1364</v>
      </c>
      <c r="D45" s="163">
        <f>'18'!D45</f>
        <v>1008</v>
      </c>
      <c r="E45" s="163">
        <f>'18'!E45</f>
        <v>2372</v>
      </c>
      <c r="F45" s="265" t="s">
        <v>345</v>
      </c>
      <c r="G45" s="265">
        <v>1</v>
      </c>
      <c r="H45" s="274">
        <v>0</v>
      </c>
      <c r="I45" s="274">
        <v>0</v>
      </c>
      <c r="J45" s="274">
        <v>1121139.481617647</v>
      </c>
      <c r="K45" s="274">
        <v>1121139.481617647</v>
      </c>
      <c r="L45" s="265">
        <v>0</v>
      </c>
      <c r="M45" s="265">
        <v>0</v>
      </c>
      <c r="N45" s="265">
        <f t="shared" si="0"/>
        <v>0</v>
      </c>
      <c r="O45" s="265">
        <v>0</v>
      </c>
      <c r="P45" s="265">
        <v>161</v>
      </c>
      <c r="Q45" s="265">
        <f t="shared" si="1"/>
        <v>161</v>
      </c>
      <c r="R45" s="265">
        <v>161</v>
      </c>
      <c r="S45" s="265">
        <v>161</v>
      </c>
      <c r="T45" s="269">
        <v>0</v>
      </c>
      <c r="U45" s="269">
        <v>0</v>
      </c>
      <c r="V45" s="269">
        <v>0.15972222222222221</v>
      </c>
      <c r="W45" s="269">
        <v>6.7875210792580104E-2</v>
      </c>
      <c r="X45" s="265">
        <v>586</v>
      </c>
      <c r="Y45" s="273">
        <v>0.27474402730375425</v>
      </c>
    </row>
    <row r="46" spans="1:25" x14ac:dyDescent="0.2">
      <c r="A46" s="15" t="s">
        <v>78</v>
      </c>
      <c r="B46" s="381" t="s">
        <v>109</v>
      </c>
      <c r="C46" s="163">
        <f>'18'!C46</f>
        <v>3475</v>
      </c>
      <c r="D46" s="163">
        <f>'18'!D46</f>
        <v>2487</v>
      </c>
      <c r="E46" s="163">
        <f>'18'!E46</f>
        <v>5962</v>
      </c>
      <c r="F46" s="265" t="s">
        <v>367</v>
      </c>
      <c r="G46" s="265">
        <v>1</v>
      </c>
      <c r="H46" s="274">
        <v>465021</v>
      </c>
      <c r="I46" s="274">
        <v>558510</v>
      </c>
      <c r="J46" s="274">
        <v>2283673</v>
      </c>
      <c r="K46" s="274">
        <v>3307204</v>
      </c>
      <c r="L46" s="265">
        <v>59</v>
      </c>
      <c r="M46" s="265">
        <v>0</v>
      </c>
      <c r="N46" s="265">
        <f t="shared" si="0"/>
        <v>59</v>
      </c>
      <c r="O46" s="265">
        <v>66</v>
      </c>
      <c r="P46" s="265">
        <v>313</v>
      </c>
      <c r="Q46" s="265">
        <f t="shared" si="1"/>
        <v>379</v>
      </c>
      <c r="R46" s="265">
        <v>372</v>
      </c>
      <c r="S46" s="265">
        <v>438</v>
      </c>
      <c r="T46" s="269">
        <v>9.896008050989601E-3</v>
      </c>
      <c r="U46" s="269">
        <v>1.8992805755395685E-2</v>
      </c>
      <c r="V46" s="269">
        <v>0.14957780458383596</v>
      </c>
      <c r="W46" s="269">
        <v>7.3465280107346528E-2</v>
      </c>
      <c r="X46" s="265">
        <v>1405</v>
      </c>
      <c r="Y46" s="273">
        <v>0.3117437722419929</v>
      </c>
    </row>
    <row r="47" spans="1:25" x14ac:dyDescent="0.2">
      <c r="A47" s="15" t="s">
        <v>79</v>
      </c>
      <c r="B47" s="381" t="s">
        <v>109</v>
      </c>
      <c r="C47" s="163">
        <f>'18'!C47</f>
        <v>1725</v>
      </c>
      <c r="D47" s="163">
        <f>'18'!D47</f>
        <v>1197</v>
      </c>
      <c r="E47" s="163">
        <f>'18'!E47</f>
        <v>2922</v>
      </c>
      <c r="F47" s="265" t="s">
        <v>405</v>
      </c>
      <c r="G47" s="265">
        <v>1</v>
      </c>
      <c r="H47" s="274">
        <v>0</v>
      </c>
      <c r="I47" s="274">
        <v>570487.75384615385</v>
      </c>
      <c r="J47" s="274">
        <v>1251636.8888888888</v>
      </c>
      <c r="K47" s="274">
        <v>1822124.6427350426</v>
      </c>
      <c r="L47" s="265">
        <v>0</v>
      </c>
      <c r="M47" s="265">
        <v>0</v>
      </c>
      <c r="N47" s="265">
        <f t="shared" si="0"/>
        <v>0</v>
      </c>
      <c r="O47" s="265">
        <v>62</v>
      </c>
      <c r="P47" s="265">
        <v>160</v>
      </c>
      <c r="Q47" s="265">
        <f t="shared" si="1"/>
        <v>222</v>
      </c>
      <c r="R47" s="265">
        <v>160</v>
      </c>
      <c r="S47" s="265">
        <v>222</v>
      </c>
      <c r="T47" s="269">
        <v>0</v>
      </c>
      <c r="U47" s="269">
        <v>3.5942028985507246E-2</v>
      </c>
      <c r="V47" s="269">
        <v>0.13366750208855471</v>
      </c>
      <c r="W47" s="269">
        <v>7.5975359342915813E-2</v>
      </c>
      <c r="X47" s="265">
        <v>816</v>
      </c>
      <c r="Y47" s="273">
        <v>0.27205882352941174</v>
      </c>
    </row>
    <row r="48" spans="1:25" x14ac:dyDescent="0.2">
      <c r="A48" s="15" t="s">
        <v>80</v>
      </c>
      <c r="B48" s="381" t="s">
        <v>109</v>
      </c>
      <c r="C48" s="163">
        <f>'18'!C48</f>
        <v>5043</v>
      </c>
      <c r="D48" s="163">
        <f>'18'!D48</f>
        <v>3645</v>
      </c>
      <c r="E48" s="163">
        <f>'18'!E48</f>
        <v>8688</v>
      </c>
      <c r="F48" s="265" t="s">
        <v>406</v>
      </c>
      <c r="G48" s="265">
        <v>1</v>
      </c>
      <c r="H48" s="274">
        <v>366586</v>
      </c>
      <c r="I48" s="274">
        <v>0</v>
      </c>
      <c r="J48" s="274">
        <v>1422083</v>
      </c>
      <c r="K48" s="274">
        <v>1788669</v>
      </c>
      <c r="L48" s="265">
        <v>42</v>
      </c>
      <c r="M48" s="265">
        <v>18</v>
      </c>
      <c r="N48" s="265">
        <f t="shared" si="0"/>
        <v>60</v>
      </c>
      <c r="O48" s="265">
        <v>0</v>
      </c>
      <c r="P48" s="265">
        <v>145</v>
      </c>
      <c r="Q48" s="265">
        <f t="shared" si="1"/>
        <v>145</v>
      </c>
      <c r="R48" s="265">
        <v>187</v>
      </c>
      <c r="S48" s="265">
        <v>205</v>
      </c>
      <c r="T48" s="269">
        <v>6.9060773480662981E-3</v>
      </c>
      <c r="U48" s="269">
        <v>0</v>
      </c>
      <c r="V48" s="269">
        <v>5.1303155006858711E-2</v>
      </c>
      <c r="W48" s="269">
        <v>2.3595764272559851E-2</v>
      </c>
      <c r="X48" s="265">
        <v>1205</v>
      </c>
      <c r="Y48" s="273">
        <v>0.17012448132780084</v>
      </c>
    </row>
    <row r="49" spans="1:25" x14ac:dyDescent="0.2">
      <c r="A49" s="226" t="s">
        <v>81</v>
      </c>
      <c r="B49" s="402" t="s">
        <v>105</v>
      </c>
      <c r="C49" s="398">
        <v>27985</v>
      </c>
      <c r="D49" s="398">
        <v>19320</v>
      </c>
      <c r="E49" s="398">
        <v>47305</v>
      </c>
      <c r="F49" s="265" t="s">
        <v>407</v>
      </c>
      <c r="G49" s="265">
        <v>2</v>
      </c>
      <c r="H49" s="274">
        <v>262012</v>
      </c>
      <c r="I49" s="274">
        <v>2009132.7889273358</v>
      </c>
      <c r="J49" s="274">
        <v>0</v>
      </c>
      <c r="K49" s="274">
        <v>2271144.7889273358</v>
      </c>
      <c r="L49" s="265">
        <v>34</v>
      </c>
      <c r="M49" s="265">
        <v>0</v>
      </c>
      <c r="N49" s="265">
        <f t="shared" si="0"/>
        <v>34</v>
      </c>
      <c r="O49" s="265">
        <v>164</v>
      </c>
      <c r="P49" s="265">
        <v>0</v>
      </c>
      <c r="Q49" s="265">
        <f t="shared" si="1"/>
        <v>164</v>
      </c>
      <c r="R49" s="265">
        <v>34</v>
      </c>
      <c r="S49" s="265">
        <v>198</v>
      </c>
      <c r="T49" s="269">
        <v>7.1874009089948211E-4</v>
      </c>
      <c r="U49" s="269">
        <v>5.8602822940861179E-3</v>
      </c>
      <c r="V49" s="269">
        <v>1.7598343685300208E-3</v>
      </c>
      <c r="W49" s="269">
        <v>4.1856040587675723E-3</v>
      </c>
      <c r="X49" s="265">
        <v>3101</v>
      </c>
      <c r="Y49" s="273">
        <v>6.3850370848113513E-2</v>
      </c>
    </row>
    <row r="50" spans="1:25" x14ac:dyDescent="0.2">
      <c r="A50" s="15" t="s">
        <v>82</v>
      </c>
      <c r="B50" s="381" t="s">
        <v>109</v>
      </c>
      <c r="C50" s="163">
        <f>'18'!C50</f>
        <v>660</v>
      </c>
      <c r="D50" s="163">
        <f>'18'!D50</f>
        <v>390</v>
      </c>
      <c r="E50" s="163">
        <f>'18'!E50</f>
        <v>1050</v>
      </c>
      <c r="F50" s="265" t="s">
        <v>312</v>
      </c>
      <c r="G50" s="265">
        <v>1</v>
      </c>
      <c r="H50" s="274">
        <v>0</v>
      </c>
      <c r="I50" s="274">
        <v>0</v>
      </c>
      <c r="J50" s="274">
        <v>802205</v>
      </c>
      <c r="K50" s="274">
        <v>802205</v>
      </c>
      <c r="L50" s="265">
        <v>0</v>
      </c>
      <c r="M50" s="265">
        <v>0</v>
      </c>
      <c r="N50" s="265">
        <f t="shared" si="0"/>
        <v>0</v>
      </c>
      <c r="O50" s="265">
        <v>0</v>
      </c>
      <c r="P50" s="265">
        <v>94</v>
      </c>
      <c r="Q50" s="265">
        <f t="shared" si="1"/>
        <v>94</v>
      </c>
      <c r="R50" s="265">
        <v>94</v>
      </c>
      <c r="S50" s="265">
        <v>94</v>
      </c>
      <c r="T50" s="269">
        <v>0</v>
      </c>
      <c r="U50" s="269">
        <v>0</v>
      </c>
      <c r="V50" s="269">
        <v>0.24102564102564103</v>
      </c>
      <c r="W50" s="269">
        <v>8.9523809523809519E-2</v>
      </c>
      <c r="X50" s="265">
        <v>153</v>
      </c>
      <c r="Y50" s="273">
        <v>0.6143790849673203</v>
      </c>
    </row>
    <row r="51" spans="1:25" x14ac:dyDescent="0.2">
      <c r="A51" s="15" t="s">
        <v>83</v>
      </c>
      <c r="B51" s="381" t="s">
        <v>105</v>
      </c>
      <c r="C51" s="163">
        <f>'18'!C51</f>
        <v>9370</v>
      </c>
      <c r="D51" s="163">
        <f>'18'!D51</f>
        <v>6861</v>
      </c>
      <c r="E51" s="163">
        <f>'18'!E51</f>
        <v>16231</v>
      </c>
      <c r="F51" s="265" t="s">
        <v>403</v>
      </c>
      <c r="G51" s="265">
        <v>1</v>
      </c>
      <c r="H51" s="274">
        <v>561048.0225988701</v>
      </c>
      <c r="I51" s="274">
        <v>537580.93922651932</v>
      </c>
      <c r="J51" s="274">
        <v>1238478.6352040817</v>
      </c>
      <c r="K51" s="274">
        <v>2337107.5970294708</v>
      </c>
      <c r="L51" s="265">
        <v>68</v>
      </c>
      <c r="M51" s="265">
        <v>0</v>
      </c>
      <c r="N51" s="265">
        <f t="shared" si="0"/>
        <v>68</v>
      </c>
      <c r="O51" s="265">
        <v>45</v>
      </c>
      <c r="P51" s="265">
        <v>165</v>
      </c>
      <c r="Q51" s="265">
        <f t="shared" si="1"/>
        <v>210</v>
      </c>
      <c r="R51" s="265">
        <v>233</v>
      </c>
      <c r="S51" s="265">
        <v>278</v>
      </c>
      <c r="T51" s="269">
        <v>4.1895138931673957E-3</v>
      </c>
      <c r="U51" s="269">
        <v>4.8025613660618999E-3</v>
      </c>
      <c r="V51" s="269">
        <v>3.3960064130593208E-2</v>
      </c>
      <c r="W51" s="269">
        <v>1.7127718563243178E-2</v>
      </c>
      <c r="X51" s="265">
        <v>1877</v>
      </c>
      <c r="Y51" s="273">
        <v>0.14810868407032499</v>
      </c>
    </row>
    <row r="52" spans="1:25" x14ac:dyDescent="0.2">
      <c r="A52" s="15" t="s">
        <v>84</v>
      </c>
      <c r="B52" s="381" t="s">
        <v>109</v>
      </c>
      <c r="C52" s="163">
        <f>'18'!C52</f>
        <v>3098</v>
      </c>
      <c r="D52" s="163">
        <f>'18'!D52</f>
        <v>2175</v>
      </c>
      <c r="E52" s="163">
        <f>'18'!E52</f>
        <v>5273</v>
      </c>
      <c r="F52" s="265" t="s">
        <v>408</v>
      </c>
      <c r="G52" s="265">
        <v>1</v>
      </c>
      <c r="H52" s="274">
        <v>205272</v>
      </c>
      <c r="I52" s="274">
        <v>900398</v>
      </c>
      <c r="J52" s="274">
        <v>1581088</v>
      </c>
      <c r="K52" s="274">
        <v>2686758</v>
      </c>
      <c r="L52" s="265">
        <v>25</v>
      </c>
      <c r="M52" s="265">
        <v>0</v>
      </c>
      <c r="N52" s="265">
        <f t="shared" si="0"/>
        <v>25</v>
      </c>
      <c r="O52" s="265">
        <v>72</v>
      </c>
      <c r="P52" s="265">
        <v>200</v>
      </c>
      <c r="Q52" s="265">
        <f t="shared" si="1"/>
        <v>272</v>
      </c>
      <c r="R52" s="265">
        <v>225</v>
      </c>
      <c r="S52" s="265">
        <v>297</v>
      </c>
      <c r="T52" s="269">
        <v>4.741134079271762E-3</v>
      </c>
      <c r="U52" s="269">
        <v>2.3240800516462233E-2</v>
      </c>
      <c r="V52" s="269">
        <v>0.10344827586206896</v>
      </c>
      <c r="W52" s="269">
        <v>5.6324672861748533E-2</v>
      </c>
      <c r="X52" s="265">
        <v>1454</v>
      </c>
      <c r="Y52" s="273">
        <v>0.20426409903713894</v>
      </c>
    </row>
    <row r="53" spans="1:25" x14ac:dyDescent="0.2">
      <c r="A53" s="15" t="s">
        <v>85</v>
      </c>
      <c r="B53" s="381" t="s">
        <v>109</v>
      </c>
      <c r="C53" s="163">
        <f>'18'!C53</f>
        <v>1648</v>
      </c>
      <c r="D53" s="163">
        <f>'18'!D53</f>
        <v>1113</v>
      </c>
      <c r="E53" s="163">
        <f>'18'!E53</f>
        <v>2761</v>
      </c>
      <c r="F53" s="265" t="s">
        <v>394</v>
      </c>
      <c r="G53" s="265">
        <v>1</v>
      </c>
      <c r="H53" s="274">
        <v>0</v>
      </c>
      <c r="I53" s="274">
        <v>0</v>
      </c>
      <c r="J53" s="274">
        <v>346392.14634146338</v>
      </c>
      <c r="K53" s="274">
        <v>346392.14634146338</v>
      </c>
      <c r="L53" s="265">
        <v>0</v>
      </c>
      <c r="M53" s="265">
        <v>0</v>
      </c>
      <c r="N53" s="265">
        <f t="shared" si="0"/>
        <v>0</v>
      </c>
      <c r="O53" s="265">
        <v>0</v>
      </c>
      <c r="P53" s="265">
        <v>44</v>
      </c>
      <c r="Q53" s="265">
        <f t="shared" si="1"/>
        <v>44</v>
      </c>
      <c r="R53" s="265">
        <v>44</v>
      </c>
      <c r="S53" s="265">
        <v>44</v>
      </c>
      <c r="T53" s="269">
        <v>0</v>
      </c>
      <c r="U53" s="269">
        <v>0</v>
      </c>
      <c r="V53" s="269">
        <v>3.9532794249775384E-2</v>
      </c>
      <c r="W53" s="269">
        <v>1.5936254980079681E-2</v>
      </c>
      <c r="X53" s="265">
        <v>392</v>
      </c>
      <c r="Y53" s="273">
        <v>0.11224489795918367</v>
      </c>
    </row>
    <row r="54" spans="1:25" ht="45" x14ac:dyDescent="0.2">
      <c r="A54" s="226" t="s">
        <v>86</v>
      </c>
      <c r="B54" s="402" t="s">
        <v>105</v>
      </c>
      <c r="C54" s="398">
        <v>62059</v>
      </c>
      <c r="D54" s="398">
        <v>38994</v>
      </c>
      <c r="E54" s="398">
        <v>101053</v>
      </c>
      <c r="F54" s="265" t="s">
        <v>611</v>
      </c>
      <c r="G54" s="265">
        <v>6</v>
      </c>
      <c r="H54" s="274">
        <v>12331329</v>
      </c>
      <c r="I54" s="274">
        <v>5425599.2110726647</v>
      </c>
      <c r="J54" s="274">
        <v>43271999</v>
      </c>
      <c r="K54" s="274">
        <v>61028927.211072668</v>
      </c>
      <c r="L54" s="265">
        <v>1350</v>
      </c>
      <c r="M54" s="265">
        <v>0</v>
      </c>
      <c r="N54" s="265">
        <f t="shared" si="0"/>
        <v>1350</v>
      </c>
      <c r="O54" s="265">
        <v>444</v>
      </c>
      <c r="P54" s="265">
        <v>5467</v>
      </c>
      <c r="Q54" s="265">
        <f t="shared" si="1"/>
        <v>5911</v>
      </c>
      <c r="R54" s="265">
        <v>6817</v>
      </c>
      <c r="S54" s="265">
        <v>7261</v>
      </c>
      <c r="T54" s="269">
        <v>1.3359326294122885E-2</v>
      </c>
      <c r="U54" s="269">
        <v>7.1544820251695966E-3</v>
      </c>
      <c r="V54" s="269">
        <v>0.17482176745140279</v>
      </c>
      <c r="W54" s="269">
        <v>7.1853383867871309E-2</v>
      </c>
      <c r="X54" s="265">
        <v>36711</v>
      </c>
      <c r="Y54" s="273">
        <v>0.19778812889869521</v>
      </c>
    </row>
    <row r="55" spans="1:25" x14ac:dyDescent="0.2">
      <c r="A55" s="15" t="s">
        <v>87</v>
      </c>
      <c r="B55" s="381" t="s">
        <v>109</v>
      </c>
      <c r="C55" s="163">
        <f>'18'!C55</f>
        <v>1650</v>
      </c>
      <c r="D55" s="163">
        <f>'18'!D55</f>
        <v>1173</v>
      </c>
      <c r="E55" s="163">
        <f>'18'!E55</f>
        <v>2823</v>
      </c>
      <c r="F55" s="265" t="s">
        <v>399</v>
      </c>
      <c r="G55" s="265">
        <v>1</v>
      </c>
      <c r="H55" s="274">
        <v>598785.72972972982</v>
      </c>
      <c r="I55" s="274">
        <v>224852.55</v>
      </c>
      <c r="J55" s="274">
        <v>602068.43107769417</v>
      </c>
      <c r="K55" s="274">
        <v>1425706.710807424</v>
      </c>
      <c r="L55" s="265">
        <v>90</v>
      </c>
      <c r="M55" s="265">
        <v>30</v>
      </c>
      <c r="N55" s="265">
        <f t="shared" si="0"/>
        <v>120</v>
      </c>
      <c r="O55" s="265">
        <v>24</v>
      </c>
      <c r="P55" s="265">
        <v>132</v>
      </c>
      <c r="Q55" s="265">
        <f t="shared" si="1"/>
        <v>156</v>
      </c>
      <c r="R55" s="265">
        <v>222</v>
      </c>
      <c r="S55" s="265">
        <v>276</v>
      </c>
      <c r="T55" s="269">
        <v>4.250797024442083E-2</v>
      </c>
      <c r="U55" s="269">
        <v>1.4545454545454545E-2</v>
      </c>
      <c r="V55" s="269">
        <v>0.18925831202046037</v>
      </c>
      <c r="W55" s="269">
        <v>9.7768331562167909E-2</v>
      </c>
      <c r="X55" s="265">
        <v>424</v>
      </c>
      <c r="Y55" s="273">
        <v>0.65094339622641506</v>
      </c>
    </row>
    <row r="56" spans="1:25" x14ac:dyDescent="0.2">
      <c r="A56" s="15" t="s">
        <v>88</v>
      </c>
      <c r="B56" s="381" t="s">
        <v>109</v>
      </c>
      <c r="C56" s="163">
        <f>'18'!C56</f>
        <v>574</v>
      </c>
      <c r="D56" s="163">
        <f>'18'!D56</f>
        <v>400</v>
      </c>
      <c r="E56" s="163">
        <f>'18'!E56</f>
        <v>974</v>
      </c>
      <c r="F56" s="265" t="s">
        <v>345</v>
      </c>
      <c r="G56" s="265">
        <v>1</v>
      </c>
      <c r="H56" s="274">
        <v>0</v>
      </c>
      <c r="I56" s="274">
        <v>0</v>
      </c>
      <c r="J56" s="274">
        <v>264616.77205882355</v>
      </c>
      <c r="K56" s="274">
        <v>264616.77205882355</v>
      </c>
      <c r="L56" s="265">
        <v>0</v>
      </c>
      <c r="M56" s="265">
        <v>0</v>
      </c>
      <c r="N56" s="265">
        <f t="shared" si="0"/>
        <v>0</v>
      </c>
      <c r="O56" s="265">
        <v>0</v>
      </c>
      <c r="P56" s="265">
        <v>38</v>
      </c>
      <c r="Q56" s="265">
        <f t="shared" si="1"/>
        <v>38</v>
      </c>
      <c r="R56" s="265">
        <v>38</v>
      </c>
      <c r="S56" s="265">
        <v>38</v>
      </c>
      <c r="T56" s="269">
        <v>0</v>
      </c>
      <c r="U56" s="269">
        <v>0</v>
      </c>
      <c r="V56" s="269">
        <v>9.5000000000000001E-2</v>
      </c>
      <c r="W56" s="269">
        <v>3.9014373716632446E-2</v>
      </c>
      <c r="X56" s="265">
        <v>306</v>
      </c>
      <c r="Y56" s="273">
        <v>0.12418300653594772</v>
      </c>
    </row>
    <row r="57" spans="1:25" x14ac:dyDescent="0.2">
      <c r="A57" s="15" t="s">
        <v>89</v>
      </c>
      <c r="B57" s="381" t="s">
        <v>109</v>
      </c>
      <c r="C57" s="163">
        <f>'18'!C57</f>
        <v>4471</v>
      </c>
      <c r="D57" s="163">
        <f>'18'!D57</f>
        <v>3240</v>
      </c>
      <c r="E57" s="163">
        <f>'18'!E57</f>
        <v>7711</v>
      </c>
      <c r="F57" s="265" t="s">
        <v>409</v>
      </c>
      <c r="G57" s="265">
        <v>1</v>
      </c>
      <c r="H57" s="274">
        <v>199047</v>
      </c>
      <c r="I57" s="274">
        <v>0</v>
      </c>
      <c r="J57" s="274">
        <v>2870721</v>
      </c>
      <c r="K57" s="274">
        <v>3069768</v>
      </c>
      <c r="L57" s="265">
        <v>22</v>
      </c>
      <c r="M57" s="265">
        <v>0</v>
      </c>
      <c r="N57" s="265">
        <f t="shared" si="0"/>
        <v>22</v>
      </c>
      <c r="O57" s="265">
        <v>0</v>
      </c>
      <c r="P57" s="265">
        <v>415</v>
      </c>
      <c r="Q57" s="265">
        <f t="shared" si="1"/>
        <v>415</v>
      </c>
      <c r="R57" s="265">
        <v>437</v>
      </c>
      <c r="S57" s="265">
        <v>437</v>
      </c>
      <c r="T57" s="269">
        <v>2.8530670470756064E-3</v>
      </c>
      <c r="U57" s="269">
        <v>0</v>
      </c>
      <c r="V57" s="269">
        <v>0.13487654320987655</v>
      </c>
      <c r="W57" s="269">
        <v>5.6672286344183635E-2</v>
      </c>
      <c r="X57" s="265">
        <v>1488</v>
      </c>
      <c r="Y57" s="273">
        <v>0.29368279569892475</v>
      </c>
    </row>
    <row r="58" spans="1:25" x14ac:dyDescent="0.2">
      <c r="A58" s="15" t="s">
        <v>90</v>
      </c>
      <c r="B58" s="381" t="s">
        <v>109</v>
      </c>
      <c r="C58" s="163">
        <f>'18'!C58</f>
        <v>1362</v>
      </c>
      <c r="D58" s="163">
        <f>'18'!D58</f>
        <v>1062</v>
      </c>
      <c r="E58" s="163">
        <f>'18'!E58</f>
        <v>2424</v>
      </c>
      <c r="F58" s="265" t="s">
        <v>405</v>
      </c>
      <c r="G58" s="265">
        <v>1</v>
      </c>
      <c r="H58" s="274">
        <v>0</v>
      </c>
      <c r="I58" s="274">
        <v>368056.61538461543</v>
      </c>
      <c r="J58" s="274">
        <v>743159.40277777775</v>
      </c>
      <c r="K58" s="274">
        <v>1111216.0181623932</v>
      </c>
      <c r="L58" s="265">
        <v>0</v>
      </c>
      <c r="M58" s="265">
        <v>0</v>
      </c>
      <c r="N58" s="265">
        <f t="shared" si="0"/>
        <v>0</v>
      </c>
      <c r="O58" s="265">
        <v>40</v>
      </c>
      <c r="P58" s="265">
        <v>95</v>
      </c>
      <c r="Q58" s="265">
        <f t="shared" si="1"/>
        <v>135</v>
      </c>
      <c r="R58" s="265">
        <v>95</v>
      </c>
      <c r="S58" s="265">
        <v>135</v>
      </c>
      <c r="T58" s="269">
        <v>0</v>
      </c>
      <c r="U58" s="269">
        <v>2.9368575624082231E-2</v>
      </c>
      <c r="V58" s="269">
        <v>8.9453860640301322E-2</v>
      </c>
      <c r="W58" s="269">
        <v>5.5693069306930694E-2</v>
      </c>
      <c r="X58" s="265">
        <v>337</v>
      </c>
      <c r="Y58" s="273">
        <v>0.40059347181008903</v>
      </c>
    </row>
    <row r="59" spans="1:25" x14ac:dyDescent="0.2">
      <c r="A59" s="15" t="s">
        <v>91</v>
      </c>
      <c r="B59" s="381" t="s">
        <v>109</v>
      </c>
      <c r="C59" s="163">
        <f>'18'!C59</f>
        <v>2195</v>
      </c>
      <c r="D59" s="163">
        <f>'18'!D59</f>
        <v>1507</v>
      </c>
      <c r="E59" s="163">
        <f>'18'!E59</f>
        <v>3702</v>
      </c>
      <c r="F59" s="265" t="s">
        <v>410</v>
      </c>
      <c r="G59" s="265">
        <v>1</v>
      </c>
      <c r="H59" s="274">
        <v>155170</v>
      </c>
      <c r="I59" s="274">
        <v>218455</v>
      </c>
      <c r="J59" s="274">
        <v>1063629</v>
      </c>
      <c r="K59" s="274">
        <v>1437254</v>
      </c>
      <c r="L59" s="265">
        <v>15</v>
      </c>
      <c r="M59" s="265">
        <v>15</v>
      </c>
      <c r="N59" s="265">
        <f t="shared" si="0"/>
        <v>30</v>
      </c>
      <c r="O59" s="265">
        <v>24</v>
      </c>
      <c r="P59" s="265">
        <v>123</v>
      </c>
      <c r="Q59" s="265">
        <f t="shared" si="1"/>
        <v>147</v>
      </c>
      <c r="R59" s="265">
        <v>138</v>
      </c>
      <c r="S59" s="265">
        <v>177</v>
      </c>
      <c r="T59" s="269">
        <v>8.1037277147487843E-3</v>
      </c>
      <c r="U59" s="269">
        <v>1.0933940774487472E-2</v>
      </c>
      <c r="V59" s="269">
        <v>9.1572660915726606E-2</v>
      </c>
      <c r="W59" s="269">
        <v>4.7811993517017828E-2</v>
      </c>
      <c r="X59" s="265">
        <v>837</v>
      </c>
      <c r="Y59" s="273">
        <v>0.21146953405017921</v>
      </c>
    </row>
    <row r="60" spans="1:25" x14ac:dyDescent="0.2">
      <c r="A60" s="15" t="s">
        <v>92</v>
      </c>
      <c r="B60" s="381" t="s">
        <v>109</v>
      </c>
      <c r="C60" s="163">
        <f>'18'!C60</f>
        <v>153</v>
      </c>
      <c r="D60" s="163">
        <f>'18'!D60</f>
        <v>102</v>
      </c>
      <c r="E60" s="163">
        <f>'18'!E60</f>
        <v>255</v>
      </c>
      <c r="F60" s="265" t="s">
        <v>391</v>
      </c>
      <c r="G60" s="265">
        <v>1</v>
      </c>
      <c r="H60" s="274">
        <v>50635.200000000004</v>
      </c>
      <c r="I60" s="274">
        <v>0</v>
      </c>
      <c r="J60" s="274">
        <v>150840.54794520547</v>
      </c>
      <c r="K60" s="274">
        <v>201475.74794520548</v>
      </c>
      <c r="L60" s="265">
        <v>24</v>
      </c>
      <c r="M60" s="265">
        <v>0</v>
      </c>
      <c r="N60" s="265">
        <f t="shared" si="0"/>
        <v>24</v>
      </c>
      <c r="O60" s="265">
        <v>0</v>
      </c>
      <c r="P60" s="265">
        <v>24</v>
      </c>
      <c r="Q60" s="265">
        <f t="shared" si="1"/>
        <v>24</v>
      </c>
      <c r="R60" s="265">
        <v>48</v>
      </c>
      <c r="S60" s="265">
        <v>48</v>
      </c>
      <c r="T60" s="269">
        <v>9.4117647058823528E-2</v>
      </c>
      <c r="U60" s="269">
        <v>0</v>
      </c>
      <c r="V60" s="269">
        <v>0.47058823529411764</v>
      </c>
      <c r="W60" s="269">
        <v>0.18823529411764706</v>
      </c>
      <c r="X60" s="265">
        <v>74</v>
      </c>
      <c r="Y60" s="273">
        <v>0.64864864864864868</v>
      </c>
    </row>
    <row r="61" spans="1:25" x14ac:dyDescent="0.2">
      <c r="A61" s="15" t="s">
        <v>93</v>
      </c>
      <c r="B61" s="381" t="s">
        <v>109</v>
      </c>
      <c r="C61" s="163">
        <f>'18'!C61</f>
        <v>1307</v>
      </c>
      <c r="D61" s="163">
        <f>'18'!D61</f>
        <v>866</v>
      </c>
      <c r="E61" s="163">
        <f>'18'!E61</f>
        <v>2173</v>
      </c>
      <c r="F61" s="265" t="s">
        <v>399</v>
      </c>
      <c r="G61" s="265">
        <v>1</v>
      </c>
      <c r="H61" s="274">
        <v>354281.55675675673</v>
      </c>
      <c r="I61" s="274">
        <v>65581.993749999994</v>
      </c>
      <c r="J61" s="274">
        <v>360328.83375104424</v>
      </c>
      <c r="K61" s="274">
        <v>780192.38425780099</v>
      </c>
      <c r="L61" s="265">
        <v>56</v>
      </c>
      <c r="M61" s="265">
        <v>15</v>
      </c>
      <c r="N61" s="265">
        <f t="shared" si="0"/>
        <v>71</v>
      </c>
      <c r="O61" s="265">
        <v>7</v>
      </c>
      <c r="P61" s="265">
        <v>79</v>
      </c>
      <c r="Q61" s="265">
        <f t="shared" si="1"/>
        <v>86</v>
      </c>
      <c r="R61" s="265">
        <v>135</v>
      </c>
      <c r="S61" s="265">
        <v>157</v>
      </c>
      <c r="T61" s="269">
        <v>3.2673722963644729E-2</v>
      </c>
      <c r="U61" s="269">
        <v>5.3557765876052028E-3</v>
      </c>
      <c r="V61" s="269">
        <v>0.15588914549653579</v>
      </c>
      <c r="W61" s="269">
        <v>7.2250345144960884E-2</v>
      </c>
      <c r="X61" s="265">
        <v>482</v>
      </c>
      <c r="Y61" s="273">
        <v>0.32572614107883818</v>
      </c>
    </row>
    <row r="62" spans="1:25" ht="22.5" x14ac:dyDescent="0.2">
      <c r="A62" s="15" t="s">
        <v>94</v>
      </c>
      <c r="B62" s="381" t="s">
        <v>109</v>
      </c>
      <c r="C62" s="163">
        <f>'18'!C62</f>
        <v>1338</v>
      </c>
      <c r="D62" s="163">
        <f>'18'!D62</f>
        <v>889</v>
      </c>
      <c r="E62" s="163">
        <f>'18'!E62</f>
        <v>2227</v>
      </c>
      <c r="F62" s="265" t="s">
        <v>382</v>
      </c>
      <c r="G62" s="265">
        <v>1</v>
      </c>
      <c r="H62" s="274">
        <v>270455.80246913579</v>
      </c>
      <c r="I62" s="274">
        <v>250866.90666666668</v>
      </c>
      <c r="J62" s="274">
        <v>883343.17647058819</v>
      </c>
      <c r="K62" s="274">
        <v>1404665.8856063907</v>
      </c>
      <c r="L62" s="265">
        <v>34</v>
      </c>
      <c r="M62" s="265">
        <v>15</v>
      </c>
      <c r="N62" s="265">
        <f t="shared" si="0"/>
        <v>49</v>
      </c>
      <c r="O62" s="265">
        <v>37</v>
      </c>
      <c r="P62" s="265">
        <v>119</v>
      </c>
      <c r="Q62" s="265">
        <f t="shared" si="1"/>
        <v>156</v>
      </c>
      <c r="R62" s="265">
        <v>153</v>
      </c>
      <c r="S62" s="265">
        <v>205</v>
      </c>
      <c r="T62" s="269">
        <v>2.2002694207453974E-2</v>
      </c>
      <c r="U62" s="269">
        <v>2.7653213751868459E-2</v>
      </c>
      <c r="V62" s="269">
        <v>0.17210348706411699</v>
      </c>
      <c r="W62" s="269">
        <v>9.2052088010776828E-2</v>
      </c>
      <c r="X62" s="265">
        <v>590</v>
      </c>
      <c r="Y62" s="273">
        <v>0.34745762711864409</v>
      </c>
    </row>
    <row r="63" spans="1:25" x14ac:dyDescent="0.2">
      <c r="A63" s="15" t="s">
        <v>95</v>
      </c>
      <c r="B63" s="381" t="s">
        <v>109</v>
      </c>
      <c r="C63" s="163">
        <f>'18'!C63</f>
        <v>1184</v>
      </c>
      <c r="D63" s="163">
        <f>'18'!D63</f>
        <v>913</v>
      </c>
      <c r="E63" s="163">
        <f>'18'!E63</f>
        <v>2097</v>
      </c>
      <c r="F63" s="265" t="s">
        <v>405</v>
      </c>
      <c r="G63" s="265">
        <v>1</v>
      </c>
      <c r="H63" s="274">
        <v>0</v>
      </c>
      <c r="I63" s="274">
        <v>257639.63076923077</v>
      </c>
      <c r="J63" s="274">
        <v>821386.70833333337</v>
      </c>
      <c r="K63" s="274">
        <v>1079026.3391025641</v>
      </c>
      <c r="L63" s="265">
        <v>0</v>
      </c>
      <c r="M63" s="265">
        <v>0</v>
      </c>
      <c r="N63" s="265">
        <f t="shared" si="0"/>
        <v>0</v>
      </c>
      <c r="O63" s="265">
        <v>28</v>
      </c>
      <c r="P63" s="265">
        <v>105</v>
      </c>
      <c r="Q63" s="265">
        <f t="shared" si="1"/>
        <v>133</v>
      </c>
      <c r="R63" s="265">
        <v>105</v>
      </c>
      <c r="S63" s="265">
        <v>133</v>
      </c>
      <c r="T63" s="269">
        <v>0</v>
      </c>
      <c r="U63" s="269">
        <v>2.364864864864865E-2</v>
      </c>
      <c r="V63" s="269">
        <v>0.11500547645125958</v>
      </c>
      <c r="W63" s="269">
        <v>6.3423938960419646E-2</v>
      </c>
      <c r="X63" s="265">
        <v>396</v>
      </c>
      <c r="Y63" s="273">
        <v>0.33585858585858586</v>
      </c>
    </row>
    <row r="64" spans="1:25" ht="22.5" x14ac:dyDescent="0.2">
      <c r="A64" s="15" t="s">
        <v>111</v>
      </c>
      <c r="B64" s="381" t="s">
        <v>109</v>
      </c>
      <c r="C64" s="163">
        <f>'18'!C64</f>
        <v>1791</v>
      </c>
      <c r="D64" s="163">
        <f>'18'!D64</f>
        <v>1297</v>
      </c>
      <c r="E64" s="163">
        <f>'18'!E64</f>
        <v>3088</v>
      </c>
      <c r="F64" s="265" t="s">
        <v>411</v>
      </c>
      <c r="G64" s="265">
        <v>2</v>
      </c>
      <c r="H64" s="274">
        <v>90041.619565217392</v>
      </c>
      <c r="I64" s="274">
        <v>775401</v>
      </c>
      <c r="J64" s="274">
        <v>1337914.0135135136</v>
      </c>
      <c r="K64" s="274">
        <v>2203356.6330787311</v>
      </c>
      <c r="L64" s="265">
        <v>19</v>
      </c>
      <c r="M64" s="265">
        <v>0</v>
      </c>
      <c r="N64" s="265">
        <f t="shared" si="0"/>
        <v>19</v>
      </c>
      <c r="O64" s="265">
        <v>103</v>
      </c>
      <c r="P64" s="265">
        <v>166</v>
      </c>
      <c r="Q64" s="265">
        <f t="shared" si="1"/>
        <v>269</v>
      </c>
      <c r="R64" s="265">
        <v>185</v>
      </c>
      <c r="S64" s="265">
        <v>288</v>
      </c>
      <c r="T64" s="269">
        <v>6.1528497409326427E-3</v>
      </c>
      <c r="U64" s="269">
        <v>5.7509771077610274E-2</v>
      </c>
      <c r="V64" s="269">
        <v>0.14263685427910563</v>
      </c>
      <c r="W64" s="269">
        <v>9.3264248704663211E-2</v>
      </c>
      <c r="X64" s="265">
        <v>1064</v>
      </c>
      <c r="Y64" s="273">
        <v>0.27067669172932329</v>
      </c>
    </row>
    <row r="65" spans="1:25" x14ac:dyDescent="0.2">
      <c r="A65" s="15" t="s">
        <v>96</v>
      </c>
      <c r="B65" s="381" t="s">
        <v>109</v>
      </c>
      <c r="C65" s="163">
        <f>'18'!C65</f>
        <v>1254</v>
      </c>
      <c r="D65" s="163">
        <f>'18'!D65</f>
        <v>834</v>
      </c>
      <c r="E65" s="163">
        <f>'18'!E65</f>
        <v>2088</v>
      </c>
      <c r="F65" s="265" t="s">
        <v>376</v>
      </c>
      <c r="G65" s="265">
        <v>1</v>
      </c>
      <c r="H65" s="274">
        <v>0</v>
      </c>
      <c r="I65" s="274">
        <v>0</v>
      </c>
      <c r="J65" s="274">
        <v>1353165.81</v>
      </c>
      <c r="K65" s="274">
        <v>1353165.81</v>
      </c>
      <c r="L65" s="265">
        <v>0</v>
      </c>
      <c r="M65" s="265">
        <v>0</v>
      </c>
      <c r="N65" s="265">
        <f t="shared" si="0"/>
        <v>0</v>
      </c>
      <c r="O65" s="265">
        <v>0</v>
      </c>
      <c r="P65" s="265">
        <v>186</v>
      </c>
      <c r="Q65" s="265">
        <f t="shared" si="1"/>
        <v>186</v>
      </c>
      <c r="R65" s="265">
        <v>186</v>
      </c>
      <c r="S65" s="265">
        <v>186</v>
      </c>
      <c r="T65" s="269">
        <v>0</v>
      </c>
      <c r="U65" s="269">
        <v>0</v>
      </c>
      <c r="V65" s="269">
        <v>0.22302158273381295</v>
      </c>
      <c r="W65" s="269">
        <v>8.9080459770114945E-2</v>
      </c>
      <c r="X65" s="265">
        <v>512</v>
      </c>
      <c r="Y65" s="273">
        <v>0.36328125</v>
      </c>
    </row>
    <row r="66" spans="1:25" x14ac:dyDescent="0.2">
      <c r="A66" s="15" t="s">
        <v>97</v>
      </c>
      <c r="B66" s="381" t="s">
        <v>109</v>
      </c>
      <c r="C66" s="163">
        <f>'18'!C66</f>
        <v>6218</v>
      </c>
      <c r="D66" s="163">
        <f>'18'!D66</f>
        <v>4338</v>
      </c>
      <c r="E66" s="163">
        <f>'18'!E66</f>
        <v>10556</v>
      </c>
      <c r="F66" s="265" t="s">
        <v>357</v>
      </c>
      <c r="G66" s="265">
        <v>1</v>
      </c>
      <c r="H66" s="274">
        <v>626547</v>
      </c>
      <c r="I66" s="274">
        <v>364885.33333333331</v>
      </c>
      <c r="J66" s="274">
        <v>3778534.4187725633</v>
      </c>
      <c r="K66" s="274">
        <v>4769966.7521058964</v>
      </c>
      <c r="L66" s="265">
        <v>65</v>
      </c>
      <c r="M66" s="265">
        <v>30</v>
      </c>
      <c r="N66" s="265">
        <f t="shared" si="0"/>
        <v>95</v>
      </c>
      <c r="O66" s="265">
        <v>48</v>
      </c>
      <c r="P66" s="265">
        <v>402</v>
      </c>
      <c r="Q66" s="265">
        <f t="shared" si="1"/>
        <v>450</v>
      </c>
      <c r="R66" s="265">
        <v>467</v>
      </c>
      <c r="S66" s="265">
        <v>545</v>
      </c>
      <c r="T66" s="269">
        <v>8.9996210685865854E-3</v>
      </c>
      <c r="U66" s="269">
        <v>7.7195239626889674E-3</v>
      </c>
      <c r="V66" s="269">
        <v>0.10765329644997695</v>
      </c>
      <c r="W66" s="269">
        <v>5.1629405077680941E-2</v>
      </c>
      <c r="X66" s="265">
        <v>1905</v>
      </c>
      <c r="Y66" s="273">
        <v>0.28608923884514437</v>
      </c>
    </row>
    <row r="67" spans="1:25" x14ac:dyDescent="0.2">
      <c r="A67" s="15" t="s">
        <v>98</v>
      </c>
      <c r="B67" s="381" t="s">
        <v>109</v>
      </c>
      <c r="C67" s="163">
        <f>'18'!C67</f>
        <v>1238</v>
      </c>
      <c r="D67" s="163">
        <f>'18'!D67</f>
        <v>944</v>
      </c>
      <c r="E67" s="163">
        <f>'18'!E67</f>
        <v>2182</v>
      </c>
      <c r="F67" s="265" t="s">
        <v>399</v>
      </c>
      <c r="G67" s="265">
        <v>1</v>
      </c>
      <c r="H67" s="274">
        <v>673633.94594594603</v>
      </c>
      <c r="I67" s="274">
        <v>262327.97499999998</v>
      </c>
      <c r="J67" s="274">
        <v>679607.54720133659</v>
      </c>
      <c r="K67" s="274">
        <v>1615569.4681472825</v>
      </c>
      <c r="L67" s="265">
        <v>120</v>
      </c>
      <c r="M67" s="265">
        <v>15</v>
      </c>
      <c r="N67" s="265">
        <f t="shared" si="0"/>
        <v>135</v>
      </c>
      <c r="O67" s="265">
        <v>28</v>
      </c>
      <c r="P67" s="265">
        <v>149</v>
      </c>
      <c r="Q67" s="265">
        <f t="shared" si="1"/>
        <v>177</v>
      </c>
      <c r="R67" s="265">
        <v>269</v>
      </c>
      <c r="S67" s="265">
        <v>312</v>
      </c>
      <c r="T67" s="269">
        <v>6.1869844179651697E-2</v>
      </c>
      <c r="U67" s="269">
        <v>2.2617124394184167E-2</v>
      </c>
      <c r="V67" s="269">
        <v>0.28495762711864409</v>
      </c>
      <c r="W67" s="269">
        <v>0.14298808432630614</v>
      </c>
      <c r="X67" s="265">
        <v>322</v>
      </c>
      <c r="Y67" s="273">
        <v>0.96894409937888204</v>
      </c>
    </row>
    <row r="68" spans="1:25" ht="22.5" x14ac:dyDescent="0.2">
      <c r="A68" s="226" t="s">
        <v>99</v>
      </c>
      <c r="B68" s="402" t="s">
        <v>105</v>
      </c>
      <c r="C68" s="398">
        <v>10239</v>
      </c>
      <c r="D68" s="398">
        <v>7432</v>
      </c>
      <c r="E68" s="398">
        <v>17671</v>
      </c>
      <c r="F68" s="265" t="s">
        <v>412</v>
      </c>
      <c r="G68" s="265">
        <v>2</v>
      </c>
      <c r="H68" s="274">
        <v>722712</v>
      </c>
      <c r="I68" s="274">
        <v>995123.12676056335</v>
      </c>
      <c r="J68" s="274">
        <v>5087451.563291139</v>
      </c>
      <c r="K68" s="274">
        <v>6805286.6900517028</v>
      </c>
      <c r="L68" s="265">
        <v>90</v>
      </c>
      <c r="M68" s="265">
        <v>30</v>
      </c>
      <c r="N68" s="265">
        <f t="shared" si="0"/>
        <v>120</v>
      </c>
      <c r="O68" s="265">
        <v>111</v>
      </c>
      <c r="P68" s="265">
        <v>635</v>
      </c>
      <c r="Q68" s="265">
        <f t="shared" si="1"/>
        <v>746</v>
      </c>
      <c r="R68" s="265">
        <v>725</v>
      </c>
      <c r="S68" s="265">
        <v>866</v>
      </c>
      <c r="T68" s="269">
        <v>6.7907871654122572E-3</v>
      </c>
      <c r="U68" s="269">
        <v>1.0840902431878113E-2</v>
      </c>
      <c r="V68" s="269">
        <v>9.7551130247578041E-2</v>
      </c>
      <c r="W68" s="269">
        <v>4.900684737705846E-2</v>
      </c>
      <c r="X68" s="265">
        <v>2812</v>
      </c>
      <c r="Y68" s="273">
        <v>0.30796586059743952</v>
      </c>
    </row>
    <row r="69" spans="1:25" x14ac:dyDescent="0.2">
      <c r="A69" s="15" t="s">
        <v>100</v>
      </c>
      <c r="B69" s="381" t="s">
        <v>109</v>
      </c>
      <c r="C69" s="163">
        <f>'18'!C69</f>
        <v>871</v>
      </c>
      <c r="D69" s="163">
        <f>'18'!D69</f>
        <v>650</v>
      </c>
      <c r="E69" s="163">
        <f>'18'!E69</f>
        <v>1521</v>
      </c>
      <c r="F69" s="265" t="s">
        <v>413</v>
      </c>
      <c r="G69" s="265">
        <v>1</v>
      </c>
      <c r="H69" s="274">
        <v>0</v>
      </c>
      <c r="I69" s="274">
        <v>80639.354838709682</v>
      </c>
      <c r="J69" s="274">
        <v>364993.29377713462</v>
      </c>
      <c r="K69" s="274">
        <v>445632.64861584431</v>
      </c>
      <c r="L69" s="265">
        <v>0</v>
      </c>
      <c r="M69" s="265">
        <v>0</v>
      </c>
      <c r="N69" s="265">
        <f t="shared" ref="N69:N70" si="2">SUM(L69:M69)</f>
        <v>0</v>
      </c>
      <c r="O69" s="265">
        <v>8</v>
      </c>
      <c r="P69" s="265">
        <v>47</v>
      </c>
      <c r="Q69" s="265">
        <f t="shared" ref="Q69:Q70" si="3">SUM(O69:P69)</f>
        <v>55</v>
      </c>
      <c r="R69" s="265">
        <v>47</v>
      </c>
      <c r="S69" s="265">
        <v>55</v>
      </c>
      <c r="T69" s="269">
        <v>0</v>
      </c>
      <c r="U69" s="269">
        <v>9.1848450057405284E-3</v>
      </c>
      <c r="V69" s="269">
        <v>7.2307692307692309E-2</v>
      </c>
      <c r="W69" s="269">
        <v>3.6160420775805391E-2</v>
      </c>
      <c r="X69" s="265">
        <v>264</v>
      </c>
      <c r="Y69" s="273">
        <v>0.20833333333333334</v>
      </c>
    </row>
    <row r="70" spans="1:25" ht="22.5" x14ac:dyDescent="0.2">
      <c r="A70" s="15" t="s">
        <v>101</v>
      </c>
      <c r="B70" s="381" t="s">
        <v>105</v>
      </c>
      <c r="C70" s="163">
        <f>'18'!C70</f>
        <v>15734</v>
      </c>
      <c r="D70" s="163">
        <f>'18'!D70</f>
        <v>10858</v>
      </c>
      <c r="E70" s="163">
        <f>'18'!E70</f>
        <v>26592</v>
      </c>
      <c r="F70" s="265" t="s">
        <v>414</v>
      </c>
      <c r="G70" s="265">
        <v>1</v>
      </c>
      <c r="H70" s="274">
        <v>856741</v>
      </c>
      <c r="I70" s="274">
        <v>1306354</v>
      </c>
      <c r="J70" s="274">
        <v>3040363</v>
      </c>
      <c r="K70" s="274">
        <v>5203458</v>
      </c>
      <c r="L70" s="265">
        <v>120</v>
      </c>
      <c r="M70" s="265">
        <v>20</v>
      </c>
      <c r="N70" s="265">
        <f t="shared" si="2"/>
        <v>140</v>
      </c>
      <c r="O70" s="265">
        <v>89</v>
      </c>
      <c r="P70" s="265">
        <v>378</v>
      </c>
      <c r="Q70" s="265">
        <f t="shared" si="3"/>
        <v>467</v>
      </c>
      <c r="R70" s="265">
        <v>498</v>
      </c>
      <c r="S70" s="265">
        <v>607</v>
      </c>
      <c r="T70" s="269">
        <v>5.2647412755716001E-3</v>
      </c>
      <c r="U70" s="269">
        <v>5.6565399771196139E-3</v>
      </c>
      <c r="V70" s="269">
        <v>4.5864800147356791E-2</v>
      </c>
      <c r="W70" s="269">
        <v>2.282641395908544E-2</v>
      </c>
      <c r="X70" s="265">
        <v>4003</v>
      </c>
      <c r="Y70" s="273">
        <v>0.15163627279540345</v>
      </c>
    </row>
    <row r="71" spans="1:25" x14ac:dyDescent="0.2">
      <c r="A71" s="457" t="str">
        <f>'1'!A70</f>
        <v>Statewide Total</v>
      </c>
      <c r="B71" s="484"/>
      <c r="C71" s="12">
        <f>'18'!C71</f>
        <v>432581</v>
      </c>
      <c r="D71" s="12">
        <f>'18'!D71</f>
        <v>296957</v>
      </c>
      <c r="E71" s="12">
        <f>'18'!E71</f>
        <v>729538</v>
      </c>
      <c r="F71" s="16"/>
      <c r="G71" s="20">
        <v>60</v>
      </c>
      <c r="H71" s="193">
        <f>SUM(H4:H70)</f>
        <v>36545116.000000007</v>
      </c>
      <c r="I71" s="193">
        <f>SUM(I4:I70)</f>
        <v>50011593.000000007</v>
      </c>
      <c r="J71" s="193">
        <f>SUM(J4:J70)</f>
        <v>246839216.00000003</v>
      </c>
      <c r="K71" s="193">
        <f>SUM(K4:K70)</f>
        <v>333395925</v>
      </c>
      <c r="L71" s="20">
        <v>4532</v>
      </c>
      <c r="M71" s="20">
        <v>687</v>
      </c>
      <c r="N71" s="20">
        <v>5219</v>
      </c>
      <c r="O71" s="20">
        <v>4368</v>
      </c>
      <c r="P71" s="20">
        <v>26155</v>
      </c>
      <c r="Q71" s="20">
        <v>30523</v>
      </c>
      <c r="R71" s="20">
        <v>30687</v>
      </c>
      <c r="S71" s="20">
        <v>35742</v>
      </c>
      <c r="T71" s="83">
        <v>7.1538425688586474E-3</v>
      </c>
      <c r="U71" s="83">
        <v>1.0097530867051488E-2</v>
      </c>
      <c r="V71" s="83">
        <v>0.10333819374522238</v>
      </c>
      <c r="W71" s="443">
        <v>4.8050958277704517E-2</v>
      </c>
      <c r="X71" s="233">
        <v>142778</v>
      </c>
      <c r="Y71" s="443">
        <v>0.24552101864432896</v>
      </c>
    </row>
    <row r="72" spans="1:25" x14ac:dyDescent="0.2">
      <c r="A72" s="88" t="s">
        <v>264</v>
      </c>
      <c r="B72" s="60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399"/>
      <c r="Y72" s="194"/>
    </row>
    <row r="73" spans="1:25" x14ac:dyDescent="0.2">
      <c r="A73" s="88" t="s">
        <v>612</v>
      </c>
      <c r="B73" s="60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399"/>
      <c r="Y73" s="194"/>
    </row>
    <row r="74" spans="1:25" s="10" customFormat="1" x14ac:dyDescent="0.2">
      <c r="A74" s="92" t="s">
        <v>613</v>
      </c>
      <c r="B74" s="69"/>
      <c r="C74" s="227"/>
      <c r="D74" s="227"/>
      <c r="E74" s="227"/>
      <c r="F74" s="227"/>
      <c r="G74" s="228"/>
      <c r="H74" s="228"/>
      <c r="I74" s="228"/>
      <c r="J74" s="228"/>
      <c r="K74" s="228"/>
      <c r="L74" s="400"/>
      <c r="M74" s="400"/>
      <c r="N74" s="400"/>
      <c r="O74" s="400"/>
      <c r="P74" s="400"/>
      <c r="Q74" s="400"/>
      <c r="R74" s="400"/>
      <c r="S74" s="400"/>
      <c r="T74" s="400"/>
      <c r="U74" s="400"/>
      <c r="V74" s="400"/>
      <c r="W74" s="228"/>
      <c r="X74" s="401"/>
      <c r="Y74" s="350"/>
    </row>
    <row r="75" spans="1:25" x14ac:dyDescent="0.2">
      <c r="A75" s="88" t="s">
        <v>252</v>
      </c>
      <c r="L75" s="220"/>
      <c r="M75" s="220"/>
    </row>
    <row r="76" spans="1:25" x14ac:dyDescent="0.2">
      <c r="A76" s="88" t="s">
        <v>253</v>
      </c>
      <c r="L76" s="220"/>
      <c r="M76" s="220"/>
    </row>
    <row r="77" spans="1:25" x14ac:dyDescent="0.2">
      <c r="A77" s="88" t="s">
        <v>254</v>
      </c>
      <c r="L77" s="220"/>
      <c r="M77" s="220"/>
    </row>
    <row r="78" spans="1:25" x14ac:dyDescent="0.2">
      <c r="A78" s="88" t="s">
        <v>232</v>
      </c>
      <c r="L78" s="220"/>
      <c r="M78" s="220"/>
    </row>
    <row r="79" spans="1:25" x14ac:dyDescent="0.2">
      <c r="A79" s="162" t="s">
        <v>233</v>
      </c>
      <c r="L79" s="220"/>
      <c r="M79" s="220"/>
    </row>
    <row r="80" spans="1:25" x14ac:dyDescent="0.2">
      <c r="A80" s="162" t="s">
        <v>614</v>
      </c>
      <c r="L80" s="220"/>
      <c r="M80" s="220"/>
    </row>
    <row r="81" spans="1:13" x14ac:dyDescent="0.2">
      <c r="A81" s="162" t="s">
        <v>33</v>
      </c>
      <c r="L81" s="220"/>
      <c r="M81" s="220"/>
    </row>
    <row r="82" spans="1:13" x14ac:dyDescent="0.2">
      <c r="L82" s="220"/>
      <c r="M82" s="220"/>
    </row>
    <row r="83" spans="1:13" x14ac:dyDescent="0.2">
      <c r="L83" s="220"/>
      <c r="M83" s="220"/>
    </row>
    <row r="84" spans="1:13" x14ac:dyDescent="0.2">
      <c r="L84" s="220"/>
      <c r="M84" s="220"/>
    </row>
    <row r="85" spans="1:13" x14ac:dyDescent="0.2">
      <c r="L85" s="220"/>
      <c r="M85" s="220"/>
    </row>
    <row r="86" spans="1:13" x14ac:dyDescent="0.2">
      <c r="L86" s="220"/>
      <c r="M86" s="220"/>
    </row>
    <row r="87" spans="1:13" x14ac:dyDescent="0.2">
      <c r="L87" s="220"/>
      <c r="M87" s="220"/>
    </row>
    <row r="88" spans="1:13" x14ac:dyDescent="0.2">
      <c r="L88" s="220"/>
      <c r="M88" s="220"/>
    </row>
    <row r="89" spans="1:13" x14ac:dyDescent="0.2">
      <c r="L89" s="220"/>
      <c r="M89" s="220"/>
    </row>
    <row r="90" spans="1:13" x14ac:dyDescent="0.2">
      <c r="L90" s="220"/>
      <c r="M90" s="220"/>
    </row>
    <row r="91" spans="1:13" x14ac:dyDescent="0.2">
      <c r="L91" s="220"/>
      <c r="M91" s="220"/>
    </row>
  </sheetData>
  <mergeCells count="4">
    <mergeCell ref="A1:V1"/>
    <mergeCell ref="A2:E2"/>
    <mergeCell ref="A71:B71"/>
    <mergeCell ref="F2:Y2"/>
  </mergeCells>
  <phoneticPr fontId="3" type="noConversion"/>
  <pageMargins left="0.3" right="0.3" top="0.3" bottom="0.3" header="0.25" footer="0.25"/>
  <pageSetup fitToHeight="3" orientation="landscape" verticalDpi="1200" r:id="rId1"/>
  <headerFooter alignWithMargins="0">
    <oddFooter>&amp;L&amp;8Prepared by:  Office of Child Development and Early Learning&amp;C&amp;8&amp;P&amp;R&amp;8Updated: 11/1/2011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0"/>
  </sheetPr>
  <dimension ref="A1:M7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1.25" x14ac:dyDescent="0.2"/>
  <cols>
    <col min="1" max="1" width="14.42578125" style="17" customWidth="1"/>
    <col min="2" max="2" width="12.140625" style="71" customWidth="1"/>
    <col min="3" max="3" width="8.85546875" style="62" bestFit="1" customWidth="1"/>
    <col min="4" max="4" width="8.85546875" style="62" customWidth="1"/>
    <col min="5" max="5" width="8.28515625" style="62" customWidth="1"/>
    <col min="6" max="6" width="45.28515625" style="61" customWidth="1"/>
    <col min="7" max="7" width="9" style="61" customWidth="1"/>
    <col min="8" max="9" width="10.7109375" style="61" customWidth="1"/>
    <col min="10" max="10" width="7.7109375" style="206" customWidth="1"/>
    <col min="11" max="11" width="11.7109375" style="61" customWidth="1"/>
    <col min="12" max="12" width="10.28515625" style="61" customWidth="1"/>
    <col min="13" max="13" width="11.7109375" style="61" customWidth="1"/>
    <col min="14" max="16384" width="9.140625" style="1"/>
  </cols>
  <sheetData>
    <row r="1" spans="1:13" ht="12" x14ac:dyDescent="0.2">
      <c r="A1" s="485" t="str">
        <f>'Table of Contents'!B16&amp;":  "&amp;'Table of Contents'!C16</f>
        <v>Tab 11:  Pennsylvania Pre-K Counts Reach Data</v>
      </c>
      <c r="B1" s="485"/>
      <c r="C1" s="485"/>
      <c r="D1" s="485"/>
      <c r="E1" s="485"/>
      <c r="F1" s="508"/>
      <c r="G1" s="508"/>
      <c r="H1" s="508"/>
      <c r="I1" s="508"/>
      <c r="J1" s="508"/>
      <c r="K1" s="508"/>
    </row>
    <row r="2" spans="1:13" ht="12" x14ac:dyDescent="0.2">
      <c r="A2" s="523" t="str">
        <f>'3'!A2</f>
        <v>2012-2013</v>
      </c>
      <c r="B2" s="524"/>
      <c r="C2" s="524"/>
      <c r="D2" s="524"/>
      <c r="E2" s="524"/>
      <c r="F2" s="492" t="s">
        <v>159</v>
      </c>
      <c r="G2" s="525"/>
      <c r="H2" s="525"/>
      <c r="I2" s="526"/>
      <c r="J2" s="525"/>
      <c r="K2" s="525"/>
      <c r="L2" s="525"/>
      <c r="M2" s="493"/>
    </row>
    <row r="3" spans="1:13" s="88" customFormat="1" ht="48" x14ac:dyDescent="0.2">
      <c r="A3" s="115" t="str">
        <f>'1'!A2</f>
        <v>County</v>
      </c>
      <c r="B3" s="116" t="str">
        <f>'1'!C2</f>
        <v>County Classification</v>
      </c>
      <c r="C3" s="53" t="str">
        <f>'18'!C2</f>
        <v># of Children Ages 0-2*</v>
      </c>
      <c r="D3" s="53" t="str">
        <f>'18'!D2</f>
        <v># of Children Ages 3-4*</v>
      </c>
      <c r="E3" s="53" t="str">
        <f>'18'!E2</f>
        <v># of Children Under 5*</v>
      </c>
      <c r="F3" s="53" t="s">
        <v>238</v>
      </c>
      <c r="G3" s="53" t="s">
        <v>151</v>
      </c>
      <c r="H3" s="53" t="s">
        <v>239</v>
      </c>
      <c r="I3" s="53" t="s">
        <v>18</v>
      </c>
      <c r="J3" s="53" t="s">
        <v>168</v>
      </c>
      <c r="K3" s="117" t="s">
        <v>204</v>
      </c>
      <c r="L3" s="117" t="s">
        <v>240</v>
      </c>
      <c r="M3" s="117" t="s">
        <v>241</v>
      </c>
    </row>
    <row r="4" spans="1:13" x14ac:dyDescent="0.2">
      <c r="A4" s="15" t="s">
        <v>37</v>
      </c>
      <c r="B4" s="381" t="s">
        <v>109</v>
      </c>
      <c r="C4" s="163">
        <f>'18'!C4</f>
        <v>3260</v>
      </c>
      <c r="D4" s="163">
        <f>'18'!D4</f>
        <v>2334</v>
      </c>
      <c r="E4" s="163">
        <f>'18'!E4</f>
        <v>5594</v>
      </c>
      <c r="F4" s="265" t="s">
        <v>334</v>
      </c>
      <c r="G4" s="265">
        <v>2</v>
      </c>
      <c r="H4" s="404">
        <v>192040</v>
      </c>
      <c r="I4" s="265">
        <v>36</v>
      </c>
      <c r="J4" s="265">
        <f>SUM(I4)</f>
        <v>36</v>
      </c>
      <c r="K4" s="269">
        <v>1.5424164524421594E-2</v>
      </c>
      <c r="L4" s="265">
        <v>1456</v>
      </c>
      <c r="M4" s="269">
        <v>2.4725274725274724E-2</v>
      </c>
    </row>
    <row r="5" spans="1:13" ht="45" x14ac:dyDescent="0.2">
      <c r="A5" s="15" t="s">
        <v>38</v>
      </c>
      <c r="B5" s="381" t="s">
        <v>105</v>
      </c>
      <c r="C5" s="163">
        <f>'18'!C5</f>
        <v>38336</v>
      </c>
      <c r="D5" s="163">
        <f>'18'!D5</f>
        <v>25304</v>
      </c>
      <c r="E5" s="163">
        <f>'18'!E5</f>
        <v>63640</v>
      </c>
      <c r="F5" s="265" t="s">
        <v>335</v>
      </c>
      <c r="G5" s="265">
        <v>9</v>
      </c>
      <c r="H5" s="404">
        <v>7279630</v>
      </c>
      <c r="I5" s="265">
        <v>1030</v>
      </c>
      <c r="J5" s="265">
        <f t="shared" ref="J5:J68" si="0">SUM(I5)</f>
        <v>1030</v>
      </c>
      <c r="K5" s="269">
        <v>4.0705026873221625E-2</v>
      </c>
      <c r="L5" s="265">
        <v>13608</v>
      </c>
      <c r="M5" s="269">
        <v>7.569077013521458E-2</v>
      </c>
    </row>
    <row r="6" spans="1:13" x14ac:dyDescent="0.2">
      <c r="A6" s="15" t="s">
        <v>39</v>
      </c>
      <c r="B6" s="381" t="s">
        <v>109</v>
      </c>
      <c r="C6" s="163">
        <f>'18'!C6</f>
        <v>2129</v>
      </c>
      <c r="D6" s="163">
        <f>'18'!D6</f>
        <v>1476</v>
      </c>
      <c r="E6" s="163">
        <f>'18'!E6</f>
        <v>3605</v>
      </c>
      <c r="F6" s="265" t="s">
        <v>336</v>
      </c>
      <c r="G6" s="265">
        <v>1</v>
      </c>
      <c r="H6" s="404">
        <v>149340</v>
      </c>
      <c r="I6" s="265">
        <v>19</v>
      </c>
      <c r="J6" s="265">
        <f t="shared" si="0"/>
        <v>19</v>
      </c>
      <c r="K6" s="269">
        <v>1.2872628726287264E-2</v>
      </c>
      <c r="L6" s="265">
        <v>1052</v>
      </c>
      <c r="M6" s="269">
        <v>1.8060836501901139E-2</v>
      </c>
    </row>
    <row r="7" spans="1:13" ht="33.75" x14ac:dyDescent="0.2">
      <c r="A7" s="15" t="s">
        <v>40</v>
      </c>
      <c r="B7" s="381" t="s">
        <v>105</v>
      </c>
      <c r="C7" s="163">
        <f>'18'!C7</f>
        <v>5417</v>
      </c>
      <c r="D7" s="163">
        <f>'18'!D7</f>
        <v>3549</v>
      </c>
      <c r="E7" s="163">
        <f>'18'!E7</f>
        <v>8966</v>
      </c>
      <c r="F7" s="265" t="s">
        <v>337</v>
      </c>
      <c r="G7" s="265">
        <v>6</v>
      </c>
      <c r="H7" s="404">
        <v>745660</v>
      </c>
      <c r="I7" s="265">
        <v>116</v>
      </c>
      <c r="J7" s="265">
        <f t="shared" si="0"/>
        <v>116</v>
      </c>
      <c r="K7" s="269">
        <v>3.2685263454494226E-2</v>
      </c>
      <c r="L7" s="265">
        <v>2277</v>
      </c>
      <c r="M7" s="269">
        <v>5.0944224857268336E-2</v>
      </c>
    </row>
    <row r="8" spans="1:13" x14ac:dyDescent="0.2">
      <c r="A8" s="15" t="s">
        <v>41</v>
      </c>
      <c r="B8" s="381" t="s">
        <v>109</v>
      </c>
      <c r="C8" s="163">
        <f>'18'!C8</f>
        <v>1561</v>
      </c>
      <c r="D8" s="163">
        <f>'18'!D8</f>
        <v>1066</v>
      </c>
      <c r="E8" s="163">
        <f>'18'!E8</f>
        <v>2627</v>
      </c>
      <c r="F8" s="265" t="s">
        <v>338</v>
      </c>
      <c r="G8" s="265">
        <v>2</v>
      </c>
      <c r="H8" s="404">
        <v>443810</v>
      </c>
      <c r="I8" s="265">
        <v>107</v>
      </c>
      <c r="J8" s="265">
        <f t="shared" si="0"/>
        <v>107</v>
      </c>
      <c r="K8" s="269">
        <v>0.10037523452157598</v>
      </c>
      <c r="L8" s="265">
        <v>779</v>
      </c>
      <c r="M8" s="269">
        <v>0.13735558408215662</v>
      </c>
    </row>
    <row r="9" spans="1:13" x14ac:dyDescent="0.2">
      <c r="A9" s="15" t="s">
        <v>42</v>
      </c>
      <c r="B9" s="381" t="s">
        <v>105</v>
      </c>
      <c r="C9" s="163">
        <f>'18'!C9</f>
        <v>14834</v>
      </c>
      <c r="D9" s="163">
        <f>'18'!D9</f>
        <v>10454</v>
      </c>
      <c r="E9" s="163">
        <f>'18'!E9</f>
        <v>25288</v>
      </c>
      <c r="F9" s="265" t="s">
        <v>339</v>
      </c>
      <c r="G9" s="265">
        <v>1</v>
      </c>
      <c r="H9" s="404">
        <v>1556000</v>
      </c>
      <c r="I9" s="265">
        <v>204</v>
      </c>
      <c r="J9" s="265">
        <f t="shared" si="0"/>
        <v>204</v>
      </c>
      <c r="K9" s="269">
        <v>1.9514061603214082E-2</v>
      </c>
      <c r="L9" s="265">
        <v>6452</v>
      </c>
      <c r="M9" s="269">
        <v>3.161810291382517E-2</v>
      </c>
    </row>
    <row r="10" spans="1:13" ht="22.5" x14ac:dyDescent="0.2">
      <c r="A10" s="15" t="s">
        <v>43</v>
      </c>
      <c r="B10" s="381" t="s">
        <v>109</v>
      </c>
      <c r="C10" s="163">
        <f>'18'!C10</f>
        <v>4316</v>
      </c>
      <c r="D10" s="163">
        <f>'18'!D10</f>
        <v>2911</v>
      </c>
      <c r="E10" s="163">
        <f>'18'!E10</f>
        <v>7227</v>
      </c>
      <c r="F10" s="265" t="s">
        <v>340</v>
      </c>
      <c r="G10" s="265">
        <v>4</v>
      </c>
      <c r="H10" s="404">
        <v>1024710</v>
      </c>
      <c r="I10" s="265">
        <v>156</v>
      </c>
      <c r="J10" s="265">
        <f t="shared" si="0"/>
        <v>156</v>
      </c>
      <c r="K10" s="269">
        <v>5.3589831672964619E-2</v>
      </c>
      <c r="L10" s="265">
        <v>2096</v>
      </c>
      <c r="M10" s="269">
        <v>7.4427480916030533E-2</v>
      </c>
    </row>
    <row r="11" spans="1:13" ht="22.5" x14ac:dyDescent="0.2">
      <c r="A11" s="15" t="s">
        <v>44</v>
      </c>
      <c r="B11" s="381" t="s">
        <v>109</v>
      </c>
      <c r="C11" s="163">
        <f>'18'!C11</f>
        <v>2246</v>
      </c>
      <c r="D11" s="163">
        <f>'18'!D11</f>
        <v>1518</v>
      </c>
      <c r="E11" s="163">
        <f>'18'!E11</f>
        <v>3764</v>
      </c>
      <c r="F11" s="265" t="s">
        <v>341</v>
      </c>
      <c r="G11" s="265">
        <v>2</v>
      </c>
      <c r="H11" s="404">
        <v>415900</v>
      </c>
      <c r="I11" s="265">
        <v>70</v>
      </c>
      <c r="J11" s="265">
        <f t="shared" si="0"/>
        <v>70</v>
      </c>
      <c r="K11" s="269">
        <v>4.61133069828722E-2</v>
      </c>
      <c r="L11" s="265">
        <v>1145</v>
      </c>
      <c r="M11" s="269">
        <v>6.1135371179039298E-2</v>
      </c>
    </row>
    <row r="12" spans="1:13" ht="22.5" x14ac:dyDescent="0.2">
      <c r="A12" s="15" t="s">
        <v>224</v>
      </c>
      <c r="B12" s="381" t="s">
        <v>105</v>
      </c>
      <c r="C12" s="163">
        <f>'18'!C12</f>
        <v>19766</v>
      </c>
      <c r="D12" s="163">
        <f>'18'!D12</f>
        <v>14384</v>
      </c>
      <c r="E12" s="163">
        <f>'18'!E12</f>
        <v>34150</v>
      </c>
      <c r="F12" s="265" t="s">
        <v>342</v>
      </c>
      <c r="G12" s="265">
        <v>4</v>
      </c>
      <c r="H12" s="404">
        <v>1142410</v>
      </c>
      <c r="I12" s="265">
        <v>175</v>
      </c>
      <c r="J12" s="265">
        <f t="shared" si="0"/>
        <v>175</v>
      </c>
      <c r="K12" s="269">
        <v>1.2166295884315906E-2</v>
      </c>
      <c r="L12" s="265">
        <v>4673</v>
      </c>
      <c r="M12" s="269">
        <v>3.7449176118125399E-2</v>
      </c>
    </row>
    <row r="13" spans="1:13" x14ac:dyDescent="0.2">
      <c r="A13" s="15" t="s">
        <v>45</v>
      </c>
      <c r="B13" s="381" t="s">
        <v>109</v>
      </c>
      <c r="C13" s="163">
        <f>'18'!C13</f>
        <v>5721</v>
      </c>
      <c r="D13" s="163">
        <f>'18'!D13</f>
        <v>4262</v>
      </c>
      <c r="E13" s="163">
        <f>'18'!E13</f>
        <v>9983</v>
      </c>
      <c r="F13" s="265" t="s">
        <v>343</v>
      </c>
      <c r="G13" s="265">
        <v>2</v>
      </c>
      <c r="H13" s="404">
        <v>600050</v>
      </c>
      <c r="I13" s="265">
        <v>95</v>
      </c>
      <c r="J13" s="265">
        <f t="shared" si="0"/>
        <v>95</v>
      </c>
      <c r="K13" s="269">
        <v>2.2290004692632568E-2</v>
      </c>
      <c r="L13" s="265">
        <v>1846</v>
      </c>
      <c r="M13" s="269">
        <v>5.1462621885157094E-2</v>
      </c>
    </row>
    <row r="14" spans="1:13" ht="33.75" x14ac:dyDescent="0.2">
      <c r="A14" s="15" t="s">
        <v>46</v>
      </c>
      <c r="B14" s="381" t="s">
        <v>109</v>
      </c>
      <c r="C14" s="163">
        <f>'18'!C14</f>
        <v>4199</v>
      </c>
      <c r="D14" s="163">
        <f>'18'!D14</f>
        <v>3044</v>
      </c>
      <c r="E14" s="163">
        <f>'18'!E14</f>
        <v>7243</v>
      </c>
      <c r="F14" s="265" t="s">
        <v>344</v>
      </c>
      <c r="G14" s="265">
        <v>7</v>
      </c>
      <c r="H14" s="404">
        <v>1374680</v>
      </c>
      <c r="I14" s="265">
        <v>193</v>
      </c>
      <c r="J14" s="265">
        <f t="shared" si="0"/>
        <v>193</v>
      </c>
      <c r="K14" s="269">
        <v>6.3403416557161626E-2</v>
      </c>
      <c r="L14" s="265">
        <v>2111</v>
      </c>
      <c r="M14" s="269">
        <v>9.1425864519185218E-2</v>
      </c>
    </row>
    <row r="15" spans="1:13" x14ac:dyDescent="0.2">
      <c r="A15" s="15" t="s">
        <v>47</v>
      </c>
      <c r="B15" s="381" t="s">
        <v>109</v>
      </c>
      <c r="C15" s="163">
        <f>'18'!C15</f>
        <v>139</v>
      </c>
      <c r="D15" s="163">
        <f>'18'!D15</f>
        <v>80</v>
      </c>
      <c r="E15" s="163">
        <f>'18'!E15</f>
        <v>219</v>
      </c>
      <c r="F15" s="265" t="s">
        <v>345</v>
      </c>
      <c r="G15" s="265">
        <v>1</v>
      </c>
      <c r="H15" s="404">
        <v>117900</v>
      </c>
      <c r="I15" s="265">
        <v>15</v>
      </c>
      <c r="J15" s="265">
        <f t="shared" si="0"/>
        <v>15</v>
      </c>
      <c r="K15" s="269">
        <v>0.1875</v>
      </c>
      <c r="L15" s="265">
        <v>72</v>
      </c>
      <c r="M15" s="269">
        <v>0.20833333333333334</v>
      </c>
    </row>
    <row r="16" spans="1:13" x14ac:dyDescent="0.2">
      <c r="A16" s="15" t="s">
        <v>48</v>
      </c>
      <c r="B16" s="381" t="s">
        <v>109</v>
      </c>
      <c r="C16" s="163">
        <f>'18'!C16</f>
        <v>2045</v>
      </c>
      <c r="D16" s="163">
        <f>'18'!D16</f>
        <v>1442</v>
      </c>
      <c r="E16" s="163">
        <f>'18'!E16</f>
        <v>3487</v>
      </c>
      <c r="F16" s="265" t="s">
        <v>346</v>
      </c>
      <c r="G16" s="265">
        <v>2</v>
      </c>
      <c r="H16" s="404">
        <v>399780</v>
      </c>
      <c r="I16" s="265">
        <v>70</v>
      </c>
      <c r="J16" s="265">
        <f t="shared" si="0"/>
        <v>70</v>
      </c>
      <c r="K16" s="269">
        <v>4.8543689320388349E-2</v>
      </c>
      <c r="L16" s="265">
        <v>928</v>
      </c>
      <c r="M16" s="269">
        <v>7.5431034482758619E-2</v>
      </c>
    </row>
    <row r="17" spans="1:13" ht="22.5" x14ac:dyDescent="0.2">
      <c r="A17" s="15" t="s">
        <v>49</v>
      </c>
      <c r="B17" s="381" t="s">
        <v>109</v>
      </c>
      <c r="C17" s="163">
        <f>'18'!C17</f>
        <v>4001</v>
      </c>
      <c r="D17" s="163">
        <f>'18'!D17</f>
        <v>2770</v>
      </c>
      <c r="E17" s="163">
        <f>'18'!E17</f>
        <v>6771</v>
      </c>
      <c r="F17" s="265" t="s">
        <v>347</v>
      </c>
      <c r="G17" s="265">
        <v>3</v>
      </c>
      <c r="H17" s="404">
        <v>819590</v>
      </c>
      <c r="I17" s="265">
        <v>132</v>
      </c>
      <c r="J17" s="265">
        <f t="shared" si="0"/>
        <v>132</v>
      </c>
      <c r="K17" s="269">
        <v>4.7653429602888084E-2</v>
      </c>
      <c r="L17" s="265">
        <v>1487</v>
      </c>
      <c r="M17" s="269">
        <v>8.876933422999328E-2</v>
      </c>
    </row>
    <row r="18" spans="1:13" ht="22.5" x14ac:dyDescent="0.2">
      <c r="A18" s="15" t="s">
        <v>50</v>
      </c>
      <c r="B18" s="381" t="s">
        <v>105</v>
      </c>
      <c r="C18" s="163">
        <f>'18'!C18</f>
        <v>17963</v>
      </c>
      <c r="D18" s="163">
        <f>'18'!D18</f>
        <v>13163</v>
      </c>
      <c r="E18" s="163">
        <f>'18'!E18</f>
        <v>31126</v>
      </c>
      <c r="F18" s="265" t="s">
        <v>348</v>
      </c>
      <c r="G18" s="265">
        <v>4</v>
      </c>
      <c r="H18" s="404">
        <v>542150</v>
      </c>
      <c r="I18" s="265">
        <v>68</v>
      </c>
      <c r="J18" s="265">
        <f t="shared" si="0"/>
        <v>68</v>
      </c>
      <c r="K18" s="269">
        <v>5.165995593709641E-3</v>
      </c>
      <c r="L18" s="265">
        <v>4028</v>
      </c>
      <c r="M18" s="269">
        <v>1.6881827209533268E-2</v>
      </c>
    </row>
    <row r="19" spans="1:13" x14ac:dyDescent="0.2">
      <c r="A19" s="15" t="s">
        <v>51</v>
      </c>
      <c r="B19" s="381" t="s">
        <v>109</v>
      </c>
      <c r="C19" s="163">
        <f>'18'!C19</f>
        <v>1226</v>
      </c>
      <c r="D19" s="163">
        <f>'18'!D19</f>
        <v>827</v>
      </c>
      <c r="E19" s="163">
        <f>'18'!E19</f>
        <v>2053</v>
      </c>
      <c r="F19" s="265" t="s">
        <v>349</v>
      </c>
      <c r="G19" s="265">
        <v>1</v>
      </c>
      <c r="H19" s="404">
        <v>432900</v>
      </c>
      <c r="I19" s="265">
        <v>112</v>
      </c>
      <c r="J19" s="265">
        <f t="shared" si="0"/>
        <v>112</v>
      </c>
      <c r="K19" s="269">
        <v>0.13542926239419589</v>
      </c>
      <c r="L19" s="265">
        <v>583</v>
      </c>
      <c r="M19" s="269">
        <v>0.19210977701543738</v>
      </c>
    </row>
    <row r="20" spans="1:13" ht="22.5" x14ac:dyDescent="0.2">
      <c r="A20" s="15" t="s">
        <v>52</v>
      </c>
      <c r="B20" s="381" t="s">
        <v>109</v>
      </c>
      <c r="C20" s="163">
        <f>'18'!C20</f>
        <v>2393</v>
      </c>
      <c r="D20" s="163">
        <f>'18'!D20</f>
        <v>1660</v>
      </c>
      <c r="E20" s="163">
        <f>'18'!E20</f>
        <v>4053</v>
      </c>
      <c r="F20" s="265" t="s">
        <v>350</v>
      </c>
      <c r="G20" s="265">
        <v>3</v>
      </c>
      <c r="H20" s="404">
        <v>900270</v>
      </c>
      <c r="I20" s="265">
        <v>156</v>
      </c>
      <c r="J20" s="265">
        <f t="shared" si="0"/>
        <v>156</v>
      </c>
      <c r="K20" s="269">
        <v>9.3975903614457831E-2</v>
      </c>
      <c r="L20" s="265">
        <v>1231</v>
      </c>
      <c r="M20" s="269">
        <v>0.12672623883021933</v>
      </c>
    </row>
    <row r="21" spans="1:13" ht="22.5" x14ac:dyDescent="0.2">
      <c r="A21" s="15" t="s">
        <v>53</v>
      </c>
      <c r="B21" s="381" t="s">
        <v>109</v>
      </c>
      <c r="C21" s="163">
        <f>'18'!C21</f>
        <v>1301</v>
      </c>
      <c r="D21" s="163">
        <f>'18'!D21</f>
        <v>904</v>
      </c>
      <c r="E21" s="163">
        <f>'18'!E21</f>
        <v>2205</v>
      </c>
      <c r="F21" s="265" t="s">
        <v>351</v>
      </c>
      <c r="G21" s="265">
        <v>2</v>
      </c>
      <c r="H21" s="404">
        <v>572350</v>
      </c>
      <c r="I21" s="265">
        <v>91</v>
      </c>
      <c r="J21" s="265">
        <f t="shared" si="0"/>
        <v>91</v>
      </c>
      <c r="K21" s="269">
        <v>0.1006637168141593</v>
      </c>
      <c r="L21" s="265">
        <v>646</v>
      </c>
      <c r="M21" s="269">
        <v>0.14086687306501547</v>
      </c>
    </row>
    <row r="22" spans="1:13" x14ac:dyDescent="0.2">
      <c r="A22" s="15" t="s">
        <v>54</v>
      </c>
      <c r="B22" s="381" t="s">
        <v>109</v>
      </c>
      <c r="C22" s="163">
        <f>'18'!C22</f>
        <v>1869</v>
      </c>
      <c r="D22" s="163">
        <f>'18'!D22</f>
        <v>1351</v>
      </c>
      <c r="E22" s="163">
        <f>'18'!E22</f>
        <v>3220</v>
      </c>
      <c r="F22" s="265"/>
      <c r="G22" s="265"/>
      <c r="H22" s="404">
        <v>0</v>
      </c>
      <c r="I22" s="265">
        <v>0</v>
      </c>
      <c r="J22" s="265">
        <f t="shared" si="0"/>
        <v>0</v>
      </c>
      <c r="K22" s="269">
        <v>0</v>
      </c>
      <c r="L22" s="265">
        <v>933</v>
      </c>
      <c r="M22" s="269">
        <v>0</v>
      </c>
    </row>
    <row r="23" spans="1:13" x14ac:dyDescent="0.2">
      <c r="A23" s="15" t="s">
        <v>55</v>
      </c>
      <c r="B23" s="381" t="s">
        <v>109</v>
      </c>
      <c r="C23" s="163">
        <f>'18'!C23</f>
        <v>2942</v>
      </c>
      <c r="D23" s="163">
        <f>'18'!D23</f>
        <v>2128</v>
      </c>
      <c r="E23" s="163">
        <f>'18'!E23</f>
        <v>5070</v>
      </c>
      <c r="F23" s="265" t="s">
        <v>594</v>
      </c>
      <c r="G23" s="265">
        <v>1</v>
      </c>
      <c r="H23" s="404">
        <v>948150</v>
      </c>
      <c r="I23" s="265">
        <v>156</v>
      </c>
      <c r="J23" s="265">
        <f t="shared" si="0"/>
        <v>156</v>
      </c>
      <c r="K23" s="269">
        <v>7.3308270676691725E-2</v>
      </c>
      <c r="L23" s="265">
        <v>1546</v>
      </c>
      <c r="M23" s="269">
        <v>0.10090556274256145</v>
      </c>
    </row>
    <row r="24" spans="1:13" ht="22.5" x14ac:dyDescent="0.2">
      <c r="A24" s="15" t="s">
        <v>56</v>
      </c>
      <c r="B24" s="381" t="s">
        <v>105</v>
      </c>
      <c r="C24" s="163">
        <f>'18'!C24</f>
        <v>7514</v>
      </c>
      <c r="D24" s="163">
        <f>'18'!D24</f>
        <v>5219</v>
      </c>
      <c r="E24" s="163">
        <f>'18'!E24</f>
        <v>12733</v>
      </c>
      <c r="F24" s="265" t="s">
        <v>352</v>
      </c>
      <c r="G24" s="265">
        <v>3</v>
      </c>
      <c r="H24" s="404">
        <v>262720</v>
      </c>
      <c r="I24" s="265">
        <v>43</v>
      </c>
      <c r="J24" s="265">
        <f t="shared" si="0"/>
        <v>43</v>
      </c>
      <c r="K24" s="269">
        <v>8.2391262694002688E-3</v>
      </c>
      <c r="L24" s="265">
        <v>2359</v>
      </c>
      <c r="M24" s="269">
        <v>1.8228062738448497E-2</v>
      </c>
    </row>
    <row r="25" spans="1:13" ht="33.75" x14ac:dyDescent="0.2">
      <c r="A25" s="15" t="s">
        <v>57</v>
      </c>
      <c r="B25" s="381" t="s">
        <v>105</v>
      </c>
      <c r="C25" s="163">
        <f>'18'!C25</f>
        <v>10076</v>
      </c>
      <c r="D25" s="163">
        <f>'18'!D25</f>
        <v>6718</v>
      </c>
      <c r="E25" s="163">
        <f>'18'!E25</f>
        <v>16794</v>
      </c>
      <c r="F25" s="265" t="s">
        <v>595</v>
      </c>
      <c r="G25" s="265">
        <v>5</v>
      </c>
      <c r="H25" s="404">
        <v>3441840</v>
      </c>
      <c r="I25" s="265">
        <v>453</v>
      </c>
      <c r="J25" s="265">
        <f t="shared" si="0"/>
        <v>453</v>
      </c>
      <c r="K25" s="269">
        <v>6.7430782971122358E-2</v>
      </c>
      <c r="L25" s="265">
        <v>4196</v>
      </c>
      <c r="M25" s="269">
        <v>0.10795996186844614</v>
      </c>
    </row>
    <row r="26" spans="1:13" ht="22.5" x14ac:dyDescent="0.2">
      <c r="A26" s="15" t="s">
        <v>58</v>
      </c>
      <c r="B26" s="381" t="s">
        <v>105</v>
      </c>
      <c r="C26" s="163">
        <f>'18'!C26</f>
        <v>20123</v>
      </c>
      <c r="D26" s="163">
        <f>'18'!D26</f>
        <v>13856</v>
      </c>
      <c r="E26" s="163">
        <f>'18'!E26</f>
        <v>33979</v>
      </c>
      <c r="F26" s="265" t="s">
        <v>353</v>
      </c>
      <c r="G26" s="265">
        <v>3</v>
      </c>
      <c r="H26" s="404">
        <v>2570220</v>
      </c>
      <c r="I26" s="265">
        <v>352</v>
      </c>
      <c r="J26" s="265">
        <f t="shared" si="0"/>
        <v>352</v>
      </c>
      <c r="K26" s="269">
        <v>2.5404157043879907E-2</v>
      </c>
      <c r="L26" s="265">
        <v>6274</v>
      </c>
      <c r="M26" s="269">
        <v>5.6104558495377752E-2</v>
      </c>
    </row>
    <row r="27" spans="1:13" x14ac:dyDescent="0.2">
      <c r="A27" s="15" t="s">
        <v>59</v>
      </c>
      <c r="B27" s="381" t="s">
        <v>109</v>
      </c>
      <c r="C27" s="163">
        <f>'18'!C27</f>
        <v>876</v>
      </c>
      <c r="D27" s="163">
        <f>'18'!D27</f>
        <v>671</v>
      </c>
      <c r="E27" s="163">
        <f>'18'!E27</f>
        <v>1547</v>
      </c>
      <c r="F27" s="265"/>
      <c r="G27" s="265"/>
      <c r="H27" s="404">
        <v>0</v>
      </c>
      <c r="I27" s="265">
        <v>0</v>
      </c>
      <c r="J27" s="265">
        <f t="shared" si="0"/>
        <v>0</v>
      </c>
      <c r="K27" s="269">
        <v>0</v>
      </c>
      <c r="L27" s="265">
        <v>452</v>
      </c>
      <c r="M27" s="269">
        <v>0</v>
      </c>
    </row>
    <row r="28" spans="1:13" ht="45" x14ac:dyDescent="0.2">
      <c r="A28" s="15" t="s">
        <v>60</v>
      </c>
      <c r="B28" s="381" t="s">
        <v>105</v>
      </c>
      <c r="C28" s="163">
        <f>'18'!C28</f>
        <v>9893</v>
      </c>
      <c r="D28" s="163">
        <f>'18'!D28</f>
        <v>6864</v>
      </c>
      <c r="E28" s="163">
        <f>'18'!E28</f>
        <v>16757</v>
      </c>
      <c r="F28" s="265" t="s">
        <v>354</v>
      </c>
      <c r="G28" s="265">
        <v>8</v>
      </c>
      <c r="H28" s="404">
        <v>3669730</v>
      </c>
      <c r="I28" s="265">
        <v>596</v>
      </c>
      <c r="J28" s="265">
        <f t="shared" si="0"/>
        <v>596</v>
      </c>
      <c r="K28" s="269">
        <v>8.6829836829836832E-2</v>
      </c>
      <c r="L28" s="265">
        <v>4714</v>
      </c>
      <c r="M28" s="269">
        <v>0.12643190496393722</v>
      </c>
    </row>
    <row r="29" spans="1:13" x14ac:dyDescent="0.2">
      <c r="A29" s="15" t="s">
        <v>61</v>
      </c>
      <c r="B29" s="381" t="s">
        <v>109</v>
      </c>
      <c r="C29" s="163">
        <f>'18'!C29</f>
        <v>3977</v>
      </c>
      <c r="D29" s="163">
        <f>'18'!D29</f>
        <v>2833</v>
      </c>
      <c r="E29" s="163">
        <f>'18'!E29</f>
        <v>6810</v>
      </c>
      <c r="F29" s="265" t="s">
        <v>355</v>
      </c>
      <c r="G29" s="265">
        <v>2</v>
      </c>
      <c r="H29" s="404">
        <v>1103470</v>
      </c>
      <c r="I29" s="265">
        <v>160</v>
      </c>
      <c r="J29" s="265">
        <f t="shared" si="0"/>
        <v>160</v>
      </c>
      <c r="K29" s="269">
        <v>5.6477232615601836E-2</v>
      </c>
      <c r="L29" s="265">
        <v>2177</v>
      </c>
      <c r="M29" s="269">
        <v>7.3495636196600822E-2</v>
      </c>
    </row>
    <row r="30" spans="1:13" x14ac:dyDescent="0.2">
      <c r="A30" s="15" t="s">
        <v>62</v>
      </c>
      <c r="B30" s="381" t="s">
        <v>109</v>
      </c>
      <c r="C30" s="163">
        <f>'18'!C30</f>
        <v>109</v>
      </c>
      <c r="D30" s="163">
        <f>'18'!D30</f>
        <v>73</v>
      </c>
      <c r="E30" s="163">
        <f>'18'!E30</f>
        <v>182</v>
      </c>
      <c r="F30" s="265"/>
      <c r="G30" s="265"/>
      <c r="H30" s="404">
        <v>0</v>
      </c>
      <c r="I30" s="265">
        <v>0</v>
      </c>
      <c r="J30" s="265">
        <f t="shared" si="0"/>
        <v>0</v>
      </c>
      <c r="K30" s="269">
        <v>0</v>
      </c>
      <c r="L30" s="265">
        <v>63</v>
      </c>
      <c r="M30" s="269">
        <v>0</v>
      </c>
    </row>
    <row r="31" spans="1:13" x14ac:dyDescent="0.2">
      <c r="A31" s="15" t="s">
        <v>63</v>
      </c>
      <c r="B31" s="381" t="s">
        <v>109</v>
      </c>
      <c r="C31" s="163">
        <f>'18'!C31</f>
        <v>5892</v>
      </c>
      <c r="D31" s="163">
        <f>'18'!D31</f>
        <v>4055</v>
      </c>
      <c r="E31" s="163">
        <f>'18'!E31</f>
        <v>9947</v>
      </c>
      <c r="F31" s="265" t="s">
        <v>356</v>
      </c>
      <c r="G31" s="265">
        <v>2</v>
      </c>
      <c r="H31" s="404">
        <v>620940</v>
      </c>
      <c r="I31" s="265">
        <v>79</v>
      </c>
      <c r="J31" s="265">
        <f t="shared" si="0"/>
        <v>79</v>
      </c>
      <c r="K31" s="269">
        <v>1.9482120838471024E-2</v>
      </c>
      <c r="L31" s="265">
        <v>2682</v>
      </c>
      <c r="M31" s="269">
        <v>2.9455630126771066E-2</v>
      </c>
    </row>
    <row r="32" spans="1:13" x14ac:dyDescent="0.2">
      <c r="A32" s="15" t="s">
        <v>64</v>
      </c>
      <c r="B32" s="381" t="s">
        <v>109</v>
      </c>
      <c r="C32" s="163">
        <f>'18'!C32</f>
        <v>547</v>
      </c>
      <c r="D32" s="163">
        <f>'18'!D32</f>
        <v>369</v>
      </c>
      <c r="E32" s="163">
        <f>'18'!E32</f>
        <v>916</v>
      </c>
      <c r="F32" s="265" t="s">
        <v>328</v>
      </c>
      <c r="G32" s="265">
        <v>1</v>
      </c>
      <c r="H32" s="404">
        <v>168130</v>
      </c>
      <c r="I32" s="265">
        <v>43</v>
      </c>
      <c r="J32" s="265">
        <f t="shared" si="0"/>
        <v>43</v>
      </c>
      <c r="K32" s="269">
        <v>0.11653116531165311</v>
      </c>
      <c r="L32" s="265">
        <v>276</v>
      </c>
      <c r="M32" s="269">
        <v>0.15579710144927536</v>
      </c>
    </row>
    <row r="33" spans="1:13" x14ac:dyDescent="0.2">
      <c r="A33" s="15" t="s">
        <v>65</v>
      </c>
      <c r="B33" s="381" t="s">
        <v>109</v>
      </c>
      <c r="C33" s="163">
        <f>'18'!C33</f>
        <v>1137</v>
      </c>
      <c r="D33" s="163">
        <f>'18'!D33</f>
        <v>811</v>
      </c>
      <c r="E33" s="163">
        <f>'18'!E33</f>
        <v>1948</v>
      </c>
      <c r="F33" s="265" t="s">
        <v>357</v>
      </c>
      <c r="G33" s="265">
        <v>1</v>
      </c>
      <c r="H33" s="404">
        <v>494550</v>
      </c>
      <c r="I33" s="265">
        <v>63</v>
      </c>
      <c r="J33" s="265">
        <f t="shared" si="0"/>
        <v>63</v>
      </c>
      <c r="K33" s="269">
        <v>7.7681874229346484E-2</v>
      </c>
      <c r="L33" s="265">
        <v>597</v>
      </c>
      <c r="M33" s="269">
        <v>0.10552763819095477</v>
      </c>
    </row>
    <row r="34" spans="1:13" x14ac:dyDescent="0.2">
      <c r="A34" s="15" t="s">
        <v>66</v>
      </c>
      <c r="B34" s="381" t="s">
        <v>109</v>
      </c>
      <c r="C34" s="163">
        <f>'18'!C34</f>
        <v>1478</v>
      </c>
      <c r="D34" s="163">
        <f>'18'!D34</f>
        <v>1019</v>
      </c>
      <c r="E34" s="163">
        <f>'18'!E34</f>
        <v>2497</v>
      </c>
      <c r="F34" s="265" t="s">
        <v>358</v>
      </c>
      <c r="G34" s="265">
        <v>1</v>
      </c>
      <c r="H34" s="404">
        <v>424440</v>
      </c>
      <c r="I34" s="265">
        <v>53</v>
      </c>
      <c r="J34" s="265">
        <f t="shared" si="0"/>
        <v>53</v>
      </c>
      <c r="K34" s="269">
        <v>5.2011776251226695E-2</v>
      </c>
      <c r="L34" s="265">
        <v>778</v>
      </c>
      <c r="M34" s="269">
        <v>6.8123393316195366E-2</v>
      </c>
    </row>
    <row r="35" spans="1:13" ht="22.5" x14ac:dyDescent="0.2">
      <c r="A35" s="15" t="s">
        <v>67</v>
      </c>
      <c r="B35" s="381" t="s">
        <v>109</v>
      </c>
      <c r="C35" s="163">
        <f>'18'!C35</f>
        <v>2619</v>
      </c>
      <c r="D35" s="163">
        <f>'18'!D35</f>
        <v>1878</v>
      </c>
      <c r="E35" s="163">
        <f>'18'!E35</f>
        <v>4497</v>
      </c>
      <c r="F35" s="265" t="s">
        <v>359</v>
      </c>
      <c r="G35" s="265">
        <v>4</v>
      </c>
      <c r="H35" s="404">
        <v>635260</v>
      </c>
      <c r="I35" s="265">
        <v>114</v>
      </c>
      <c r="J35" s="265">
        <f t="shared" si="0"/>
        <v>114</v>
      </c>
      <c r="K35" s="269">
        <v>6.070287539936102E-2</v>
      </c>
      <c r="L35" s="265">
        <v>1378</v>
      </c>
      <c r="M35" s="269">
        <v>8.2728592162554432E-2</v>
      </c>
    </row>
    <row r="36" spans="1:13" x14ac:dyDescent="0.2">
      <c r="A36" s="15" t="s">
        <v>68</v>
      </c>
      <c r="B36" s="381" t="s">
        <v>109</v>
      </c>
      <c r="C36" s="163">
        <f>'18'!C36</f>
        <v>1538</v>
      </c>
      <c r="D36" s="163">
        <f>'18'!D36</f>
        <v>1055</v>
      </c>
      <c r="E36" s="163">
        <f>'18'!E36</f>
        <v>2593</v>
      </c>
      <c r="F36" s="265" t="s">
        <v>349</v>
      </c>
      <c r="G36" s="265">
        <v>1</v>
      </c>
      <c r="H36" s="404">
        <v>315900</v>
      </c>
      <c r="I36" s="265">
        <v>61</v>
      </c>
      <c r="J36" s="265">
        <f t="shared" si="0"/>
        <v>61</v>
      </c>
      <c r="K36" s="269">
        <v>5.7819905213270142E-2</v>
      </c>
      <c r="L36" s="265">
        <v>826</v>
      </c>
      <c r="M36" s="269">
        <v>7.3849878934624691E-2</v>
      </c>
    </row>
    <row r="37" spans="1:13" x14ac:dyDescent="0.2">
      <c r="A37" s="15" t="s">
        <v>69</v>
      </c>
      <c r="B37" s="381" t="s">
        <v>109</v>
      </c>
      <c r="C37" s="163">
        <f>'18'!C37</f>
        <v>915</v>
      </c>
      <c r="D37" s="163">
        <f>'18'!D37</f>
        <v>644</v>
      </c>
      <c r="E37" s="163">
        <f>'18'!E37</f>
        <v>1559</v>
      </c>
      <c r="F37" s="265"/>
      <c r="G37" s="265"/>
      <c r="H37" s="404">
        <v>0</v>
      </c>
      <c r="I37" s="265">
        <v>0</v>
      </c>
      <c r="J37" s="265">
        <f t="shared" si="0"/>
        <v>0</v>
      </c>
      <c r="K37" s="269">
        <v>0</v>
      </c>
      <c r="L37" s="265">
        <v>489</v>
      </c>
      <c r="M37" s="269">
        <v>0</v>
      </c>
    </row>
    <row r="38" spans="1:13" ht="45" x14ac:dyDescent="0.2">
      <c r="A38" s="15" t="s">
        <v>70</v>
      </c>
      <c r="B38" s="381" t="s">
        <v>105</v>
      </c>
      <c r="C38" s="163">
        <f>'18'!C38</f>
        <v>6837</v>
      </c>
      <c r="D38" s="163">
        <f>'18'!D38</f>
        <v>4722</v>
      </c>
      <c r="E38" s="163">
        <f>'18'!E38</f>
        <v>11559</v>
      </c>
      <c r="F38" s="265" t="s">
        <v>360</v>
      </c>
      <c r="G38" s="265">
        <v>6</v>
      </c>
      <c r="H38" s="404">
        <v>1299560</v>
      </c>
      <c r="I38" s="265">
        <v>174</v>
      </c>
      <c r="J38" s="265">
        <f t="shared" si="0"/>
        <v>174</v>
      </c>
      <c r="K38" s="269">
        <v>3.6848792884371026E-2</v>
      </c>
      <c r="L38" s="265">
        <v>3114</v>
      </c>
      <c r="M38" s="269">
        <v>5.5876685934489405E-2</v>
      </c>
    </row>
    <row r="39" spans="1:13" ht="45" x14ac:dyDescent="0.2">
      <c r="A39" s="15" t="s">
        <v>71</v>
      </c>
      <c r="B39" s="381" t="s">
        <v>105</v>
      </c>
      <c r="C39" s="163">
        <f>'18'!C39</f>
        <v>21366</v>
      </c>
      <c r="D39" s="163">
        <f>'18'!D39</f>
        <v>14155</v>
      </c>
      <c r="E39" s="163">
        <f>'18'!E39</f>
        <v>35521</v>
      </c>
      <c r="F39" s="265" t="s">
        <v>361</v>
      </c>
      <c r="G39" s="265">
        <v>6</v>
      </c>
      <c r="H39" s="404">
        <v>2136570</v>
      </c>
      <c r="I39" s="265">
        <v>304</v>
      </c>
      <c r="J39" s="265">
        <f t="shared" si="0"/>
        <v>304</v>
      </c>
      <c r="K39" s="269">
        <v>2.1476510067114093E-2</v>
      </c>
      <c r="L39" s="265">
        <v>8759</v>
      </c>
      <c r="M39" s="269">
        <v>3.4707158351409979E-2</v>
      </c>
    </row>
    <row r="40" spans="1:13" x14ac:dyDescent="0.2">
      <c r="A40" s="15" t="s">
        <v>72</v>
      </c>
      <c r="B40" s="381" t="s">
        <v>109</v>
      </c>
      <c r="C40" s="163">
        <f>'18'!C40</f>
        <v>2888</v>
      </c>
      <c r="D40" s="163">
        <f>'18'!D40</f>
        <v>1978</v>
      </c>
      <c r="E40" s="163">
        <f>'18'!E40</f>
        <v>4866</v>
      </c>
      <c r="F40" s="265" t="s">
        <v>362</v>
      </c>
      <c r="G40" s="265">
        <v>1</v>
      </c>
      <c r="H40" s="404">
        <v>597360</v>
      </c>
      <c r="I40" s="265">
        <v>79</v>
      </c>
      <c r="J40" s="265">
        <f t="shared" si="0"/>
        <v>79</v>
      </c>
      <c r="K40" s="269">
        <v>3.9939332659251772E-2</v>
      </c>
      <c r="L40" s="265">
        <v>1392</v>
      </c>
      <c r="M40" s="269">
        <v>5.6752873563218391E-2</v>
      </c>
    </row>
    <row r="41" spans="1:13" x14ac:dyDescent="0.2">
      <c r="A41" s="15" t="s">
        <v>73</v>
      </c>
      <c r="B41" s="381" t="s">
        <v>105</v>
      </c>
      <c r="C41" s="163">
        <f>'18'!C41</f>
        <v>4988</v>
      </c>
      <c r="D41" s="163">
        <f>'18'!D41</f>
        <v>3470</v>
      </c>
      <c r="E41" s="163">
        <f>'18'!E41</f>
        <v>8458</v>
      </c>
      <c r="F41" s="265" t="s">
        <v>363</v>
      </c>
      <c r="G41" s="265">
        <v>1</v>
      </c>
      <c r="H41" s="404">
        <v>1000050</v>
      </c>
      <c r="I41" s="265">
        <v>177</v>
      </c>
      <c r="J41" s="265">
        <f t="shared" si="0"/>
        <v>177</v>
      </c>
      <c r="K41" s="269">
        <v>5.100864553314121E-2</v>
      </c>
      <c r="L41" s="265">
        <v>2216</v>
      </c>
      <c r="M41" s="269">
        <v>7.9873646209386279E-2</v>
      </c>
    </row>
    <row r="42" spans="1:13" ht="22.5" x14ac:dyDescent="0.2">
      <c r="A42" s="15" t="s">
        <v>74</v>
      </c>
      <c r="B42" s="381" t="s">
        <v>105</v>
      </c>
      <c r="C42" s="163">
        <f>'18'!C42</f>
        <v>12632</v>
      </c>
      <c r="D42" s="163">
        <f>'18'!D42</f>
        <v>8774</v>
      </c>
      <c r="E42" s="163">
        <f>'18'!E42</f>
        <v>21406</v>
      </c>
      <c r="F42" s="265" t="s">
        <v>596</v>
      </c>
      <c r="G42" s="265">
        <v>4</v>
      </c>
      <c r="H42" s="404">
        <v>2080810</v>
      </c>
      <c r="I42" s="265">
        <v>268</v>
      </c>
      <c r="J42" s="265">
        <f t="shared" si="0"/>
        <v>268</v>
      </c>
      <c r="K42" s="269">
        <v>3.0544791429222704E-2</v>
      </c>
      <c r="L42" s="265">
        <v>5130</v>
      </c>
      <c r="M42" s="269">
        <v>5.2241715399610138E-2</v>
      </c>
    </row>
    <row r="43" spans="1:13" ht="45" x14ac:dyDescent="0.2">
      <c r="A43" s="15" t="s">
        <v>75</v>
      </c>
      <c r="B43" s="381" t="s">
        <v>105</v>
      </c>
      <c r="C43" s="163">
        <f>'18'!C43</f>
        <v>9763</v>
      </c>
      <c r="D43" s="163">
        <f>'18'!D43</f>
        <v>6765</v>
      </c>
      <c r="E43" s="163">
        <f>'18'!E43</f>
        <v>16528</v>
      </c>
      <c r="F43" s="265" t="s">
        <v>364</v>
      </c>
      <c r="G43" s="265">
        <v>6</v>
      </c>
      <c r="H43" s="404">
        <v>2607960</v>
      </c>
      <c r="I43" s="265">
        <v>374</v>
      </c>
      <c r="J43" s="265">
        <f t="shared" si="0"/>
        <v>374</v>
      </c>
      <c r="K43" s="269">
        <v>5.5284552845528454E-2</v>
      </c>
      <c r="L43" s="265">
        <v>4311</v>
      </c>
      <c r="M43" s="269">
        <v>8.6754813268383205E-2</v>
      </c>
    </row>
    <row r="44" spans="1:13" ht="22.5" x14ac:dyDescent="0.2">
      <c r="A44" s="15" t="s">
        <v>76</v>
      </c>
      <c r="B44" s="381" t="s">
        <v>109</v>
      </c>
      <c r="C44" s="163">
        <f>'18'!C44</f>
        <v>3743</v>
      </c>
      <c r="D44" s="163">
        <f>'18'!D44</f>
        <v>2706</v>
      </c>
      <c r="E44" s="163">
        <f>'18'!E44</f>
        <v>6449</v>
      </c>
      <c r="F44" s="265" t="s">
        <v>365</v>
      </c>
      <c r="G44" s="265">
        <v>3</v>
      </c>
      <c r="H44" s="404">
        <v>824000</v>
      </c>
      <c r="I44" s="265">
        <v>130</v>
      </c>
      <c r="J44" s="265">
        <f t="shared" si="0"/>
        <v>130</v>
      </c>
      <c r="K44" s="269">
        <v>4.804138950480414E-2</v>
      </c>
      <c r="L44" s="265">
        <v>2018</v>
      </c>
      <c r="M44" s="269">
        <v>6.4420218037661056E-2</v>
      </c>
    </row>
    <row r="45" spans="1:13" x14ac:dyDescent="0.2">
      <c r="A45" s="15" t="s">
        <v>77</v>
      </c>
      <c r="B45" s="381" t="s">
        <v>109</v>
      </c>
      <c r="C45" s="163">
        <f>'18'!C45</f>
        <v>1364</v>
      </c>
      <c r="D45" s="163">
        <f>'18'!D45</f>
        <v>1008</v>
      </c>
      <c r="E45" s="163">
        <f>'18'!E45</f>
        <v>2372</v>
      </c>
      <c r="F45" s="265" t="s">
        <v>366</v>
      </c>
      <c r="G45" s="265">
        <v>1</v>
      </c>
      <c r="H45" s="404">
        <v>400860</v>
      </c>
      <c r="I45" s="265">
        <v>52</v>
      </c>
      <c r="J45" s="265">
        <f t="shared" si="0"/>
        <v>52</v>
      </c>
      <c r="K45" s="269">
        <v>5.1587301587301584E-2</v>
      </c>
      <c r="L45" s="265">
        <v>724</v>
      </c>
      <c r="M45" s="269">
        <v>7.18232044198895E-2</v>
      </c>
    </row>
    <row r="46" spans="1:13" x14ac:dyDescent="0.2">
      <c r="A46" s="15" t="s">
        <v>78</v>
      </c>
      <c r="B46" s="381" t="s">
        <v>109</v>
      </c>
      <c r="C46" s="163">
        <f>'18'!C46</f>
        <v>3475</v>
      </c>
      <c r="D46" s="163">
        <f>'18'!D46</f>
        <v>2487</v>
      </c>
      <c r="E46" s="163">
        <f>'18'!E46</f>
        <v>5962</v>
      </c>
      <c r="F46" s="265" t="s">
        <v>367</v>
      </c>
      <c r="G46" s="265">
        <v>1</v>
      </c>
      <c r="H46" s="404">
        <v>612880</v>
      </c>
      <c r="I46" s="265">
        <v>83</v>
      </c>
      <c r="J46" s="265">
        <f t="shared" si="0"/>
        <v>83</v>
      </c>
      <c r="K46" s="269">
        <v>3.337354242058705E-2</v>
      </c>
      <c r="L46" s="265">
        <v>1708</v>
      </c>
      <c r="M46" s="269">
        <v>4.8594847775175642E-2</v>
      </c>
    </row>
    <row r="47" spans="1:13" ht="22.5" x14ac:dyDescent="0.2">
      <c r="A47" s="15" t="s">
        <v>79</v>
      </c>
      <c r="B47" s="381" t="s">
        <v>109</v>
      </c>
      <c r="C47" s="163">
        <f>'18'!C47</f>
        <v>1725</v>
      </c>
      <c r="D47" s="163">
        <f>'18'!D47</f>
        <v>1197</v>
      </c>
      <c r="E47" s="163">
        <f>'18'!E47</f>
        <v>2922</v>
      </c>
      <c r="F47" s="265" t="s">
        <v>368</v>
      </c>
      <c r="G47" s="265">
        <v>2</v>
      </c>
      <c r="H47" s="404">
        <v>325410</v>
      </c>
      <c r="I47" s="265">
        <v>57</v>
      </c>
      <c r="J47" s="265">
        <f t="shared" si="0"/>
        <v>57</v>
      </c>
      <c r="K47" s="269">
        <v>4.7619047619047616E-2</v>
      </c>
      <c r="L47" s="265">
        <v>1017</v>
      </c>
      <c r="M47" s="269">
        <v>5.6047197640117993E-2</v>
      </c>
    </row>
    <row r="48" spans="1:13" ht="22.5" x14ac:dyDescent="0.2">
      <c r="A48" s="15" t="s">
        <v>80</v>
      </c>
      <c r="B48" s="381" t="s">
        <v>109</v>
      </c>
      <c r="C48" s="163">
        <f>'18'!C48</f>
        <v>5043</v>
      </c>
      <c r="D48" s="163">
        <f>'18'!D48</f>
        <v>3645</v>
      </c>
      <c r="E48" s="163">
        <f>'18'!E48</f>
        <v>8688</v>
      </c>
      <c r="F48" s="265" t="s">
        <v>369</v>
      </c>
      <c r="G48" s="265">
        <v>4</v>
      </c>
      <c r="H48" s="404">
        <v>831800</v>
      </c>
      <c r="I48" s="265">
        <v>142</v>
      </c>
      <c r="J48" s="265">
        <f t="shared" si="0"/>
        <v>142</v>
      </c>
      <c r="K48" s="269">
        <v>3.8957475994513033E-2</v>
      </c>
      <c r="L48" s="265">
        <v>2062</v>
      </c>
      <c r="M48" s="269">
        <v>6.8865179437439375E-2</v>
      </c>
    </row>
    <row r="49" spans="1:13" ht="22.5" x14ac:dyDescent="0.2">
      <c r="A49" s="15" t="s">
        <v>81</v>
      </c>
      <c r="B49" s="381" t="s">
        <v>105</v>
      </c>
      <c r="C49" s="163">
        <f>'18'!C49</f>
        <v>27985</v>
      </c>
      <c r="D49" s="163">
        <f>'18'!D49</f>
        <v>19320</v>
      </c>
      <c r="E49" s="163">
        <f>'18'!E49</f>
        <v>47305</v>
      </c>
      <c r="F49" s="265" t="s">
        <v>597</v>
      </c>
      <c r="G49" s="265">
        <v>3</v>
      </c>
      <c r="H49" s="404">
        <v>1413680</v>
      </c>
      <c r="I49" s="265">
        <v>183</v>
      </c>
      <c r="J49" s="265">
        <f t="shared" si="0"/>
        <v>183</v>
      </c>
      <c r="K49" s="269">
        <v>9.4720496894409936E-3</v>
      </c>
      <c r="L49" s="265">
        <v>6401</v>
      </c>
      <c r="M49" s="269">
        <v>2.858928292454304E-2</v>
      </c>
    </row>
    <row r="50" spans="1:13" x14ac:dyDescent="0.2">
      <c r="A50" s="15" t="s">
        <v>82</v>
      </c>
      <c r="B50" s="381" t="s">
        <v>109</v>
      </c>
      <c r="C50" s="163">
        <f>'18'!C50</f>
        <v>660</v>
      </c>
      <c r="D50" s="163">
        <f>'18'!D50</f>
        <v>390</v>
      </c>
      <c r="E50" s="163">
        <f>'18'!E50</f>
        <v>1050</v>
      </c>
      <c r="F50" s="265" t="s">
        <v>312</v>
      </c>
      <c r="G50" s="265">
        <v>1</v>
      </c>
      <c r="H50" s="404">
        <v>133620</v>
      </c>
      <c r="I50" s="265">
        <v>17</v>
      </c>
      <c r="J50" s="265">
        <f t="shared" si="0"/>
        <v>17</v>
      </c>
      <c r="K50" s="269">
        <v>4.3589743589743588E-2</v>
      </c>
      <c r="L50" s="265">
        <v>244</v>
      </c>
      <c r="M50" s="269">
        <v>6.9672131147540978E-2</v>
      </c>
    </row>
    <row r="51" spans="1:13" ht="33.75" x14ac:dyDescent="0.2">
      <c r="A51" s="15" t="s">
        <v>83</v>
      </c>
      <c r="B51" s="381" t="s">
        <v>105</v>
      </c>
      <c r="C51" s="163">
        <f>'18'!C51</f>
        <v>9370</v>
      </c>
      <c r="D51" s="163">
        <f>'18'!D51</f>
        <v>6861</v>
      </c>
      <c r="E51" s="163">
        <f>'18'!E51</f>
        <v>16231</v>
      </c>
      <c r="F51" s="265" t="s">
        <v>370</v>
      </c>
      <c r="G51" s="265">
        <v>5</v>
      </c>
      <c r="H51" s="404">
        <v>1499360</v>
      </c>
      <c r="I51" s="265">
        <v>226</v>
      </c>
      <c r="J51" s="265">
        <f t="shared" si="0"/>
        <v>226</v>
      </c>
      <c r="K51" s="269">
        <v>3.2939804693193415E-2</v>
      </c>
      <c r="L51" s="265">
        <v>3197</v>
      </c>
      <c r="M51" s="269">
        <v>7.0691273068501717E-2</v>
      </c>
    </row>
    <row r="52" spans="1:13" x14ac:dyDescent="0.2">
      <c r="A52" s="15" t="s">
        <v>84</v>
      </c>
      <c r="B52" s="381" t="s">
        <v>109</v>
      </c>
      <c r="C52" s="163">
        <f>'18'!C52</f>
        <v>3098</v>
      </c>
      <c r="D52" s="163">
        <f>'18'!D52</f>
        <v>2175</v>
      </c>
      <c r="E52" s="163">
        <f>'18'!E52</f>
        <v>5273</v>
      </c>
      <c r="F52" s="265" t="s">
        <v>598</v>
      </c>
      <c r="G52" s="265">
        <v>2</v>
      </c>
      <c r="H52" s="404">
        <v>297160</v>
      </c>
      <c r="I52" s="265">
        <v>127</v>
      </c>
      <c r="J52" s="265">
        <f t="shared" si="0"/>
        <v>127</v>
      </c>
      <c r="K52" s="269">
        <v>5.839080459770115E-2</v>
      </c>
      <c r="L52" s="265">
        <v>1558</v>
      </c>
      <c r="M52" s="269">
        <v>8.151476251604621E-2</v>
      </c>
    </row>
    <row r="53" spans="1:13" x14ac:dyDescent="0.2">
      <c r="A53" s="15" t="s">
        <v>85</v>
      </c>
      <c r="B53" s="381" t="s">
        <v>109</v>
      </c>
      <c r="C53" s="163">
        <f>'18'!C53</f>
        <v>1648</v>
      </c>
      <c r="D53" s="163">
        <f>'18'!D53</f>
        <v>1113</v>
      </c>
      <c r="E53" s="163">
        <f>'18'!E53</f>
        <v>2761</v>
      </c>
      <c r="F53" s="265" t="s">
        <v>324</v>
      </c>
      <c r="G53" s="265">
        <v>1</v>
      </c>
      <c r="H53" s="404">
        <v>58650</v>
      </c>
      <c r="I53" s="265">
        <v>15</v>
      </c>
      <c r="J53" s="265">
        <f t="shared" si="0"/>
        <v>15</v>
      </c>
      <c r="K53" s="269">
        <v>1.3477088948787063E-2</v>
      </c>
      <c r="L53" s="265">
        <v>824</v>
      </c>
      <c r="M53" s="269">
        <v>1.820388349514563E-2</v>
      </c>
    </row>
    <row r="54" spans="1:13" x14ac:dyDescent="0.2">
      <c r="A54" s="15" t="s">
        <v>86</v>
      </c>
      <c r="B54" s="381" t="s">
        <v>105</v>
      </c>
      <c r="C54" s="163">
        <f>'18'!C54</f>
        <v>62059</v>
      </c>
      <c r="D54" s="163">
        <f>'18'!D54</f>
        <v>38994</v>
      </c>
      <c r="E54" s="163">
        <f>'18'!E54</f>
        <v>101053</v>
      </c>
      <c r="F54" s="265" t="s">
        <v>326</v>
      </c>
      <c r="G54" s="265">
        <v>1</v>
      </c>
      <c r="H54" s="404">
        <v>19717450</v>
      </c>
      <c r="I54" s="265">
        <v>2577</v>
      </c>
      <c r="J54" s="265">
        <f t="shared" si="0"/>
        <v>2577</v>
      </c>
      <c r="K54" s="269">
        <v>6.6087090321587938E-2</v>
      </c>
      <c r="L54" s="265">
        <v>29504</v>
      </c>
      <c r="M54" s="269">
        <v>8.7344088937093278E-2</v>
      </c>
    </row>
    <row r="55" spans="1:13" x14ac:dyDescent="0.2">
      <c r="A55" s="15" t="s">
        <v>87</v>
      </c>
      <c r="B55" s="381" t="s">
        <v>109</v>
      </c>
      <c r="C55" s="163">
        <f>'18'!C55</f>
        <v>1650</v>
      </c>
      <c r="D55" s="163">
        <f>'18'!D55</f>
        <v>1173</v>
      </c>
      <c r="E55" s="163">
        <f>'18'!E55</f>
        <v>2823</v>
      </c>
      <c r="F55" s="265" t="s">
        <v>313</v>
      </c>
      <c r="G55" s="265">
        <v>1</v>
      </c>
      <c r="H55" s="404">
        <v>205275</v>
      </c>
      <c r="I55" s="265">
        <v>52</v>
      </c>
      <c r="J55" s="265">
        <f t="shared" si="0"/>
        <v>52</v>
      </c>
      <c r="K55" s="269">
        <v>4.4330775788576297E-2</v>
      </c>
      <c r="L55" s="265">
        <v>706</v>
      </c>
      <c r="M55" s="269">
        <v>7.3654390934844188E-2</v>
      </c>
    </row>
    <row r="56" spans="1:13" x14ac:dyDescent="0.2">
      <c r="A56" s="15" t="s">
        <v>88</v>
      </c>
      <c r="B56" s="381" t="s">
        <v>109</v>
      </c>
      <c r="C56" s="163">
        <f>'18'!C56</f>
        <v>574</v>
      </c>
      <c r="D56" s="163">
        <f>'18'!D56</f>
        <v>400</v>
      </c>
      <c r="E56" s="163">
        <f>'18'!E56</f>
        <v>974</v>
      </c>
      <c r="F56" s="265" t="s">
        <v>309</v>
      </c>
      <c r="G56" s="265">
        <v>1</v>
      </c>
      <c r="H56" s="404">
        <v>247130</v>
      </c>
      <c r="I56" s="265">
        <v>43</v>
      </c>
      <c r="J56" s="265">
        <f t="shared" si="0"/>
        <v>43</v>
      </c>
      <c r="K56" s="269">
        <v>0.1075</v>
      </c>
      <c r="L56" s="265">
        <v>314</v>
      </c>
      <c r="M56" s="269">
        <v>0.13694267515923567</v>
      </c>
    </row>
    <row r="57" spans="1:13" x14ac:dyDescent="0.2">
      <c r="A57" s="15" t="s">
        <v>89</v>
      </c>
      <c r="B57" s="381" t="s">
        <v>109</v>
      </c>
      <c r="C57" s="163">
        <f>'18'!C57</f>
        <v>4471</v>
      </c>
      <c r="D57" s="163">
        <f>'18'!D57</f>
        <v>3240</v>
      </c>
      <c r="E57" s="163">
        <f>'18'!E57</f>
        <v>7711</v>
      </c>
      <c r="F57" s="265" t="s">
        <v>371</v>
      </c>
      <c r="G57" s="265">
        <v>2</v>
      </c>
      <c r="H57" s="404">
        <v>746700</v>
      </c>
      <c r="I57" s="265">
        <v>96</v>
      </c>
      <c r="J57" s="265">
        <f t="shared" si="0"/>
        <v>96</v>
      </c>
      <c r="K57" s="269">
        <v>2.9629629629629631E-2</v>
      </c>
      <c r="L57" s="265">
        <v>2274</v>
      </c>
      <c r="M57" s="269">
        <v>4.221635883905013E-2</v>
      </c>
    </row>
    <row r="58" spans="1:13" x14ac:dyDescent="0.2">
      <c r="A58" s="15" t="s">
        <v>90</v>
      </c>
      <c r="B58" s="381" t="s">
        <v>109</v>
      </c>
      <c r="C58" s="163">
        <f>'18'!C58</f>
        <v>1362</v>
      </c>
      <c r="D58" s="163">
        <f>'18'!D58</f>
        <v>1062</v>
      </c>
      <c r="E58" s="163">
        <f>'18'!E58</f>
        <v>2424</v>
      </c>
      <c r="F58" s="265" t="s">
        <v>599</v>
      </c>
      <c r="G58" s="265">
        <v>1</v>
      </c>
      <c r="H58" s="404">
        <v>125600</v>
      </c>
      <c r="I58" s="265">
        <v>16</v>
      </c>
      <c r="J58" s="265">
        <f t="shared" si="0"/>
        <v>16</v>
      </c>
      <c r="K58" s="269">
        <v>1.5065913370998116E-2</v>
      </c>
      <c r="L58" s="265">
        <v>833</v>
      </c>
      <c r="M58" s="269">
        <v>1.920768307322929E-2</v>
      </c>
    </row>
    <row r="59" spans="1:13" x14ac:dyDescent="0.2">
      <c r="A59" s="15" t="s">
        <v>91</v>
      </c>
      <c r="B59" s="381" t="s">
        <v>109</v>
      </c>
      <c r="C59" s="163">
        <f>'18'!C59</f>
        <v>2195</v>
      </c>
      <c r="D59" s="163">
        <f>'18'!D59</f>
        <v>1507</v>
      </c>
      <c r="E59" s="163">
        <f>'18'!E59</f>
        <v>3702</v>
      </c>
      <c r="F59" s="265" t="s">
        <v>372</v>
      </c>
      <c r="G59" s="265">
        <v>2</v>
      </c>
      <c r="H59" s="404">
        <v>796330</v>
      </c>
      <c r="I59" s="265">
        <v>136</v>
      </c>
      <c r="J59" s="265">
        <f t="shared" si="0"/>
        <v>136</v>
      </c>
      <c r="K59" s="269">
        <v>9.0245520902455204E-2</v>
      </c>
      <c r="L59" s="265">
        <v>1098</v>
      </c>
      <c r="M59" s="269">
        <v>0.12386156648451731</v>
      </c>
    </row>
    <row r="60" spans="1:13" x14ac:dyDescent="0.2">
      <c r="A60" s="15" t="s">
        <v>92</v>
      </c>
      <c r="B60" s="381" t="s">
        <v>109</v>
      </c>
      <c r="C60" s="163">
        <f>'18'!C60</f>
        <v>153</v>
      </c>
      <c r="D60" s="163">
        <f>'18'!D60</f>
        <v>102</v>
      </c>
      <c r="E60" s="163">
        <f>'18'!E60</f>
        <v>255</v>
      </c>
      <c r="F60" s="265"/>
      <c r="G60" s="265"/>
      <c r="H60" s="404">
        <v>0</v>
      </c>
      <c r="I60" s="265">
        <v>0</v>
      </c>
      <c r="J60" s="265">
        <f t="shared" si="0"/>
        <v>0</v>
      </c>
      <c r="K60" s="269">
        <v>0</v>
      </c>
      <c r="L60" s="265">
        <v>79</v>
      </c>
      <c r="M60" s="269">
        <v>0</v>
      </c>
    </row>
    <row r="61" spans="1:13" ht="22.5" x14ac:dyDescent="0.2">
      <c r="A61" s="15" t="s">
        <v>93</v>
      </c>
      <c r="B61" s="381" t="s">
        <v>109</v>
      </c>
      <c r="C61" s="163">
        <f>'18'!C61</f>
        <v>1307</v>
      </c>
      <c r="D61" s="163">
        <f>'18'!D61</f>
        <v>866</v>
      </c>
      <c r="E61" s="163">
        <f>'18'!E61</f>
        <v>2173</v>
      </c>
      <c r="F61" s="265" t="s">
        <v>373</v>
      </c>
      <c r="G61" s="265">
        <v>3</v>
      </c>
      <c r="H61" s="404">
        <v>526450</v>
      </c>
      <c r="I61" s="265">
        <v>67</v>
      </c>
      <c r="J61" s="265">
        <f t="shared" si="0"/>
        <v>67</v>
      </c>
      <c r="K61" s="269">
        <v>7.7367205542725179E-2</v>
      </c>
      <c r="L61" s="265">
        <v>701</v>
      </c>
      <c r="M61" s="269">
        <v>9.5577746077032816E-2</v>
      </c>
    </row>
    <row r="62" spans="1:13" x14ac:dyDescent="0.2">
      <c r="A62" s="15" t="s">
        <v>94</v>
      </c>
      <c r="B62" s="381" t="s">
        <v>109</v>
      </c>
      <c r="C62" s="163">
        <f>'18'!C62</f>
        <v>1338</v>
      </c>
      <c r="D62" s="163">
        <f>'18'!D62</f>
        <v>889</v>
      </c>
      <c r="E62" s="163">
        <f>'18'!E62</f>
        <v>2227</v>
      </c>
      <c r="F62" s="265" t="s">
        <v>374</v>
      </c>
      <c r="G62" s="265">
        <v>2</v>
      </c>
      <c r="H62" s="404">
        <v>770080</v>
      </c>
      <c r="I62" s="265">
        <v>105</v>
      </c>
      <c r="J62" s="265">
        <f t="shared" si="0"/>
        <v>105</v>
      </c>
      <c r="K62" s="269">
        <v>0.11811023622047244</v>
      </c>
      <c r="L62" s="265">
        <v>661</v>
      </c>
      <c r="M62" s="269">
        <v>0.15885022692889561</v>
      </c>
    </row>
    <row r="63" spans="1:13" x14ac:dyDescent="0.2">
      <c r="A63" s="15" t="s">
        <v>95</v>
      </c>
      <c r="B63" s="381" t="s">
        <v>109</v>
      </c>
      <c r="C63" s="163">
        <f>'18'!C63</f>
        <v>1184</v>
      </c>
      <c r="D63" s="163">
        <f>'18'!D63</f>
        <v>913</v>
      </c>
      <c r="E63" s="163">
        <f>'18'!E63</f>
        <v>2097</v>
      </c>
      <c r="F63" s="265" t="s">
        <v>322</v>
      </c>
      <c r="G63" s="265">
        <v>1</v>
      </c>
      <c r="H63" s="404">
        <v>475150</v>
      </c>
      <c r="I63" s="265">
        <v>19</v>
      </c>
      <c r="J63" s="265">
        <f t="shared" si="0"/>
        <v>19</v>
      </c>
      <c r="K63" s="269">
        <v>2.0810514786418401E-2</v>
      </c>
      <c r="L63" s="265">
        <v>568</v>
      </c>
      <c r="M63" s="269">
        <v>3.345070422535211E-2</v>
      </c>
    </row>
    <row r="64" spans="1:13" ht="22.5" x14ac:dyDescent="0.2">
      <c r="A64" s="15" t="s">
        <v>111</v>
      </c>
      <c r="B64" s="381" t="s">
        <v>109</v>
      </c>
      <c r="C64" s="163">
        <f>'18'!C64</f>
        <v>1791</v>
      </c>
      <c r="D64" s="163">
        <f>'18'!D64</f>
        <v>1297</v>
      </c>
      <c r="E64" s="163">
        <f>'18'!E64</f>
        <v>3088</v>
      </c>
      <c r="F64" s="265" t="s">
        <v>375</v>
      </c>
      <c r="G64" s="265">
        <v>2</v>
      </c>
      <c r="H64" s="404">
        <v>986190</v>
      </c>
      <c r="I64" s="265">
        <v>132</v>
      </c>
      <c r="J64" s="265">
        <f t="shared" si="0"/>
        <v>132</v>
      </c>
      <c r="K64" s="269">
        <v>0.10177332305319969</v>
      </c>
      <c r="L64" s="265">
        <v>1029</v>
      </c>
      <c r="M64" s="269">
        <v>0.1282798833819242</v>
      </c>
    </row>
    <row r="65" spans="1:13" x14ac:dyDescent="0.2">
      <c r="A65" s="15" t="s">
        <v>96</v>
      </c>
      <c r="B65" s="381" t="s">
        <v>109</v>
      </c>
      <c r="C65" s="163">
        <f>'18'!C65</f>
        <v>1254</v>
      </c>
      <c r="D65" s="163">
        <f>'18'!D65</f>
        <v>834</v>
      </c>
      <c r="E65" s="163">
        <f>'18'!E65</f>
        <v>2088</v>
      </c>
      <c r="F65" s="265" t="s">
        <v>376</v>
      </c>
      <c r="G65" s="265">
        <v>1</v>
      </c>
      <c r="H65" s="404">
        <v>204360</v>
      </c>
      <c r="I65" s="265">
        <v>26</v>
      </c>
      <c r="J65" s="265">
        <f t="shared" si="0"/>
        <v>26</v>
      </c>
      <c r="K65" s="269">
        <v>3.117505995203837E-2</v>
      </c>
      <c r="L65" s="265">
        <v>640</v>
      </c>
      <c r="M65" s="269">
        <v>4.0625000000000001E-2</v>
      </c>
    </row>
    <row r="66" spans="1:13" x14ac:dyDescent="0.2">
      <c r="A66" s="15" t="s">
        <v>97</v>
      </c>
      <c r="B66" s="381" t="s">
        <v>109</v>
      </c>
      <c r="C66" s="163">
        <f>'18'!C66</f>
        <v>6218</v>
      </c>
      <c r="D66" s="163">
        <f>'18'!D66</f>
        <v>4338</v>
      </c>
      <c r="E66" s="163">
        <f>'18'!E66</f>
        <v>10556</v>
      </c>
      <c r="F66" s="265" t="s">
        <v>357</v>
      </c>
      <c r="G66" s="265">
        <v>1</v>
      </c>
      <c r="H66" s="404">
        <v>957700</v>
      </c>
      <c r="I66" s="265">
        <v>121</v>
      </c>
      <c r="J66" s="265">
        <f t="shared" si="0"/>
        <v>121</v>
      </c>
      <c r="K66" s="269">
        <v>2.7893038266482251E-2</v>
      </c>
      <c r="L66" s="265">
        <v>2310</v>
      </c>
      <c r="M66" s="269">
        <v>5.2380952380952382E-2</v>
      </c>
    </row>
    <row r="67" spans="1:13" ht="22.5" x14ac:dyDescent="0.2">
      <c r="A67" s="15" t="s">
        <v>98</v>
      </c>
      <c r="B67" s="381" t="s">
        <v>109</v>
      </c>
      <c r="C67" s="163">
        <f>'18'!C67</f>
        <v>1238</v>
      </c>
      <c r="D67" s="163">
        <f>'18'!D67</f>
        <v>944</v>
      </c>
      <c r="E67" s="163">
        <f>'18'!E67</f>
        <v>2182</v>
      </c>
      <c r="F67" s="265" t="s">
        <v>377</v>
      </c>
      <c r="G67" s="265">
        <v>2</v>
      </c>
      <c r="H67" s="404">
        <v>391650</v>
      </c>
      <c r="I67" s="265">
        <v>68</v>
      </c>
      <c r="J67" s="265">
        <f t="shared" si="0"/>
        <v>68</v>
      </c>
      <c r="K67" s="269">
        <v>7.2033898305084748E-2</v>
      </c>
      <c r="L67" s="265">
        <v>665</v>
      </c>
      <c r="M67" s="269">
        <v>0.10225563909774436</v>
      </c>
    </row>
    <row r="68" spans="1:13" x14ac:dyDescent="0.2">
      <c r="A68" s="15" t="s">
        <v>99</v>
      </c>
      <c r="B68" s="381" t="s">
        <v>105</v>
      </c>
      <c r="C68" s="163">
        <f>'18'!C68</f>
        <v>10239</v>
      </c>
      <c r="D68" s="163">
        <f>'18'!D68</f>
        <v>7432</v>
      </c>
      <c r="E68" s="163">
        <f>'18'!E68</f>
        <v>17671</v>
      </c>
      <c r="F68" s="265" t="s">
        <v>378</v>
      </c>
      <c r="G68" s="265">
        <v>2</v>
      </c>
      <c r="H68" s="404">
        <v>1444640</v>
      </c>
      <c r="I68" s="265">
        <v>227</v>
      </c>
      <c r="J68" s="265">
        <f t="shared" si="0"/>
        <v>227</v>
      </c>
      <c r="K68" s="269">
        <v>3.0543595263724434E-2</v>
      </c>
      <c r="L68" s="265">
        <v>4233</v>
      </c>
      <c r="M68" s="269">
        <v>5.362626978502244E-2</v>
      </c>
    </row>
    <row r="69" spans="1:13" x14ac:dyDescent="0.2">
      <c r="A69" s="15" t="s">
        <v>100</v>
      </c>
      <c r="B69" s="381" t="s">
        <v>109</v>
      </c>
      <c r="C69" s="163">
        <f>'18'!C69</f>
        <v>871</v>
      </c>
      <c r="D69" s="163">
        <f>'18'!D69</f>
        <v>650</v>
      </c>
      <c r="E69" s="163">
        <f>'18'!E69</f>
        <v>1521</v>
      </c>
      <c r="F69" s="265" t="s">
        <v>331</v>
      </c>
      <c r="G69" s="265">
        <v>1</v>
      </c>
      <c r="H69" s="404">
        <v>149150</v>
      </c>
      <c r="I69" s="265">
        <v>19</v>
      </c>
      <c r="J69" s="265">
        <f t="shared" ref="J69:J70" si="1">SUM(I69)</f>
        <v>19</v>
      </c>
      <c r="K69" s="269">
        <v>2.923076923076923E-2</v>
      </c>
      <c r="L69" s="265">
        <v>441</v>
      </c>
      <c r="M69" s="269">
        <v>4.3083900226757371E-2</v>
      </c>
    </row>
    <row r="70" spans="1:13" ht="33.75" x14ac:dyDescent="0.2">
      <c r="A70" s="15" t="s">
        <v>101</v>
      </c>
      <c r="B70" s="381" t="s">
        <v>105</v>
      </c>
      <c r="C70" s="163">
        <f>'18'!C70</f>
        <v>15734</v>
      </c>
      <c r="D70" s="163">
        <f>'18'!D70</f>
        <v>10858</v>
      </c>
      <c r="E70" s="163">
        <f>'18'!E70</f>
        <v>26592</v>
      </c>
      <c r="F70" s="265" t="s">
        <v>379</v>
      </c>
      <c r="G70" s="265">
        <v>6</v>
      </c>
      <c r="H70" s="404">
        <v>1802570</v>
      </c>
      <c r="I70" s="265">
        <v>261</v>
      </c>
      <c r="J70" s="265">
        <f t="shared" si="1"/>
        <v>261</v>
      </c>
      <c r="K70" s="269">
        <v>2.4037575980843617E-2</v>
      </c>
      <c r="L70" s="265">
        <v>6277</v>
      </c>
      <c r="M70" s="269">
        <v>4.1580372789549146E-2</v>
      </c>
    </row>
    <row r="71" spans="1:13" x14ac:dyDescent="0.2">
      <c r="A71" s="457" t="str">
        <f>'1'!A70</f>
        <v>Statewide Total</v>
      </c>
      <c r="B71" s="484"/>
      <c r="C71" s="12">
        <f>'18'!C71</f>
        <v>432581</v>
      </c>
      <c r="D71" s="12">
        <f>'18'!D71</f>
        <v>296957</v>
      </c>
      <c r="E71" s="12">
        <f>'18'!E71</f>
        <v>729538</v>
      </c>
      <c r="F71" s="12"/>
      <c r="G71" s="12">
        <v>144</v>
      </c>
      <c r="H71" s="77">
        <f>SUM(H4:H70)</f>
        <v>79030675</v>
      </c>
      <c r="I71" s="12">
        <f>SUM(I4:I70)</f>
        <v>11391</v>
      </c>
      <c r="J71" s="12">
        <f>SUM(J4:J70)</f>
        <v>11391</v>
      </c>
      <c r="K71" s="84">
        <f>J71/D71</f>
        <v>3.8359089026357353E-2</v>
      </c>
      <c r="L71" s="12">
        <v>173474</v>
      </c>
      <c r="M71" s="272">
        <v>6.5664018815499728E-2</v>
      </c>
    </row>
    <row r="72" spans="1:13" x14ac:dyDescent="0.2">
      <c r="A72" s="159" t="s">
        <v>242</v>
      </c>
      <c r="B72" s="159"/>
      <c r="C72" s="203"/>
      <c r="D72" s="203"/>
      <c r="E72" s="203"/>
      <c r="F72" s="203"/>
      <c r="G72" s="203"/>
      <c r="H72" s="203"/>
      <c r="I72" s="406"/>
      <c r="J72" s="203"/>
      <c r="K72" s="203"/>
    </row>
    <row r="73" spans="1:13" x14ac:dyDescent="0.2">
      <c r="A73" s="264" t="s">
        <v>600</v>
      </c>
      <c r="B73" s="403"/>
      <c r="C73" s="405"/>
      <c r="D73" s="405"/>
      <c r="E73" s="405"/>
      <c r="F73" s="405"/>
      <c r="G73" s="204"/>
      <c r="H73" s="204"/>
      <c r="I73" s="204"/>
      <c r="J73" s="205"/>
      <c r="K73" s="204"/>
    </row>
    <row r="74" spans="1:13" x14ac:dyDescent="0.2">
      <c r="A74" s="264" t="s">
        <v>601</v>
      </c>
      <c r="B74" s="403"/>
      <c r="C74" s="405"/>
      <c r="D74" s="405"/>
      <c r="E74" s="405"/>
      <c r="F74" s="405"/>
      <c r="G74" s="204"/>
      <c r="H74" s="204"/>
      <c r="I74" s="204"/>
      <c r="J74" s="205"/>
      <c r="K74" s="204"/>
    </row>
    <row r="75" spans="1:13" x14ac:dyDescent="0.2">
      <c r="A75" s="89" t="s">
        <v>243</v>
      </c>
      <c r="B75" s="403"/>
      <c r="C75" s="405"/>
      <c r="D75" s="405"/>
      <c r="E75" s="405"/>
      <c r="F75" s="405"/>
      <c r="G75" s="204"/>
      <c r="H75" s="204"/>
      <c r="I75" s="204"/>
      <c r="J75" s="205"/>
      <c r="K75" s="204"/>
    </row>
    <row r="76" spans="1:13" x14ac:dyDescent="0.2">
      <c r="A76" s="522" t="s">
        <v>29</v>
      </c>
      <c r="B76" s="522"/>
      <c r="C76" s="522"/>
      <c r="D76" s="522"/>
      <c r="E76" s="522"/>
      <c r="F76" s="522"/>
      <c r="G76" s="522"/>
      <c r="H76" s="522"/>
      <c r="I76" s="522"/>
      <c r="J76" s="522"/>
      <c r="K76" s="522"/>
    </row>
    <row r="77" spans="1:13" x14ac:dyDescent="0.2">
      <c r="A77" s="522" t="s">
        <v>30</v>
      </c>
      <c r="B77" s="522"/>
      <c r="C77" s="522"/>
      <c r="D77" s="522"/>
      <c r="E77" s="522"/>
      <c r="F77" s="522"/>
      <c r="G77" s="522"/>
      <c r="H77" s="522"/>
      <c r="I77" s="522"/>
      <c r="J77" s="522"/>
      <c r="K77" s="522"/>
    </row>
  </sheetData>
  <mergeCells count="6">
    <mergeCell ref="A77:K77"/>
    <mergeCell ref="A71:B71"/>
    <mergeCell ref="A1:K1"/>
    <mergeCell ref="A76:K76"/>
    <mergeCell ref="A2:E2"/>
    <mergeCell ref="F2:M2"/>
  </mergeCells>
  <phoneticPr fontId="3" type="noConversion"/>
  <printOptions horizontalCentered="1"/>
  <pageMargins left="0.3" right="0.3" top="0.25" bottom="0.5" header="0.25" footer="0.25"/>
  <pageSetup fitToHeight="3" orientation="landscape" verticalDpi="1200" r:id="rId1"/>
  <headerFooter alignWithMargins="0">
    <oddFooter>&amp;L&amp;8Prepared by: Office of Child Development and Early Learning&amp;C&amp;8&amp;P&amp;R&amp;8Updated: 11/1/2011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49"/>
  </sheetPr>
  <dimension ref="A1:N7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1.25" x14ac:dyDescent="0.2"/>
  <cols>
    <col min="1" max="1" width="14.7109375" style="17" customWidth="1"/>
    <col min="2" max="2" width="12.7109375" style="71" customWidth="1"/>
    <col min="3" max="5" width="9" style="62" customWidth="1"/>
    <col min="6" max="6" width="45.28515625" style="62" customWidth="1"/>
    <col min="7" max="8" width="9" style="62" customWidth="1"/>
    <col min="9" max="9" width="8.7109375" style="61" customWidth="1"/>
    <col min="10" max="10" width="11.7109375" style="67" customWidth="1"/>
    <col min="11" max="13" width="9.140625" style="1"/>
    <col min="14" max="14" width="41.42578125" style="1" bestFit="1" customWidth="1"/>
    <col min="15" max="16384" width="9.140625" style="1"/>
  </cols>
  <sheetData>
    <row r="1" spans="1:14" ht="12" x14ac:dyDescent="0.2">
      <c r="A1" s="485" t="str">
        <f>'Table of Contents'!B17&amp;":  "&amp;'Table of Contents'!C17</f>
        <v>Tab 12:  School District Based Pre-K Reach Data</v>
      </c>
      <c r="B1" s="485"/>
      <c r="C1" s="485"/>
      <c r="D1" s="485"/>
      <c r="E1" s="485"/>
      <c r="F1" s="485"/>
      <c r="G1" s="485"/>
      <c r="H1" s="485"/>
      <c r="I1" s="485"/>
      <c r="J1" s="485"/>
    </row>
    <row r="2" spans="1:14" ht="12.75" x14ac:dyDescent="0.2">
      <c r="A2" s="527" t="str">
        <f>'3'!A2</f>
        <v>2012-2013</v>
      </c>
      <c r="B2" s="528"/>
      <c r="C2" s="528"/>
      <c r="D2" s="528"/>
      <c r="E2" s="529"/>
      <c r="F2" s="527" t="s">
        <v>586</v>
      </c>
      <c r="G2" s="530"/>
      <c r="H2" s="531"/>
      <c r="I2" s="530"/>
      <c r="J2" s="532"/>
    </row>
    <row r="3" spans="1:14" ht="48" x14ac:dyDescent="0.2">
      <c r="A3" s="56" t="str">
        <f>'1'!A2</f>
        <v>County</v>
      </c>
      <c r="B3" s="47" t="str">
        <f>'1'!C2</f>
        <v>County Classification</v>
      </c>
      <c r="C3" s="47" t="str">
        <f>'18'!C2</f>
        <v># of Children Ages 0-2*</v>
      </c>
      <c r="D3" s="47" t="str">
        <f>'18'!D2</f>
        <v># of Children Ages 3-4*</v>
      </c>
      <c r="E3" s="47" t="str">
        <f>'18'!E2</f>
        <v># of Children Under 5*</v>
      </c>
      <c r="F3" s="47" t="s">
        <v>246</v>
      </c>
      <c r="G3" s="47" t="s">
        <v>160</v>
      </c>
      <c r="H3" s="47" t="s">
        <v>18</v>
      </c>
      <c r="I3" s="47" t="s">
        <v>701</v>
      </c>
      <c r="J3" s="48" t="s">
        <v>247</v>
      </c>
      <c r="N3" s="88"/>
    </row>
    <row r="4" spans="1:14" x14ac:dyDescent="0.2">
      <c r="A4" s="15" t="s">
        <v>37</v>
      </c>
      <c r="B4" s="381" t="s">
        <v>109</v>
      </c>
      <c r="C4" s="163">
        <f>'18'!C4</f>
        <v>3260</v>
      </c>
      <c r="D4" s="163">
        <f>'18'!D4</f>
        <v>2334</v>
      </c>
      <c r="E4" s="163">
        <f>'18'!E4</f>
        <v>5594</v>
      </c>
      <c r="F4" s="265"/>
      <c r="G4" s="265"/>
      <c r="H4" s="265">
        <v>0</v>
      </c>
      <c r="I4" s="265">
        <f>SUM(H4)</f>
        <v>0</v>
      </c>
      <c r="J4" s="198">
        <f>I4/D4</f>
        <v>0</v>
      </c>
    </row>
    <row r="5" spans="1:14" ht="33.75" x14ac:dyDescent="0.2">
      <c r="A5" s="15" t="s">
        <v>38</v>
      </c>
      <c r="B5" s="381" t="s">
        <v>105</v>
      </c>
      <c r="C5" s="163">
        <f>'18'!C5</f>
        <v>38336</v>
      </c>
      <c r="D5" s="163">
        <f>'18'!D5</f>
        <v>25304</v>
      </c>
      <c r="E5" s="163">
        <f>'18'!E5</f>
        <v>63640</v>
      </c>
      <c r="F5" s="265" t="s">
        <v>482</v>
      </c>
      <c r="G5" s="265">
        <v>7</v>
      </c>
      <c r="H5" s="265">
        <v>1819</v>
      </c>
      <c r="I5" s="265">
        <f t="shared" ref="I5:I68" si="0">SUM(H5)</f>
        <v>1819</v>
      </c>
      <c r="J5" s="198">
        <f t="shared" ref="J5:J68" si="1">I5/D5</f>
        <v>7.1885867846980714E-2</v>
      </c>
    </row>
    <row r="6" spans="1:14" x14ac:dyDescent="0.2">
      <c r="A6" s="15" t="s">
        <v>39</v>
      </c>
      <c r="B6" s="381" t="s">
        <v>109</v>
      </c>
      <c r="C6" s="163">
        <f>'18'!C6</f>
        <v>2129</v>
      </c>
      <c r="D6" s="163">
        <f>'18'!D6</f>
        <v>1476</v>
      </c>
      <c r="E6" s="163">
        <f>'18'!E6</f>
        <v>3605</v>
      </c>
      <c r="F6" s="265" t="s">
        <v>317</v>
      </c>
      <c r="G6" s="265">
        <v>1</v>
      </c>
      <c r="H6" s="265">
        <v>0</v>
      </c>
      <c r="I6" s="265">
        <f t="shared" si="0"/>
        <v>0</v>
      </c>
      <c r="J6" s="198">
        <f t="shared" si="1"/>
        <v>0</v>
      </c>
    </row>
    <row r="7" spans="1:14" ht="22.5" x14ac:dyDescent="0.2">
      <c r="A7" s="15" t="s">
        <v>40</v>
      </c>
      <c r="B7" s="381" t="s">
        <v>105</v>
      </c>
      <c r="C7" s="163">
        <f>'18'!C7</f>
        <v>5417</v>
      </c>
      <c r="D7" s="163">
        <f>'18'!D7</f>
        <v>3549</v>
      </c>
      <c r="E7" s="163">
        <f>'18'!E7</f>
        <v>8966</v>
      </c>
      <c r="F7" s="265" t="s">
        <v>483</v>
      </c>
      <c r="G7" s="265">
        <v>5</v>
      </c>
      <c r="H7" s="265">
        <v>119</v>
      </c>
      <c r="I7" s="265">
        <f t="shared" si="0"/>
        <v>119</v>
      </c>
      <c r="J7" s="198">
        <f t="shared" si="1"/>
        <v>3.3530571992110451E-2</v>
      </c>
    </row>
    <row r="8" spans="1:14" ht="22.5" x14ac:dyDescent="0.2">
      <c r="A8" s="15" t="s">
        <v>41</v>
      </c>
      <c r="B8" s="381" t="s">
        <v>109</v>
      </c>
      <c r="C8" s="163">
        <f>'18'!C8</f>
        <v>1561</v>
      </c>
      <c r="D8" s="163">
        <f>'18'!D8</f>
        <v>1066</v>
      </c>
      <c r="E8" s="163">
        <f>'18'!E8</f>
        <v>2627</v>
      </c>
      <c r="F8" s="265" t="s">
        <v>484</v>
      </c>
      <c r="G8" s="265">
        <v>3</v>
      </c>
      <c r="H8" s="265">
        <v>177</v>
      </c>
      <c r="I8" s="265">
        <f t="shared" si="0"/>
        <v>177</v>
      </c>
      <c r="J8" s="198">
        <f t="shared" si="1"/>
        <v>0.16604127579737335</v>
      </c>
    </row>
    <row r="9" spans="1:14" x14ac:dyDescent="0.2">
      <c r="A9" s="15" t="s">
        <v>42</v>
      </c>
      <c r="B9" s="381" t="s">
        <v>105</v>
      </c>
      <c r="C9" s="163">
        <f>'18'!C9</f>
        <v>14834</v>
      </c>
      <c r="D9" s="163">
        <f>'18'!D9</f>
        <v>10454</v>
      </c>
      <c r="E9" s="163">
        <f>'18'!E9</f>
        <v>25288</v>
      </c>
      <c r="F9" s="265" t="s">
        <v>327</v>
      </c>
      <c r="G9" s="265">
        <v>1</v>
      </c>
      <c r="H9" s="265">
        <v>434</v>
      </c>
      <c r="I9" s="265">
        <f t="shared" si="0"/>
        <v>434</v>
      </c>
      <c r="J9" s="198">
        <f t="shared" si="1"/>
        <v>4.1515209489190741E-2</v>
      </c>
    </row>
    <row r="10" spans="1:14" x14ac:dyDescent="0.2">
      <c r="A10" s="15" t="s">
        <v>43</v>
      </c>
      <c r="B10" s="381" t="s">
        <v>109</v>
      </c>
      <c r="C10" s="163">
        <f>'18'!C10</f>
        <v>4316</v>
      </c>
      <c r="D10" s="163">
        <f>'18'!D10</f>
        <v>2911</v>
      </c>
      <c r="E10" s="163">
        <f>'18'!E10</f>
        <v>7227</v>
      </c>
      <c r="F10" s="265" t="s">
        <v>332</v>
      </c>
      <c r="G10" s="265">
        <v>1</v>
      </c>
      <c r="H10" s="265">
        <v>148</v>
      </c>
      <c r="I10" s="265">
        <f t="shared" si="0"/>
        <v>148</v>
      </c>
      <c r="J10" s="198">
        <f t="shared" si="1"/>
        <v>5.0841635176915152E-2</v>
      </c>
    </row>
    <row r="11" spans="1:14" x14ac:dyDescent="0.2">
      <c r="A11" s="15" t="s">
        <v>44</v>
      </c>
      <c r="B11" s="381" t="s">
        <v>109</v>
      </c>
      <c r="C11" s="163">
        <f>'18'!C11</f>
        <v>2246</v>
      </c>
      <c r="D11" s="163">
        <f>'18'!D11</f>
        <v>1518</v>
      </c>
      <c r="E11" s="163">
        <f>'18'!E11</f>
        <v>3764</v>
      </c>
      <c r="F11" s="265" t="s">
        <v>485</v>
      </c>
      <c r="G11" s="265">
        <v>2</v>
      </c>
      <c r="H11" s="265">
        <v>101</v>
      </c>
      <c r="I11" s="265">
        <f t="shared" si="0"/>
        <v>101</v>
      </c>
      <c r="J11" s="198">
        <f t="shared" si="1"/>
        <v>6.6534914361001313E-2</v>
      </c>
    </row>
    <row r="12" spans="1:14" x14ac:dyDescent="0.2">
      <c r="A12" s="15" t="s">
        <v>224</v>
      </c>
      <c r="B12" s="381" t="s">
        <v>105</v>
      </c>
      <c r="C12" s="163">
        <f>'18'!C12</f>
        <v>19766</v>
      </c>
      <c r="D12" s="163">
        <f>'18'!D12</f>
        <v>14384</v>
      </c>
      <c r="E12" s="163">
        <f>'18'!E12</f>
        <v>34150</v>
      </c>
      <c r="F12" s="265"/>
      <c r="G12" s="265"/>
      <c r="H12" s="265">
        <v>0</v>
      </c>
      <c r="I12" s="265">
        <f t="shared" si="0"/>
        <v>0</v>
      </c>
      <c r="J12" s="198">
        <f t="shared" si="1"/>
        <v>0</v>
      </c>
    </row>
    <row r="13" spans="1:14" x14ac:dyDescent="0.2">
      <c r="A13" s="15" t="s">
        <v>45</v>
      </c>
      <c r="B13" s="381" t="s">
        <v>109</v>
      </c>
      <c r="C13" s="163">
        <f>'18'!C13</f>
        <v>5721</v>
      </c>
      <c r="D13" s="163">
        <f>'18'!D13</f>
        <v>4262</v>
      </c>
      <c r="E13" s="163">
        <f>'18'!E13</f>
        <v>9983</v>
      </c>
      <c r="F13" s="265"/>
      <c r="G13" s="265"/>
      <c r="H13" s="265">
        <v>0</v>
      </c>
      <c r="I13" s="265">
        <f t="shared" si="0"/>
        <v>0</v>
      </c>
      <c r="J13" s="198">
        <f t="shared" si="1"/>
        <v>0</v>
      </c>
    </row>
    <row r="14" spans="1:14" ht="33.75" x14ac:dyDescent="0.2">
      <c r="A14" s="15" t="s">
        <v>46</v>
      </c>
      <c r="B14" s="381" t="s">
        <v>109</v>
      </c>
      <c r="C14" s="163">
        <f>'18'!C14</f>
        <v>4199</v>
      </c>
      <c r="D14" s="163">
        <f>'18'!D14</f>
        <v>3044</v>
      </c>
      <c r="E14" s="163">
        <f>'18'!E14</f>
        <v>7243</v>
      </c>
      <c r="F14" s="265" t="s">
        <v>486</v>
      </c>
      <c r="G14" s="265">
        <v>8</v>
      </c>
      <c r="H14" s="265">
        <v>377</v>
      </c>
      <c r="I14" s="265">
        <f t="shared" si="0"/>
        <v>377</v>
      </c>
      <c r="J14" s="198">
        <f t="shared" si="1"/>
        <v>0.12385019710906701</v>
      </c>
    </row>
    <row r="15" spans="1:14" x14ac:dyDescent="0.2">
      <c r="A15" s="15" t="s">
        <v>47</v>
      </c>
      <c r="B15" s="381" t="s">
        <v>109</v>
      </c>
      <c r="C15" s="163">
        <f>'18'!C15</f>
        <v>139</v>
      </c>
      <c r="D15" s="163">
        <f>'18'!D15</f>
        <v>80</v>
      </c>
      <c r="E15" s="163">
        <f>'18'!E15</f>
        <v>219</v>
      </c>
      <c r="F15" s="265"/>
      <c r="G15" s="265"/>
      <c r="H15" s="265">
        <v>0</v>
      </c>
      <c r="I15" s="265">
        <f t="shared" si="0"/>
        <v>0</v>
      </c>
      <c r="J15" s="198">
        <f t="shared" si="1"/>
        <v>0</v>
      </c>
    </row>
    <row r="16" spans="1:14" x14ac:dyDescent="0.2">
      <c r="A16" s="15" t="s">
        <v>48</v>
      </c>
      <c r="B16" s="381" t="s">
        <v>109</v>
      </c>
      <c r="C16" s="163">
        <f>'18'!C16</f>
        <v>2045</v>
      </c>
      <c r="D16" s="163">
        <f>'18'!D16</f>
        <v>1442</v>
      </c>
      <c r="E16" s="163">
        <f>'18'!E16</f>
        <v>3487</v>
      </c>
      <c r="F16" s="265" t="s">
        <v>320</v>
      </c>
      <c r="G16" s="265">
        <v>1</v>
      </c>
      <c r="H16" s="265">
        <v>38</v>
      </c>
      <c r="I16" s="265">
        <f t="shared" si="0"/>
        <v>38</v>
      </c>
      <c r="J16" s="198">
        <f t="shared" si="1"/>
        <v>2.6352288488210817E-2</v>
      </c>
    </row>
    <row r="17" spans="1:10" x14ac:dyDescent="0.2">
      <c r="A17" s="15" t="s">
        <v>49</v>
      </c>
      <c r="B17" s="381" t="s">
        <v>109</v>
      </c>
      <c r="C17" s="163">
        <f>'18'!C17</f>
        <v>4001</v>
      </c>
      <c r="D17" s="163">
        <f>'18'!D17</f>
        <v>2770</v>
      </c>
      <c r="E17" s="163">
        <f>'18'!E17</f>
        <v>6771</v>
      </c>
      <c r="F17" s="265" t="s">
        <v>325</v>
      </c>
      <c r="G17" s="265">
        <v>1</v>
      </c>
      <c r="H17" s="265">
        <v>20</v>
      </c>
      <c r="I17" s="265">
        <f t="shared" si="0"/>
        <v>20</v>
      </c>
      <c r="J17" s="198">
        <f t="shared" si="1"/>
        <v>7.2202166064981952E-3</v>
      </c>
    </row>
    <row r="18" spans="1:10" x14ac:dyDescent="0.2">
      <c r="A18" s="15" t="s">
        <v>50</v>
      </c>
      <c r="B18" s="381" t="s">
        <v>105</v>
      </c>
      <c r="C18" s="163">
        <f>'18'!C18</f>
        <v>17963</v>
      </c>
      <c r="D18" s="163">
        <f>'18'!D18</f>
        <v>13163</v>
      </c>
      <c r="E18" s="163">
        <f>'18'!E18</f>
        <v>31126</v>
      </c>
      <c r="F18" s="265"/>
      <c r="G18" s="265"/>
      <c r="H18" s="265">
        <v>0</v>
      </c>
      <c r="I18" s="265">
        <f t="shared" si="0"/>
        <v>0</v>
      </c>
      <c r="J18" s="198">
        <f t="shared" si="1"/>
        <v>0</v>
      </c>
    </row>
    <row r="19" spans="1:10" x14ac:dyDescent="0.2">
      <c r="A19" s="15" t="s">
        <v>51</v>
      </c>
      <c r="B19" s="381" t="s">
        <v>109</v>
      </c>
      <c r="C19" s="163">
        <f>'18'!C19</f>
        <v>1226</v>
      </c>
      <c r="D19" s="163">
        <f>'18'!D19</f>
        <v>827</v>
      </c>
      <c r="E19" s="163">
        <f>'18'!E19</f>
        <v>2053</v>
      </c>
      <c r="F19" s="265" t="s">
        <v>487</v>
      </c>
      <c r="G19" s="265">
        <v>2</v>
      </c>
      <c r="H19" s="265">
        <v>48</v>
      </c>
      <c r="I19" s="265">
        <f t="shared" si="0"/>
        <v>48</v>
      </c>
      <c r="J19" s="198">
        <f t="shared" si="1"/>
        <v>5.8041112454655382E-2</v>
      </c>
    </row>
    <row r="20" spans="1:10" x14ac:dyDescent="0.2">
      <c r="A20" s="15" t="s">
        <v>52</v>
      </c>
      <c r="B20" s="381" t="s">
        <v>109</v>
      </c>
      <c r="C20" s="163">
        <f>'18'!C20</f>
        <v>2393</v>
      </c>
      <c r="D20" s="163">
        <f>'18'!D20</f>
        <v>1660</v>
      </c>
      <c r="E20" s="163">
        <f>'18'!E20</f>
        <v>4053</v>
      </c>
      <c r="F20" s="265" t="s">
        <v>318</v>
      </c>
      <c r="G20" s="265">
        <v>1</v>
      </c>
      <c r="H20" s="265">
        <v>20</v>
      </c>
      <c r="I20" s="265">
        <f t="shared" si="0"/>
        <v>20</v>
      </c>
      <c r="J20" s="198">
        <f t="shared" si="1"/>
        <v>1.2048192771084338E-2</v>
      </c>
    </row>
    <row r="21" spans="1:10" x14ac:dyDescent="0.2">
      <c r="A21" s="15" t="s">
        <v>53</v>
      </c>
      <c r="B21" s="381" t="s">
        <v>109</v>
      </c>
      <c r="C21" s="163">
        <f>'18'!C21</f>
        <v>1301</v>
      </c>
      <c r="D21" s="163">
        <f>'18'!D21</f>
        <v>904</v>
      </c>
      <c r="E21" s="163">
        <f>'18'!E21</f>
        <v>2205</v>
      </c>
      <c r="F21" s="265"/>
      <c r="G21" s="265"/>
      <c r="H21" s="265">
        <v>0</v>
      </c>
      <c r="I21" s="265">
        <f t="shared" si="0"/>
        <v>0</v>
      </c>
      <c r="J21" s="198">
        <f t="shared" si="1"/>
        <v>0</v>
      </c>
    </row>
    <row r="22" spans="1:10" x14ac:dyDescent="0.2">
      <c r="A22" s="15" t="s">
        <v>54</v>
      </c>
      <c r="B22" s="381" t="s">
        <v>109</v>
      </c>
      <c r="C22" s="163">
        <f>'18'!C22</f>
        <v>1869</v>
      </c>
      <c r="D22" s="163">
        <f>'18'!D22</f>
        <v>1351</v>
      </c>
      <c r="E22" s="163">
        <f>'18'!E22</f>
        <v>3220</v>
      </c>
      <c r="F22" s="265"/>
      <c r="G22" s="265"/>
      <c r="H22" s="265">
        <v>23</v>
      </c>
      <c r="I22" s="265">
        <f t="shared" si="0"/>
        <v>23</v>
      </c>
      <c r="J22" s="198">
        <f t="shared" si="1"/>
        <v>1.7024426350851222E-2</v>
      </c>
    </row>
    <row r="23" spans="1:10" x14ac:dyDescent="0.2">
      <c r="A23" s="15" t="s">
        <v>55</v>
      </c>
      <c r="B23" s="381" t="s">
        <v>109</v>
      </c>
      <c r="C23" s="163">
        <f>'18'!C23</f>
        <v>2942</v>
      </c>
      <c r="D23" s="163">
        <f>'18'!D23</f>
        <v>2128</v>
      </c>
      <c r="E23" s="163">
        <f>'18'!E23</f>
        <v>5070</v>
      </c>
      <c r="F23" s="265"/>
      <c r="G23" s="265"/>
      <c r="H23" s="265">
        <v>0</v>
      </c>
      <c r="I23" s="265">
        <f t="shared" si="0"/>
        <v>0</v>
      </c>
      <c r="J23" s="198">
        <f t="shared" si="1"/>
        <v>0</v>
      </c>
    </row>
    <row r="24" spans="1:10" x14ac:dyDescent="0.2">
      <c r="A24" s="15" t="s">
        <v>56</v>
      </c>
      <c r="B24" s="381" t="s">
        <v>105</v>
      </c>
      <c r="C24" s="163">
        <f>'18'!C24</f>
        <v>7514</v>
      </c>
      <c r="D24" s="163">
        <f>'18'!D24</f>
        <v>5219</v>
      </c>
      <c r="E24" s="163">
        <f>'18'!E24</f>
        <v>12733</v>
      </c>
      <c r="F24" s="265"/>
      <c r="G24" s="265"/>
      <c r="H24" s="265">
        <v>0</v>
      </c>
      <c r="I24" s="265">
        <f t="shared" si="0"/>
        <v>0</v>
      </c>
      <c r="J24" s="198">
        <f t="shared" si="1"/>
        <v>0</v>
      </c>
    </row>
    <row r="25" spans="1:10" x14ac:dyDescent="0.2">
      <c r="A25" s="15" t="s">
        <v>57</v>
      </c>
      <c r="B25" s="381" t="s">
        <v>105</v>
      </c>
      <c r="C25" s="163">
        <f>'18'!C25</f>
        <v>10076</v>
      </c>
      <c r="D25" s="163">
        <f>'18'!D25</f>
        <v>6718</v>
      </c>
      <c r="E25" s="163">
        <f>'18'!E25</f>
        <v>16794</v>
      </c>
      <c r="F25" s="265" t="s">
        <v>329</v>
      </c>
      <c r="G25" s="265">
        <v>1</v>
      </c>
      <c r="H25" s="265">
        <v>61</v>
      </c>
      <c r="I25" s="265">
        <f t="shared" si="0"/>
        <v>61</v>
      </c>
      <c r="J25" s="198">
        <f t="shared" si="1"/>
        <v>9.080083358142305E-3</v>
      </c>
    </row>
    <row r="26" spans="1:10" x14ac:dyDescent="0.2">
      <c r="A26" s="15" t="s">
        <v>58</v>
      </c>
      <c r="B26" s="381" t="s">
        <v>105</v>
      </c>
      <c r="C26" s="163">
        <f>'18'!C26</f>
        <v>20123</v>
      </c>
      <c r="D26" s="163">
        <f>'18'!D26</f>
        <v>13856</v>
      </c>
      <c r="E26" s="163">
        <f>'18'!E26</f>
        <v>33979</v>
      </c>
      <c r="F26" s="265" t="s">
        <v>311</v>
      </c>
      <c r="G26" s="265">
        <v>1</v>
      </c>
      <c r="H26" s="265">
        <v>99</v>
      </c>
      <c r="I26" s="265">
        <f t="shared" si="0"/>
        <v>99</v>
      </c>
      <c r="J26" s="198">
        <f t="shared" si="1"/>
        <v>7.1449191685912239E-3</v>
      </c>
    </row>
    <row r="27" spans="1:10" x14ac:dyDescent="0.2">
      <c r="A27" s="15" t="s">
        <v>59</v>
      </c>
      <c r="B27" s="381" t="s">
        <v>109</v>
      </c>
      <c r="C27" s="163">
        <f>'18'!C27</f>
        <v>876</v>
      </c>
      <c r="D27" s="163">
        <f>'18'!D27</f>
        <v>671</v>
      </c>
      <c r="E27" s="163">
        <f>'18'!E27</f>
        <v>1547</v>
      </c>
      <c r="F27" s="265"/>
      <c r="G27" s="265"/>
      <c r="H27" s="265">
        <v>0</v>
      </c>
      <c r="I27" s="265">
        <f t="shared" si="0"/>
        <v>0</v>
      </c>
      <c r="J27" s="198">
        <f t="shared" si="1"/>
        <v>0</v>
      </c>
    </row>
    <row r="28" spans="1:10" x14ac:dyDescent="0.2">
      <c r="A28" s="15" t="s">
        <v>60</v>
      </c>
      <c r="B28" s="381" t="s">
        <v>105</v>
      </c>
      <c r="C28" s="163">
        <f>'18'!C28</f>
        <v>9893</v>
      </c>
      <c r="D28" s="163">
        <f>'18'!D28</f>
        <v>6864</v>
      </c>
      <c r="E28" s="163">
        <f>'18'!E28</f>
        <v>16757</v>
      </c>
      <c r="F28" s="265" t="s">
        <v>488</v>
      </c>
      <c r="G28" s="265">
        <v>4</v>
      </c>
      <c r="H28" s="265">
        <v>202</v>
      </c>
      <c r="I28" s="265">
        <f t="shared" si="0"/>
        <v>202</v>
      </c>
      <c r="J28" s="198">
        <f t="shared" si="1"/>
        <v>2.9428904428904428E-2</v>
      </c>
    </row>
    <row r="29" spans="1:10" x14ac:dyDescent="0.2">
      <c r="A29" s="15" t="s">
        <v>61</v>
      </c>
      <c r="B29" s="381" t="s">
        <v>109</v>
      </c>
      <c r="C29" s="163">
        <f>'18'!C29</f>
        <v>3977</v>
      </c>
      <c r="D29" s="163">
        <f>'18'!D29</f>
        <v>2833</v>
      </c>
      <c r="E29" s="163">
        <f>'18'!E29</f>
        <v>6810</v>
      </c>
      <c r="F29" s="265" t="s">
        <v>316</v>
      </c>
      <c r="G29" s="265">
        <v>1</v>
      </c>
      <c r="H29" s="265">
        <v>70</v>
      </c>
      <c r="I29" s="265">
        <f t="shared" si="0"/>
        <v>70</v>
      </c>
      <c r="J29" s="198">
        <f t="shared" si="1"/>
        <v>2.4708789269325803E-2</v>
      </c>
    </row>
    <row r="30" spans="1:10" x14ac:dyDescent="0.2">
      <c r="A30" s="15" t="s">
        <v>62</v>
      </c>
      <c r="B30" s="381" t="s">
        <v>109</v>
      </c>
      <c r="C30" s="163">
        <f>'18'!C30</f>
        <v>109</v>
      </c>
      <c r="D30" s="163">
        <f>'18'!D30</f>
        <v>73</v>
      </c>
      <c r="E30" s="163">
        <f>'18'!E30</f>
        <v>182</v>
      </c>
      <c r="F30" s="265" t="s">
        <v>315</v>
      </c>
      <c r="G30" s="265">
        <v>1</v>
      </c>
      <c r="H30" s="265">
        <v>32</v>
      </c>
      <c r="I30" s="265">
        <f t="shared" si="0"/>
        <v>32</v>
      </c>
      <c r="J30" s="198">
        <f t="shared" si="1"/>
        <v>0.43835616438356162</v>
      </c>
    </row>
    <row r="31" spans="1:10" x14ac:dyDescent="0.2">
      <c r="A31" s="15" t="s">
        <v>63</v>
      </c>
      <c r="B31" s="381" t="s">
        <v>109</v>
      </c>
      <c r="C31" s="163">
        <f>'18'!C31</f>
        <v>5892</v>
      </c>
      <c r="D31" s="163">
        <f>'18'!D31</f>
        <v>4055</v>
      </c>
      <c r="E31" s="163">
        <f>'18'!E31</f>
        <v>9947</v>
      </c>
      <c r="F31" s="265"/>
      <c r="G31" s="265"/>
      <c r="H31" s="265">
        <v>0</v>
      </c>
      <c r="I31" s="265">
        <f t="shared" si="0"/>
        <v>0</v>
      </c>
      <c r="J31" s="198">
        <f t="shared" si="1"/>
        <v>0</v>
      </c>
    </row>
    <row r="32" spans="1:10" x14ac:dyDescent="0.2">
      <c r="A32" s="15" t="s">
        <v>64</v>
      </c>
      <c r="B32" s="381" t="s">
        <v>109</v>
      </c>
      <c r="C32" s="163">
        <f>'18'!C32</f>
        <v>547</v>
      </c>
      <c r="D32" s="163">
        <f>'18'!D32</f>
        <v>369</v>
      </c>
      <c r="E32" s="163">
        <f>'18'!E32</f>
        <v>916</v>
      </c>
      <c r="F32" s="265" t="s">
        <v>489</v>
      </c>
      <c r="G32" s="265">
        <v>3</v>
      </c>
      <c r="H32" s="265">
        <v>120</v>
      </c>
      <c r="I32" s="265">
        <f t="shared" si="0"/>
        <v>120</v>
      </c>
      <c r="J32" s="198">
        <f t="shared" si="1"/>
        <v>0.32520325203252032</v>
      </c>
    </row>
    <row r="33" spans="1:10" x14ac:dyDescent="0.2">
      <c r="A33" s="15" t="s">
        <v>65</v>
      </c>
      <c r="B33" s="381" t="s">
        <v>109</v>
      </c>
      <c r="C33" s="163">
        <f>'18'!C33</f>
        <v>1137</v>
      </c>
      <c r="D33" s="163">
        <f>'18'!D33</f>
        <v>811</v>
      </c>
      <c r="E33" s="163">
        <f>'18'!E33</f>
        <v>1948</v>
      </c>
      <c r="F33" s="265" t="s">
        <v>319</v>
      </c>
      <c r="G33" s="265">
        <v>1</v>
      </c>
      <c r="H33" s="265">
        <v>20</v>
      </c>
      <c r="I33" s="265">
        <f t="shared" si="0"/>
        <v>20</v>
      </c>
      <c r="J33" s="198">
        <f t="shared" si="1"/>
        <v>2.4660912453760789E-2</v>
      </c>
    </row>
    <row r="34" spans="1:10" x14ac:dyDescent="0.2">
      <c r="A34" s="15" t="s">
        <v>66</v>
      </c>
      <c r="B34" s="381" t="s">
        <v>109</v>
      </c>
      <c r="C34" s="163">
        <f>'18'!C34</f>
        <v>1478</v>
      </c>
      <c r="D34" s="163">
        <f>'18'!D34</f>
        <v>1019</v>
      </c>
      <c r="E34" s="163">
        <f>'18'!E34</f>
        <v>2497</v>
      </c>
      <c r="F34" s="265"/>
      <c r="G34" s="265"/>
      <c r="H34" s="265">
        <v>0</v>
      </c>
      <c r="I34" s="265">
        <f t="shared" si="0"/>
        <v>0</v>
      </c>
      <c r="J34" s="198">
        <f t="shared" si="1"/>
        <v>0</v>
      </c>
    </row>
    <row r="35" spans="1:10" x14ac:dyDescent="0.2">
      <c r="A35" s="15" t="s">
        <v>67</v>
      </c>
      <c r="B35" s="381" t="s">
        <v>109</v>
      </c>
      <c r="C35" s="163">
        <f>'18'!C35</f>
        <v>2619</v>
      </c>
      <c r="D35" s="163">
        <f>'18'!D35</f>
        <v>1878</v>
      </c>
      <c r="E35" s="163">
        <f>'18'!E35</f>
        <v>4497</v>
      </c>
      <c r="F35" s="265" t="s">
        <v>490</v>
      </c>
      <c r="G35" s="265">
        <v>2</v>
      </c>
      <c r="H35" s="265">
        <v>113</v>
      </c>
      <c r="I35" s="265">
        <f t="shared" si="0"/>
        <v>113</v>
      </c>
      <c r="J35" s="198">
        <f t="shared" si="1"/>
        <v>6.0170394036208733E-2</v>
      </c>
    </row>
    <row r="36" spans="1:10" x14ac:dyDescent="0.2">
      <c r="A36" s="15" t="s">
        <v>68</v>
      </c>
      <c r="B36" s="381" t="s">
        <v>109</v>
      </c>
      <c r="C36" s="163">
        <f>'18'!C36</f>
        <v>1538</v>
      </c>
      <c r="D36" s="163">
        <f>'18'!D36</f>
        <v>1055</v>
      </c>
      <c r="E36" s="163">
        <f>'18'!E36</f>
        <v>2593</v>
      </c>
      <c r="F36" s="265"/>
      <c r="G36" s="265"/>
      <c r="H36" s="265">
        <v>0</v>
      </c>
      <c r="I36" s="265">
        <f t="shared" si="0"/>
        <v>0</v>
      </c>
      <c r="J36" s="198">
        <f t="shared" si="1"/>
        <v>0</v>
      </c>
    </row>
    <row r="37" spans="1:10" x14ac:dyDescent="0.2">
      <c r="A37" s="15" t="s">
        <v>69</v>
      </c>
      <c r="B37" s="381" t="s">
        <v>109</v>
      </c>
      <c r="C37" s="163">
        <f>'18'!C37</f>
        <v>915</v>
      </c>
      <c r="D37" s="163">
        <f>'18'!D37</f>
        <v>644</v>
      </c>
      <c r="E37" s="163">
        <f>'18'!E37</f>
        <v>1559</v>
      </c>
      <c r="F37" s="265"/>
      <c r="G37" s="265"/>
      <c r="H37" s="265">
        <v>0</v>
      </c>
      <c r="I37" s="265">
        <f t="shared" si="0"/>
        <v>0</v>
      </c>
      <c r="J37" s="198">
        <f t="shared" si="1"/>
        <v>0</v>
      </c>
    </row>
    <row r="38" spans="1:10" x14ac:dyDescent="0.2">
      <c r="A38" s="15" t="s">
        <v>70</v>
      </c>
      <c r="B38" s="381" t="s">
        <v>105</v>
      </c>
      <c r="C38" s="163">
        <f>'18'!C38</f>
        <v>6837</v>
      </c>
      <c r="D38" s="163">
        <f>'18'!D38</f>
        <v>4722</v>
      </c>
      <c r="E38" s="163">
        <f>'18'!E38</f>
        <v>11559</v>
      </c>
      <c r="F38" s="265" t="s">
        <v>491</v>
      </c>
      <c r="G38" s="265">
        <v>2</v>
      </c>
      <c r="H38" s="265">
        <v>613</v>
      </c>
      <c r="I38" s="265">
        <f t="shared" si="0"/>
        <v>613</v>
      </c>
      <c r="J38" s="198">
        <f t="shared" si="1"/>
        <v>0.12981787378229565</v>
      </c>
    </row>
    <row r="39" spans="1:10" x14ac:dyDescent="0.2">
      <c r="A39" s="15" t="s">
        <v>71</v>
      </c>
      <c r="B39" s="381" t="s">
        <v>105</v>
      </c>
      <c r="C39" s="163">
        <f>'18'!C39</f>
        <v>21366</v>
      </c>
      <c r="D39" s="163">
        <f>'18'!D39</f>
        <v>14155</v>
      </c>
      <c r="E39" s="163">
        <f>'18'!E39</f>
        <v>35521</v>
      </c>
      <c r="F39" s="265" t="s">
        <v>492</v>
      </c>
      <c r="G39" s="265">
        <v>3</v>
      </c>
      <c r="H39" s="265">
        <v>440</v>
      </c>
      <c r="I39" s="265">
        <f t="shared" si="0"/>
        <v>440</v>
      </c>
      <c r="J39" s="198">
        <f t="shared" si="1"/>
        <v>3.1084422465559872E-2</v>
      </c>
    </row>
    <row r="40" spans="1:10" x14ac:dyDescent="0.2">
      <c r="A40" s="15" t="s">
        <v>72</v>
      </c>
      <c r="B40" s="381" t="s">
        <v>109</v>
      </c>
      <c r="C40" s="163">
        <f>'18'!C40</f>
        <v>2888</v>
      </c>
      <c r="D40" s="163">
        <f>'18'!D40</f>
        <v>1978</v>
      </c>
      <c r="E40" s="163">
        <f>'18'!E40</f>
        <v>4866</v>
      </c>
      <c r="F40" s="265" t="s">
        <v>415</v>
      </c>
      <c r="G40" s="265">
        <v>2</v>
      </c>
      <c r="H40" s="265">
        <v>132</v>
      </c>
      <c r="I40" s="265">
        <f t="shared" si="0"/>
        <v>132</v>
      </c>
      <c r="J40" s="198">
        <f t="shared" si="1"/>
        <v>6.6734074823053588E-2</v>
      </c>
    </row>
    <row r="41" spans="1:10" x14ac:dyDescent="0.2">
      <c r="A41" s="15" t="s">
        <v>73</v>
      </c>
      <c r="B41" s="381" t="s">
        <v>105</v>
      </c>
      <c r="C41" s="163">
        <f>'18'!C41</f>
        <v>4988</v>
      </c>
      <c r="D41" s="163">
        <f>'18'!D41</f>
        <v>3470</v>
      </c>
      <c r="E41" s="163">
        <f>'18'!E41</f>
        <v>8458</v>
      </c>
      <c r="F41" s="265" t="s">
        <v>321</v>
      </c>
      <c r="G41" s="265">
        <v>1</v>
      </c>
      <c r="H41" s="265">
        <v>304</v>
      </c>
      <c r="I41" s="265">
        <f t="shared" si="0"/>
        <v>304</v>
      </c>
      <c r="J41" s="198">
        <f t="shared" si="1"/>
        <v>8.7608069164265126E-2</v>
      </c>
    </row>
    <row r="42" spans="1:10" x14ac:dyDescent="0.2">
      <c r="A42" s="15" t="s">
        <v>74</v>
      </c>
      <c r="B42" s="381" t="s">
        <v>105</v>
      </c>
      <c r="C42" s="163">
        <f>'18'!C42</f>
        <v>12632</v>
      </c>
      <c r="D42" s="163">
        <f>'18'!D42</f>
        <v>8774</v>
      </c>
      <c r="E42" s="163">
        <f>'18'!E42</f>
        <v>21406</v>
      </c>
      <c r="F42" s="265" t="s">
        <v>493</v>
      </c>
      <c r="G42" s="265">
        <v>2</v>
      </c>
      <c r="H42" s="265">
        <v>172</v>
      </c>
      <c r="I42" s="265">
        <f t="shared" si="0"/>
        <v>172</v>
      </c>
      <c r="J42" s="198">
        <f t="shared" si="1"/>
        <v>1.9603373603829497E-2</v>
      </c>
    </row>
    <row r="43" spans="1:10" x14ac:dyDescent="0.2">
      <c r="A43" s="15" t="s">
        <v>75</v>
      </c>
      <c r="B43" s="381" t="s">
        <v>105</v>
      </c>
      <c r="C43" s="163">
        <f>'18'!C43</f>
        <v>9763</v>
      </c>
      <c r="D43" s="163">
        <f>'18'!D43</f>
        <v>6765</v>
      </c>
      <c r="E43" s="163">
        <f>'18'!E43</f>
        <v>16528</v>
      </c>
      <c r="F43" s="265"/>
      <c r="G43" s="265"/>
      <c r="H43" s="265">
        <v>0</v>
      </c>
      <c r="I43" s="265">
        <f t="shared" si="0"/>
        <v>0</v>
      </c>
      <c r="J43" s="198">
        <f t="shared" si="1"/>
        <v>0</v>
      </c>
    </row>
    <row r="44" spans="1:10" x14ac:dyDescent="0.2">
      <c r="A44" s="15" t="s">
        <v>76</v>
      </c>
      <c r="B44" s="381" t="s">
        <v>109</v>
      </c>
      <c r="C44" s="163">
        <f>'18'!C44</f>
        <v>3743</v>
      </c>
      <c r="D44" s="163">
        <f>'18'!D44</f>
        <v>2706</v>
      </c>
      <c r="E44" s="163">
        <f>'18'!E44</f>
        <v>6449</v>
      </c>
      <c r="F44" s="265" t="s">
        <v>494</v>
      </c>
      <c r="G44" s="265">
        <v>2</v>
      </c>
      <c r="H44" s="265">
        <v>110</v>
      </c>
      <c r="I44" s="265">
        <f t="shared" si="0"/>
        <v>110</v>
      </c>
      <c r="J44" s="198">
        <f t="shared" si="1"/>
        <v>4.065040650406504E-2</v>
      </c>
    </row>
    <row r="45" spans="1:10" x14ac:dyDescent="0.2">
      <c r="A45" s="15" t="s">
        <v>77</v>
      </c>
      <c r="B45" s="381" t="s">
        <v>109</v>
      </c>
      <c r="C45" s="163">
        <f>'18'!C45</f>
        <v>1364</v>
      </c>
      <c r="D45" s="163">
        <f>'18'!D45</f>
        <v>1008</v>
      </c>
      <c r="E45" s="163">
        <f>'18'!E45</f>
        <v>2372</v>
      </c>
      <c r="F45" s="265" t="s">
        <v>495</v>
      </c>
      <c r="G45" s="265">
        <v>3</v>
      </c>
      <c r="H45" s="265">
        <v>172</v>
      </c>
      <c r="I45" s="265">
        <f t="shared" si="0"/>
        <v>172</v>
      </c>
      <c r="J45" s="198">
        <f t="shared" si="1"/>
        <v>0.17063492063492064</v>
      </c>
    </row>
    <row r="46" spans="1:10" x14ac:dyDescent="0.2">
      <c r="A46" s="15" t="s">
        <v>78</v>
      </c>
      <c r="B46" s="381" t="s">
        <v>109</v>
      </c>
      <c r="C46" s="163">
        <f>'18'!C46</f>
        <v>3475</v>
      </c>
      <c r="D46" s="163">
        <f>'18'!D46</f>
        <v>2487</v>
      </c>
      <c r="E46" s="163">
        <f>'18'!E46</f>
        <v>5962</v>
      </c>
      <c r="F46" s="265" t="s">
        <v>314</v>
      </c>
      <c r="G46" s="265">
        <v>1</v>
      </c>
      <c r="H46" s="265">
        <v>0</v>
      </c>
      <c r="I46" s="265">
        <f t="shared" si="0"/>
        <v>0</v>
      </c>
      <c r="J46" s="198">
        <f t="shared" si="1"/>
        <v>0</v>
      </c>
    </row>
    <row r="47" spans="1:10" x14ac:dyDescent="0.2">
      <c r="A47" s="15" t="s">
        <v>79</v>
      </c>
      <c r="B47" s="381" t="s">
        <v>109</v>
      </c>
      <c r="C47" s="163">
        <f>'18'!C47</f>
        <v>1725</v>
      </c>
      <c r="D47" s="163">
        <f>'18'!D47</f>
        <v>1197</v>
      </c>
      <c r="E47" s="163">
        <f>'18'!E47</f>
        <v>2922</v>
      </c>
      <c r="F47" s="265"/>
      <c r="G47" s="265"/>
      <c r="H47" s="265">
        <v>0</v>
      </c>
      <c r="I47" s="265">
        <f t="shared" si="0"/>
        <v>0</v>
      </c>
      <c r="J47" s="198">
        <f t="shared" si="1"/>
        <v>0</v>
      </c>
    </row>
    <row r="48" spans="1:10" x14ac:dyDescent="0.2">
      <c r="A48" s="15" t="s">
        <v>80</v>
      </c>
      <c r="B48" s="381" t="s">
        <v>109</v>
      </c>
      <c r="C48" s="163">
        <f>'18'!C48</f>
        <v>5043</v>
      </c>
      <c r="D48" s="163">
        <f>'18'!D48</f>
        <v>3645</v>
      </c>
      <c r="E48" s="163">
        <f>'18'!E48</f>
        <v>8688</v>
      </c>
      <c r="F48" s="265"/>
      <c r="G48" s="265"/>
      <c r="H48" s="265">
        <v>0</v>
      </c>
      <c r="I48" s="265">
        <f t="shared" si="0"/>
        <v>0</v>
      </c>
      <c r="J48" s="198">
        <f t="shared" si="1"/>
        <v>0</v>
      </c>
    </row>
    <row r="49" spans="1:13" x14ac:dyDescent="0.2">
      <c r="A49" s="15" t="s">
        <v>81</v>
      </c>
      <c r="B49" s="381" t="s">
        <v>105</v>
      </c>
      <c r="C49" s="163">
        <f>'18'!C49</f>
        <v>27985</v>
      </c>
      <c r="D49" s="163">
        <f>'18'!D49</f>
        <v>19320</v>
      </c>
      <c r="E49" s="163">
        <f>'18'!E49</f>
        <v>47305</v>
      </c>
      <c r="F49" s="265" t="s">
        <v>416</v>
      </c>
      <c r="G49" s="265">
        <v>2</v>
      </c>
      <c r="H49" s="265">
        <v>122</v>
      </c>
      <c r="I49" s="265">
        <f t="shared" si="0"/>
        <v>122</v>
      </c>
      <c r="J49" s="198">
        <f t="shared" si="1"/>
        <v>6.3146997929606624E-3</v>
      </c>
    </row>
    <row r="50" spans="1:13" x14ac:dyDescent="0.2">
      <c r="A50" s="15" t="s">
        <v>82</v>
      </c>
      <c r="B50" s="381" t="s">
        <v>109</v>
      </c>
      <c r="C50" s="163">
        <f>'18'!C50</f>
        <v>660</v>
      </c>
      <c r="D50" s="163">
        <f>'18'!D50</f>
        <v>390</v>
      </c>
      <c r="E50" s="163">
        <f>'18'!E50</f>
        <v>1050</v>
      </c>
      <c r="F50" s="265" t="s">
        <v>312</v>
      </c>
      <c r="G50" s="265">
        <v>1</v>
      </c>
      <c r="H50" s="265">
        <v>103</v>
      </c>
      <c r="I50" s="265">
        <f t="shared" si="0"/>
        <v>103</v>
      </c>
      <c r="J50" s="198">
        <f t="shared" si="1"/>
        <v>0.26410256410256411</v>
      </c>
    </row>
    <row r="51" spans="1:13" x14ac:dyDescent="0.2">
      <c r="A51" s="15" t="s">
        <v>83</v>
      </c>
      <c r="B51" s="381" t="s">
        <v>105</v>
      </c>
      <c r="C51" s="163">
        <f>'18'!C51</f>
        <v>9370</v>
      </c>
      <c r="D51" s="163">
        <f>'18'!D51</f>
        <v>6861</v>
      </c>
      <c r="E51" s="163">
        <f>'18'!E51</f>
        <v>16231</v>
      </c>
      <c r="F51" s="265" t="s">
        <v>310</v>
      </c>
      <c r="G51" s="265">
        <v>1</v>
      </c>
      <c r="H51" s="265">
        <v>98</v>
      </c>
      <c r="I51" s="265">
        <f t="shared" si="0"/>
        <v>98</v>
      </c>
      <c r="J51" s="198">
        <f t="shared" si="1"/>
        <v>1.4283632123597144E-2</v>
      </c>
    </row>
    <row r="52" spans="1:13" x14ac:dyDescent="0.2">
      <c r="A52" s="15" t="s">
        <v>84</v>
      </c>
      <c r="B52" s="381" t="s">
        <v>109</v>
      </c>
      <c r="C52" s="163">
        <f>'18'!C52</f>
        <v>3098</v>
      </c>
      <c r="D52" s="163">
        <f>'18'!D52</f>
        <v>2175</v>
      </c>
      <c r="E52" s="163">
        <f>'18'!E52</f>
        <v>5273</v>
      </c>
      <c r="F52" s="265" t="s">
        <v>496</v>
      </c>
      <c r="G52" s="265">
        <v>2</v>
      </c>
      <c r="H52" s="265">
        <v>76</v>
      </c>
      <c r="I52" s="265">
        <f t="shared" si="0"/>
        <v>76</v>
      </c>
      <c r="J52" s="198">
        <f t="shared" si="1"/>
        <v>3.4942528735632181E-2</v>
      </c>
    </row>
    <row r="53" spans="1:13" x14ac:dyDescent="0.2">
      <c r="A53" s="15" t="s">
        <v>85</v>
      </c>
      <c r="B53" s="381" t="s">
        <v>109</v>
      </c>
      <c r="C53" s="163">
        <f>'18'!C53</f>
        <v>1648</v>
      </c>
      <c r="D53" s="163">
        <f>'18'!D53</f>
        <v>1113</v>
      </c>
      <c r="E53" s="163">
        <f>'18'!E53</f>
        <v>2761</v>
      </c>
      <c r="F53" s="265" t="s">
        <v>324</v>
      </c>
      <c r="G53" s="265">
        <v>1</v>
      </c>
      <c r="H53" s="265">
        <v>15</v>
      </c>
      <c r="I53" s="265">
        <f t="shared" si="0"/>
        <v>15</v>
      </c>
      <c r="J53" s="198">
        <f t="shared" si="1"/>
        <v>1.3477088948787063E-2</v>
      </c>
    </row>
    <row r="54" spans="1:13" x14ac:dyDescent="0.2">
      <c r="A54" s="15" t="s">
        <v>86</v>
      </c>
      <c r="B54" s="381" t="s">
        <v>105</v>
      </c>
      <c r="C54" s="163">
        <f>'18'!C54</f>
        <v>62059</v>
      </c>
      <c r="D54" s="163">
        <f>'18'!D54</f>
        <v>38994</v>
      </c>
      <c r="E54" s="163">
        <f>'18'!E54</f>
        <v>101053</v>
      </c>
      <c r="F54" s="265" t="s">
        <v>326</v>
      </c>
      <c r="G54" s="265">
        <v>1</v>
      </c>
      <c r="H54" s="265">
        <v>4471</v>
      </c>
      <c r="I54" s="265">
        <f t="shared" si="0"/>
        <v>4471</v>
      </c>
      <c r="J54" s="198">
        <f t="shared" si="1"/>
        <v>0.11465866543570806</v>
      </c>
    </row>
    <row r="55" spans="1:13" x14ac:dyDescent="0.2">
      <c r="A55" s="15" t="s">
        <v>87</v>
      </c>
      <c r="B55" s="381" t="s">
        <v>109</v>
      </c>
      <c r="C55" s="163">
        <f>'18'!C55</f>
        <v>1650</v>
      </c>
      <c r="D55" s="163">
        <f>'18'!D55</f>
        <v>1173</v>
      </c>
      <c r="E55" s="163">
        <f>'18'!E55</f>
        <v>2823</v>
      </c>
      <c r="F55" s="265" t="s">
        <v>313</v>
      </c>
      <c r="G55" s="265">
        <v>1</v>
      </c>
      <c r="H55" s="265">
        <v>96</v>
      </c>
      <c r="I55" s="265">
        <f t="shared" si="0"/>
        <v>96</v>
      </c>
      <c r="J55" s="198">
        <f t="shared" si="1"/>
        <v>8.1841432225063945E-2</v>
      </c>
      <c r="M55" s="91"/>
    </row>
    <row r="56" spans="1:13" ht="22.5" x14ac:dyDescent="0.2">
      <c r="A56" s="15" t="s">
        <v>88</v>
      </c>
      <c r="B56" s="381" t="s">
        <v>109</v>
      </c>
      <c r="C56" s="163">
        <f>'18'!C56</f>
        <v>574</v>
      </c>
      <c r="D56" s="163">
        <f>'18'!D56</f>
        <v>400</v>
      </c>
      <c r="E56" s="163">
        <f>'18'!E56</f>
        <v>974</v>
      </c>
      <c r="F56" s="265" t="s">
        <v>497</v>
      </c>
      <c r="G56" s="265">
        <v>4</v>
      </c>
      <c r="H56" s="265">
        <v>124</v>
      </c>
      <c r="I56" s="265">
        <f t="shared" si="0"/>
        <v>124</v>
      </c>
      <c r="J56" s="198">
        <f t="shared" si="1"/>
        <v>0.31</v>
      </c>
    </row>
    <row r="57" spans="1:13" x14ac:dyDescent="0.2">
      <c r="A57" s="15" t="s">
        <v>89</v>
      </c>
      <c r="B57" s="381" t="s">
        <v>109</v>
      </c>
      <c r="C57" s="163">
        <f>'18'!C57</f>
        <v>4471</v>
      </c>
      <c r="D57" s="163">
        <f>'18'!D57</f>
        <v>3240</v>
      </c>
      <c r="E57" s="163">
        <f>'18'!E57</f>
        <v>7711</v>
      </c>
      <c r="F57" s="265" t="s">
        <v>498</v>
      </c>
      <c r="G57" s="265">
        <v>2</v>
      </c>
      <c r="H57" s="265">
        <v>108</v>
      </c>
      <c r="I57" s="265">
        <f t="shared" si="0"/>
        <v>108</v>
      </c>
      <c r="J57" s="198">
        <f t="shared" si="1"/>
        <v>3.3333333333333333E-2</v>
      </c>
    </row>
    <row r="58" spans="1:13" x14ac:dyDescent="0.2">
      <c r="A58" s="15" t="s">
        <v>90</v>
      </c>
      <c r="B58" s="381" t="s">
        <v>109</v>
      </c>
      <c r="C58" s="163">
        <f>'18'!C58</f>
        <v>1362</v>
      </c>
      <c r="D58" s="163">
        <f>'18'!D58</f>
        <v>1062</v>
      </c>
      <c r="E58" s="163">
        <f>'18'!E58</f>
        <v>2424</v>
      </c>
      <c r="F58" s="265"/>
      <c r="G58" s="265"/>
      <c r="H58" s="265">
        <v>0</v>
      </c>
      <c r="I58" s="265">
        <f t="shared" si="0"/>
        <v>0</v>
      </c>
      <c r="J58" s="198">
        <f t="shared" si="1"/>
        <v>0</v>
      </c>
    </row>
    <row r="59" spans="1:13" ht="22.5" x14ac:dyDescent="0.2">
      <c r="A59" s="15" t="s">
        <v>91</v>
      </c>
      <c r="B59" s="381" t="s">
        <v>109</v>
      </c>
      <c r="C59" s="163">
        <f>'18'!C59</f>
        <v>2195</v>
      </c>
      <c r="D59" s="163">
        <f>'18'!D59</f>
        <v>1507</v>
      </c>
      <c r="E59" s="163">
        <f>'18'!E59</f>
        <v>3702</v>
      </c>
      <c r="F59" s="265" t="s">
        <v>499</v>
      </c>
      <c r="G59" s="265">
        <v>4</v>
      </c>
      <c r="H59" s="265">
        <v>112</v>
      </c>
      <c r="I59" s="265">
        <f t="shared" si="0"/>
        <v>112</v>
      </c>
      <c r="J59" s="198">
        <f t="shared" si="1"/>
        <v>7.4319840743198404E-2</v>
      </c>
    </row>
    <row r="60" spans="1:13" x14ac:dyDescent="0.2">
      <c r="A60" s="15" t="s">
        <v>92</v>
      </c>
      <c r="B60" s="381" t="s">
        <v>109</v>
      </c>
      <c r="C60" s="163">
        <f>'18'!C60</f>
        <v>153</v>
      </c>
      <c r="D60" s="163">
        <f>'18'!D60</f>
        <v>102</v>
      </c>
      <c r="E60" s="163">
        <f>'18'!E60</f>
        <v>255</v>
      </c>
      <c r="F60" s="265"/>
      <c r="G60" s="265"/>
      <c r="H60" s="265">
        <v>0</v>
      </c>
      <c r="I60" s="265">
        <f t="shared" si="0"/>
        <v>0</v>
      </c>
      <c r="J60" s="198">
        <f t="shared" si="1"/>
        <v>0</v>
      </c>
    </row>
    <row r="61" spans="1:13" ht="22.5" x14ac:dyDescent="0.2">
      <c r="A61" s="15" t="s">
        <v>93</v>
      </c>
      <c r="B61" s="381" t="s">
        <v>109</v>
      </c>
      <c r="C61" s="163">
        <f>'18'!C61</f>
        <v>1307</v>
      </c>
      <c r="D61" s="163">
        <f>'18'!D61</f>
        <v>866</v>
      </c>
      <c r="E61" s="163">
        <f>'18'!E61</f>
        <v>2173</v>
      </c>
      <c r="F61" s="265" t="s">
        <v>500</v>
      </c>
      <c r="G61" s="265">
        <v>3</v>
      </c>
      <c r="H61" s="265">
        <v>165</v>
      </c>
      <c r="I61" s="265">
        <f t="shared" si="0"/>
        <v>165</v>
      </c>
      <c r="J61" s="198">
        <f t="shared" si="1"/>
        <v>0.19053117782909931</v>
      </c>
    </row>
    <row r="62" spans="1:13" x14ac:dyDescent="0.2">
      <c r="A62" s="15" t="s">
        <v>94</v>
      </c>
      <c r="B62" s="381" t="s">
        <v>109</v>
      </c>
      <c r="C62" s="163">
        <f>'18'!C62</f>
        <v>1338</v>
      </c>
      <c r="D62" s="163">
        <f>'18'!D62</f>
        <v>889</v>
      </c>
      <c r="E62" s="163">
        <f>'18'!E62</f>
        <v>2227</v>
      </c>
      <c r="F62" s="265"/>
      <c r="G62" s="265"/>
      <c r="H62" s="265">
        <v>0</v>
      </c>
      <c r="I62" s="265">
        <f t="shared" si="0"/>
        <v>0</v>
      </c>
      <c r="J62" s="198">
        <f t="shared" si="1"/>
        <v>0</v>
      </c>
    </row>
    <row r="63" spans="1:13" x14ac:dyDescent="0.2">
      <c r="A63" s="15" t="s">
        <v>95</v>
      </c>
      <c r="B63" s="381" t="s">
        <v>109</v>
      </c>
      <c r="C63" s="163">
        <f>'18'!C63</f>
        <v>1184</v>
      </c>
      <c r="D63" s="163">
        <f>'18'!D63</f>
        <v>913</v>
      </c>
      <c r="E63" s="163">
        <f>'18'!E63</f>
        <v>2097</v>
      </c>
      <c r="F63" s="265" t="s">
        <v>322</v>
      </c>
      <c r="G63" s="265">
        <v>1</v>
      </c>
      <c r="H63" s="265">
        <v>20</v>
      </c>
      <c r="I63" s="265">
        <f t="shared" si="0"/>
        <v>20</v>
      </c>
      <c r="J63" s="198">
        <f t="shared" si="1"/>
        <v>2.1905805038335158E-2</v>
      </c>
    </row>
    <row r="64" spans="1:13" x14ac:dyDescent="0.2">
      <c r="A64" s="15" t="s">
        <v>111</v>
      </c>
      <c r="B64" s="381" t="s">
        <v>109</v>
      </c>
      <c r="C64" s="163">
        <f>'18'!C64</f>
        <v>1791</v>
      </c>
      <c r="D64" s="163">
        <f>'18'!D64</f>
        <v>1297</v>
      </c>
      <c r="E64" s="163">
        <f>'18'!E64</f>
        <v>3088</v>
      </c>
      <c r="F64" s="265" t="s">
        <v>330</v>
      </c>
      <c r="G64" s="265">
        <v>1</v>
      </c>
      <c r="H64" s="265">
        <v>258</v>
      </c>
      <c r="I64" s="265">
        <f t="shared" si="0"/>
        <v>258</v>
      </c>
      <c r="J64" s="198">
        <f t="shared" si="1"/>
        <v>0.19892058596761758</v>
      </c>
    </row>
    <row r="65" spans="1:10" x14ac:dyDescent="0.2">
      <c r="A65" s="15" t="s">
        <v>96</v>
      </c>
      <c r="B65" s="381" t="s">
        <v>109</v>
      </c>
      <c r="C65" s="163">
        <f>'18'!C65</f>
        <v>1254</v>
      </c>
      <c r="D65" s="163">
        <f>'18'!D65</f>
        <v>834</v>
      </c>
      <c r="E65" s="163">
        <f>'18'!E65</f>
        <v>2088</v>
      </c>
      <c r="F65" s="265"/>
      <c r="G65" s="265"/>
      <c r="H65" s="265">
        <v>0</v>
      </c>
      <c r="I65" s="265">
        <f t="shared" si="0"/>
        <v>0</v>
      </c>
      <c r="J65" s="198">
        <f t="shared" si="1"/>
        <v>0</v>
      </c>
    </row>
    <row r="66" spans="1:10" x14ac:dyDescent="0.2">
      <c r="A66" s="15" t="s">
        <v>97</v>
      </c>
      <c r="B66" s="381" t="s">
        <v>109</v>
      </c>
      <c r="C66" s="163">
        <f>'18'!C66</f>
        <v>6218</v>
      </c>
      <c r="D66" s="163">
        <f>'18'!D66</f>
        <v>4338</v>
      </c>
      <c r="E66" s="163">
        <f>'18'!E66</f>
        <v>10556</v>
      </c>
      <c r="F66" s="265"/>
      <c r="G66" s="265"/>
      <c r="H66" s="265">
        <v>1</v>
      </c>
      <c r="I66" s="265">
        <f t="shared" si="0"/>
        <v>1</v>
      </c>
      <c r="J66" s="198">
        <f t="shared" si="1"/>
        <v>2.3052097740894421E-4</v>
      </c>
    </row>
    <row r="67" spans="1:10" x14ac:dyDescent="0.2">
      <c r="A67" s="15" t="s">
        <v>98</v>
      </c>
      <c r="B67" s="381" t="s">
        <v>109</v>
      </c>
      <c r="C67" s="163">
        <f>'18'!C67</f>
        <v>1238</v>
      </c>
      <c r="D67" s="163">
        <f>'18'!D67</f>
        <v>944</v>
      </c>
      <c r="E67" s="163">
        <f>'18'!E67</f>
        <v>2182</v>
      </c>
      <c r="F67" s="265" t="s">
        <v>333</v>
      </c>
      <c r="G67" s="265">
        <v>1</v>
      </c>
      <c r="H67" s="265">
        <v>100</v>
      </c>
      <c r="I67" s="265">
        <f t="shared" si="0"/>
        <v>100</v>
      </c>
      <c r="J67" s="198">
        <f t="shared" si="1"/>
        <v>0.1059322033898305</v>
      </c>
    </row>
    <row r="68" spans="1:10" x14ac:dyDescent="0.2">
      <c r="A68" s="15" t="s">
        <v>99</v>
      </c>
      <c r="B68" s="381" t="s">
        <v>105</v>
      </c>
      <c r="C68" s="163">
        <f>'18'!C68</f>
        <v>10239</v>
      </c>
      <c r="D68" s="163">
        <f>'18'!D68</f>
        <v>7432</v>
      </c>
      <c r="E68" s="163">
        <f>'18'!E68</f>
        <v>17671</v>
      </c>
      <c r="F68" s="265" t="s">
        <v>323</v>
      </c>
      <c r="G68" s="265">
        <v>1</v>
      </c>
      <c r="H68" s="265">
        <v>2</v>
      </c>
      <c r="I68" s="265">
        <f t="shared" si="0"/>
        <v>2</v>
      </c>
      <c r="J68" s="198">
        <f t="shared" si="1"/>
        <v>2.6910656620021526E-4</v>
      </c>
    </row>
    <row r="69" spans="1:10" x14ac:dyDescent="0.2">
      <c r="A69" s="15" t="s">
        <v>100</v>
      </c>
      <c r="B69" s="381" t="s">
        <v>109</v>
      </c>
      <c r="C69" s="163">
        <f>'18'!C69</f>
        <v>871</v>
      </c>
      <c r="D69" s="163">
        <f>'18'!D69</f>
        <v>650</v>
      </c>
      <c r="E69" s="163">
        <f>'18'!E69</f>
        <v>1521</v>
      </c>
      <c r="F69" s="265"/>
      <c r="G69" s="265"/>
      <c r="H69" s="265">
        <v>0</v>
      </c>
      <c r="I69" s="265">
        <f t="shared" ref="I69:I70" si="2">SUM(H69)</f>
        <v>0</v>
      </c>
      <c r="J69" s="198">
        <f t="shared" ref="J69:J70" si="3">I69/D69</f>
        <v>0</v>
      </c>
    </row>
    <row r="70" spans="1:10" x14ac:dyDescent="0.2">
      <c r="A70" s="15" t="s">
        <v>101</v>
      </c>
      <c r="B70" s="381" t="s">
        <v>105</v>
      </c>
      <c r="C70" s="163">
        <f>'18'!C70</f>
        <v>15734</v>
      </c>
      <c r="D70" s="163">
        <f>'18'!D70</f>
        <v>10858</v>
      </c>
      <c r="E70" s="163">
        <f>'18'!E70</f>
        <v>26592</v>
      </c>
      <c r="F70" s="265" t="s">
        <v>501</v>
      </c>
      <c r="G70" s="265">
        <v>2</v>
      </c>
      <c r="H70" s="265">
        <v>144</v>
      </c>
      <c r="I70" s="265">
        <f t="shared" si="2"/>
        <v>144</v>
      </c>
      <c r="J70" s="198">
        <f t="shared" si="3"/>
        <v>1.3262110885982685E-2</v>
      </c>
    </row>
    <row r="71" spans="1:10" x14ac:dyDescent="0.2">
      <c r="A71" s="457" t="str">
        <f>'1'!A70</f>
        <v>Statewide Total</v>
      </c>
      <c r="B71" s="484"/>
      <c r="C71" s="12">
        <f>'18'!C71</f>
        <v>432581</v>
      </c>
      <c r="D71" s="12">
        <f>'18'!D71</f>
        <v>296957</v>
      </c>
      <c r="E71" s="12">
        <f>'18'!E71</f>
        <v>729538</v>
      </c>
      <c r="F71" s="12"/>
      <c r="G71" s="12">
        <f>SUM(G4:G70)</f>
        <v>91</v>
      </c>
      <c r="H71" s="12">
        <f>SUM(H4:H70)</f>
        <v>11999</v>
      </c>
      <c r="I71" s="12">
        <f>SUM(I4:I70)</f>
        <v>11999</v>
      </c>
      <c r="J71" s="84">
        <f>I71/D71</f>
        <v>4.0406523503402847E-2</v>
      </c>
    </row>
    <row r="72" spans="1:10" s="10" customFormat="1" x14ac:dyDescent="0.2">
      <c r="A72" s="86" t="str">
        <f>'18'!A72:AF72</f>
        <v>* 2010 County population estimates from PA Data Center, Penn State University</v>
      </c>
      <c r="B72" s="407"/>
      <c r="C72" s="207"/>
      <c r="D72" s="207"/>
      <c r="E72" s="207"/>
      <c r="F72" s="207"/>
      <c r="G72" s="207"/>
      <c r="H72" s="207"/>
      <c r="I72" s="207"/>
      <c r="J72" s="208"/>
    </row>
    <row r="73" spans="1:10" s="78" customFormat="1" ht="12.75" x14ac:dyDescent="0.2">
      <c r="A73" s="237" t="s">
        <v>502</v>
      </c>
      <c r="B73" s="236"/>
      <c r="C73" s="408"/>
      <c r="D73" s="408"/>
      <c r="E73" s="408"/>
      <c r="F73" s="408"/>
      <c r="G73" s="408"/>
      <c r="H73" s="408"/>
      <c r="I73" s="408"/>
      <c r="J73" s="208"/>
    </row>
    <row r="74" spans="1:10" ht="12.75" x14ac:dyDescent="0.2">
      <c r="A74" s="237" t="s">
        <v>196</v>
      </c>
      <c r="B74" s="236"/>
      <c r="C74" s="408"/>
      <c r="D74" s="408"/>
      <c r="E74" s="408"/>
      <c r="F74" s="408"/>
      <c r="G74" s="408"/>
      <c r="H74" s="408"/>
      <c r="I74" s="408"/>
      <c r="J74" s="208"/>
    </row>
    <row r="75" spans="1:10" x14ac:dyDescent="0.2">
      <c r="B75" s="68"/>
      <c r="C75" s="204"/>
      <c r="D75" s="204"/>
      <c r="E75" s="204"/>
      <c r="F75" s="204"/>
      <c r="G75" s="204"/>
      <c r="H75" s="204"/>
      <c r="I75" s="204"/>
      <c r="J75" s="204"/>
    </row>
    <row r="76" spans="1:10" x14ac:dyDescent="0.2">
      <c r="A76" s="68"/>
      <c r="B76" s="68"/>
      <c r="C76" s="204"/>
      <c r="D76" s="204"/>
      <c r="E76" s="204"/>
      <c r="F76" s="204"/>
      <c r="G76" s="204"/>
      <c r="H76" s="204"/>
      <c r="I76" s="204"/>
      <c r="J76" s="204"/>
    </row>
  </sheetData>
  <mergeCells count="4">
    <mergeCell ref="A1:J1"/>
    <mergeCell ref="A2:E2"/>
    <mergeCell ref="A71:B71"/>
    <mergeCell ref="F2:J2"/>
  </mergeCells>
  <phoneticPr fontId="3" type="noConversion"/>
  <printOptions horizontalCentered="1"/>
  <pageMargins left="0.3" right="0.3" top="0.5" bottom="0.5" header="0" footer="0.25"/>
  <pageSetup scale="95" orientation="landscape" verticalDpi="1200" r:id="rId1"/>
  <headerFooter alignWithMargins="0">
    <oddFooter>&amp;L&amp;8Prepared by: Office of Child Development and Early Learning&amp;C&amp;8&amp;P&amp;R&amp;8Updated: 11/1/2011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15"/>
  </sheetPr>
  <dimension ref="A1:S76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1.25" x14ac:dyDescent="0.2"/>
  <cols>
    <col min="1" max="1" width="14.7109375" style="17" customWidth="1"/>
    <col min="2" max="2" width="12.85546875" style="71" customWidth="1"/>
    <col min="3" max="5" width="9" style="62" customWidth="1"/>
    <col min="6" max="6" width="26.28515625" style="61" bestFit="1" customWidth="1"/>
    <col min="7" max="7" width="8.7109375" style="61" customWidth="1"/>
    <col min="8" max="11" width="10.7109375" style="61" customWidth="1"/>
    <col min="12" max="12" width="8.7109375" style="61" customWidth="1"/>
    <col min="13" max="13" width="12.42578125" style="61" bestFit="1" customWidth="1"/>
    <col min="14" max="14" width="13.85546875" style="61" bestFit="1" customWidth="1"/>
    <col min="15" max="15" width="13.140625" style="61" bestFit="1" customWidth="1"/>
    <col min="16" max="16" width="12.140625" style="61" customWidth="1"/>
    <col min="17" max="17" width="12.7109375" style="61" customWidth="1"/>
    <col min="18" max="18" width="12.140625" style="67" customWidth="1"/>
    <col min="19" max="19" width="6.85546875" style="1" customWidth="1"/>
    <col min="20" max="16384" width="9.140625" style="1"/>
  </cols>
  <sheetData>
    <row r="1" spans="1:19" ht="12" x14ac:dyDescent="0.2">
      <c r="A1" s="485" t="str">
        <f>'Table of Contents'!B18&amp;":  "&amp;'Table of Contents'!C18</f>
        <v>Tab 13:  Early Intervention Reach Data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</row>
    <row r="2" spans="1:19" ht="12" x14ac:dyDescent="0.2">
      <c r="A2" s="535" t="str">
        <f>'3'!A2</f>
        <v>2012-2013</v>
      </c>
      <c r="B2" s="536"/>
      <c r="C2" s="536"/>
      <c r="D2" s="536"/>
      <c r="E2" s="537"/>
      <c r="F2" s="490" t="s">
        <v>156</v>
      </c>
      <c r="G2" s="533"/>
      <c r="H2" s="533"/>
      <c r="I2" s="533"/>
      <c r="J2" s="533"/>
      <c r="K2" s="534"/>
      <c r="L2" s="533"/>
      <c r="M2" s="533"/>
      <c r="N2" s="533"/>
      <c r="O2" s="533"/>
      <c r="P2" s="533"/>
      <c r="Q2" s="533"/>
      <c r="R2" s="491"/>
    </row>
    <row r="3" spans="1:19" ht="48" customHeight="1" x14ac:dyDescent="0.2">
      <c r="A3" s="57" t="str">
        <f>'1'!A2</f>
        <v>County</v>
      </c>
      <c r="B3" s="58" t="str">
        <f>'1'!C2</f>
        <v>County Classification</v>
      </c>
      <c r="C3" s="54" t="str">
        <f>'18'!C2</f>
        <v># of Children Ages 0-2*</v>
      </c>
      <c r="D3" s="54" t="str">
        <f>'18'!D2</f>
        <v># of Children Ages 3-4*</v>
      </c>
      <c r="E3" s="54" t="str">
        <f>'18'!E2</f>
        <v># of Children Under 5*</v>
      </c>
      <c r="F3" s="54" t="s">
        <v>227</v>
      </c>
      <c r="G3" s="54" t="s">
        <v>158</v>
      </c>
      <c r="H3" s="54" t="s">
        <v>1</v>
      </c>
      <c r="I3" s="54" t="s">
        <v>223</v>
      </c>
      <c r="J3" s="54" t="s">
        <v>219</v>
      </c>
      <c r="K3" s="54" t="s">
        <v>198</v>
      </c>
      <c r="L3" s="54" t="s">
        <v>168</v>
      </c>
      <c r="M3" s="54" t="s">
        <v>630</v>
      </c>
      <c r="N3" s="54" t="s">
        <v>631</v>
      </c>
      <c r="O3" s="54" t="s">
        <v>28</v>
      </c>
      <c r="P3" s="59" t="s">
        <v>205</v>
      </c>
      <c r="Q3" s="59" t="s">
        <v>206</v>
      </c>
      <c r="R3" s="59" t="s">
        <v>157</v>
      </c>
    </row>
    <row r="4" spans="1:19" ht="22.5" x14ac:dyDescent="0.2">
      <c r="A4" s="15" t="s">
        <v>37</v>
      </c>
      <c r="B4" s="381" t="s">
        <v>109</v>
      </c>
      <c r="C4" s="163">
        <f>'18'!C4</f>
        <v>3260</v>
      </c>
      <c r="D4" s="163">
        <f>'18'!D4</f>
        <v>2334</v>
      </c>
      <c r="E4" s="163">
        <f>'18'!E4</f>
        <v>5594</v>
      </c>
      <c r="F4" s="265" t="s">
        <v>504</v>
      </c>
      <c r="G4" s="265">
        <v>2</v>
      </c>
      <c r="H4" s="266">
        <v>202</v>
      </c>
      <c r="I4" s="265">
        <v>222</v>
      </c>
      <c r="J4" s="265">
        <v>86</v>
      </c>
      <c r="K4" s="265">
        <f>SUM(H4:I4)</f>
        <v>424</v>
      </c>
      <c r="L4" s="87">
        <f>SUM(H4:J4)</f>
        <v>510</v>
      </c>
      <c r="M4" s="202">
        <v>1625054.5</v>
      </c>
      <c r="N4" s="202">
        <v>3322333.3333333335</v>
      </c>
      <c r="O4" s="202">
        <f t="shared" ref="O4:O35" si="0">M4+N4</f>
        <v>4947387.833333334</v>
      </c>
      <c r="P4" s="111">
        <f t="shared" ref="P4:P35" si="1">H4/C4</f>
        <v>6.1963190184049083E-2</v>
      </c>
      <c r="Q4" s="111">
        <f t="shared" ref="Q4:Q35" si="2">I4/D4</f>
        <v>9.5115681233933158E-2</v>
      </c>
      <c r="R4" s="111">
        <f t="shared" ref="R4:R35" si="3">(H4+I4)/E4</f>
        <v>7.5795495173400076E-2</v>
      </c>
      <c r="S4" s="109"/>
    </row>
    <row r="5" spans="1:19" ht="33.75" x14ac:dyDescent="0.2">
      <c r="A5" s="15" t="s">
        <v>38</v>
      </c>
      <c r="B5" s="381" t="s">
        <v>105</v>
      </c>
      <c r="C5" s="163">
        <f>'18'!C5</f>
        <v>38336</v>
      </c>
      <c r="D5" s="163">
        <f>'18'!D5</f>
        <v>25304</v>
      </c>
      <c r="E5" s="163">
        <f>'18'!E5</f>
        <v>63640</v>
      </c>
      <c r="F5" s="265" t="s">
        <v>505</v>
      </c>
      <c r="G5" s="265">
        <v>3</v>
      </c>
      <c r="H5" s="266">
        <v>4069</v>
      </c>
      <c r="I5" s="265">
        <v>3788</v>
      </c>
      <c r="J5" s="265">
        <v>1022</v>
      </c>
      <c r="K5" s="265">
        <f t="shared" ref="K5:K68" si="4">SUM(H5:I5)</f>
        <v>7857</v>
      </c>
      <c r="L5" s="87">
        <f t="shared" ref="L5:L68" si="5">SUM(H5:J5)</f>
        <v>8879</v>
      </c>
      <c r="M5" s="202">
        <v>12406459</v>
      </c>
      <c r="N5" s="202">
        <v>18607009</v>
      </c>
      <c r="O5" s="202">
        <f t="shared" si="0"/>
        <v>31013468</v>
      </c>
      <c r="P5" s="111">
        <f t="shared" si="1"/>
        <v>0.10614044240400668</v>
      </c>
      <c r="Q5" s="111">
        <f t="shared" si="2"/>
        <v>0.14969965222889661</v>
      </c>
      <c r="R5" s="111">
        <f t="shared" si="3"/>
        <v>0.12346008799497171</v>
      </c>
      <c r="S5" s="109"/>
    </row>
    <row r="6" spans="1:19" ht="22.5" x14ac:dyDescent="0.2">
      <c r="A6" s="15" t="s">
        <v>39</v>
      </c>
      <c r="B6" s="381" t="s">
        <v>109</v>
      </c>
      <c r="C6" s="163">
        <f>'18'!C6</f>
        <v>2129</v>
      </c>
      <c r="D6" s="163">
        <f>'18'!D6</f>
        <v>1476</v>
      </c>
      <c r="E6" s="163">
        <f>'18'!E6</f>
        <v>3605</v>
      </c>
      <c r="F6" s="265" t="s">
        <v>506</v>
      </c>
      <c r="G6" s="265">
        <v>2</v>
      </c>
      <c r="H6" s="266">
        <v>222</v>
      </c>
      <c r="I6" s="265">
        <v>176</v>
      </c>
      <c r="J6" s="265">
        <v>73</v>
      </c>
      <c r="K6" s="265">
        <f t="shared" si="4"/>
        <v>398</v>
      </c>
      <c r="L6" s="87">
        <f t="shared" si="5"/>
        <v>471</v>
      </c>
      <c r="M6" s="202">
        <v>375242</v>
      </c>
      <c r="N6" s="202">
        <v>1174757</v>
      </c>
      <c r="O6" s="202">
        <f t="shared" si="0"/>
        <v>1549999</v>
      </c>
      <c r="P6" s="111">
        <f t="shared" si="1"/>
        <v>0.10427430718647253</v>
      </c>
      <c r="Q6" s="111">
        <f t="shared" si="2"/>
        <v>0.11924119241192412</v>
      </c>
      <c r="R6" s="111">
        <f t="shared" si="3"/>
        <v>0.11040221914008322</v>
      </c>
      <c r="S6" s="109"/>
    </row>
    <row r="7" spans="1:19" ht="22.5" x14ac:dyDescent="0.2">
      <c r="A7" s="15" t="s">
        <v>40</v>
      </c>
      <c r="B7" s="381" t="s">
        <v>105</v>
      </c>
      <c r="C7" s="163">
        <f>'18'!C7</f>
        <v>5417</v>
      </c>
      <c r="D7" s="163">
        <f>'18'!D7</f>
        <v>3549</v>
      </c>
      <c r="E7" s="163">
        <f>'18'!E7</f>
        <v>8966</v>
      </c>
      <c r="F7" s="265" t="s">
        <v>507</v>
      </c>
      <c r="G7" s="265">
        <v>2</v>
      </c>
      <c r="H7" s="266">
        <v>471</v>
      </c>
      <c r="I7" s="265">
        <v>506</v>
      </c>
      <c r="J7" s="265">
        <v>151</v>
      </c>
      <c r="K7" s="265">
        <f t="shared" si="4"/>
        <v>977</v>
      </c>
      <c r="L7" s="87">
        <f t="shared" si="5"/>
        <v>1128</v>
      </c>
      <c r="M7" s="202">
        <v>1137257</v>
      </c>
      <c r="N7" s="202">
        <v>2438960</v>
      </c>
      <c r="O7" s="202">
        <f t="shared" si="0"/>
        <v>3576217</v>
      </c>
      <c r="P7" s="111">
        <f t="shared" si="1"/>
        <v>8.6948495477201404E-2</v>
      </c>
      <c r="Q7" s="111">
        <f t="shared" si="2"/>
        <v>0.1425753733446041</v>
      </c>
      <c r="R7" s="111">
        <f t="shared" si="3"/>
        <v>0.10896720945795227</v>
      </c>
      <c r="S7" s="109"/>
    </row>
    <row r="8" spans="1:19" ht="22.5" x14ac:dyDescent="0.2">
      <c r="A8" s="15" t="s">
        <v>41</v>
      </c>
      <c r="B8" s="381" t="s">
        <v>109</v>
      </c>
      <c r="C8" s="163">
        <f>'18'!C8</f>
        <v>1561</v>
      </c>
      <c r="D8" s="163">
        <f>'18'!D8</f>
        <v>1066</v>
      </c>
      <c r="E8" s="163">
        <f>'18'!E8</f>
        <v>2627</v>
      </c>
      <c r="F8" s="265" t="s">
        <v>508</v>
      </c>
      <c r="G8" s="265">
        <v>2</v>
      </c>
      <c r="H8" s="266">
        <v>94</v>
      </c>
      <c r="I8" s="265">
        <v>139</v>
      </c>
      <c r="J8" s="265">
        <v>39</v>
      </c>
      <c r="K8" s="265">
        <f t="shared" si="4"/>
        <v>233</v>
      </c>
      <c r="L8" s="87">
        <f t="shared" si="5"/>
        <v>272</v>
      </c>
      <c r="M8" s="202">
        <v>269001.5</v>
      </c>
      <c r="N8" s="202">
        <v>1296891.5</v>
      </c>
      <c r="O8" s="202">
        <f t="shared" si="0"/>
        <v>1565893</v>
      </c>
      <c r="P8" s="111">
        <f t="shared" si="1"/>
        <v>6.0217809096732862E-2</v>
      </c>
      <c r="Q8" s="111">
        <f t="shared" si="2"/>
        <v>0.1303939962476548</v>
      </c>
      <c r="R8" s="111">
        <f t="shared" si="3"/>
        <v>8.8694328130947853E-2</v>
      </c>
      <c r="S8" s="109"/>
    </row>
    <row r="9" spans="1:19" ht="22.5" x14ac:dyDescent="0.2">
      <c r="A9" s="15" t="s">
        <v>42</v>
      </c>
      <c r="B9" s="381" t="s">
        <v>105</v>
      </c>
      <c r="C9" s="163">
        <f>'18'!C9</f>
        <v>14834</v>
      </c>
      <c r="D9" s="163">
        <f>'18'!D9</f>
        <v>10454</v>
      </c>
      <c r="E9" s="163">
        <f>'18'!E9</f>
        <v>25288</v>
      </c>
      <c r="F9" s="265" t="s">
        <v>509</v>
      </c>
      <c r="G9" s="265">
        <v>2</v>
      </c>
      <c r="H9" s="266">
        <v>1716</v>
      </c>
      <c r="I9" s="265">
        <v>1604</v>
      </c>
      <c r="J9" s="265">
        <v>504</v>
      </c>
      <c r="K9" s="265">
        <f t="shared" si="4"/>
        <v>3320</v>
      </c>
      <c r="L9" s="87">
        <f t="shared" si="5"/>
        <v>3824</v>
      </c>
      <c r="M9" s="202">
        <v>2935441</v>
      </c>
      <c r="N9" s="202">
        <v>13362962</v>
      </c>
      <c r="O9" s="202">
        <f t="shared" si="0"/>
        <v>16298403</v>
      </c>
      <c r="P9" s="111">
        <f t="shared" si="1"/>
        <v>0.11568019414857759</v>
      </c>
      <c r="Q9" s="111">
        <f t="shared" si="2"/>
        <v>0.15343409221350679</v>
      </c>
      <c r="R9" s="111">
        <f t="shared" si="3"/>
        <v>0.13128756722556154</v>
      </c>
      <c r="S9" s="109"/>
    </row>
    <row r="10" spans="1:19" ht="33.75" x14ac:dyDescent="0.2">
      <c r="A10" s="15" t="s">
        <v>43</v>
      </c>
      <c r="B10" s="381" t="s">
        <v>109</v>
      </c>
      <c r="C10" s="163">
        <f>'18'!C10</f>
        <v>4316</v>
      </c>
      <c r="D10" s="163">
        <f>'18'!D10</f>
        <v>2911</v>
      </c>
      <c r="E10" s="163">
        <f>'18'!E10</f>
        <v>7227</v>
      </c>
      <c r="F10" s="265" t="s">
        <v>510</v>
      </c>
      <c r="G10" s="265">
        <v>3</v>
      </c>
      <c r="H10" s="266">
        <v>437</v>
      </c>
      <c r="I10" s="265">
        <v>682</v>
      </c>
      <c r="J10" s="265">
        <v>186</v>
      </c>
      <c r="K10" s="265">
        <f t="shared" si="4"/>
        <v>1119</v>
      </c>
      <c r="L10" s="87">
        <f t="shared" si="5"/>
        <v>1305</v>
      </c>
      <c r="M10" s="202">
        <v>903352</v>
      </c>
      <c r="N10" s="202">
        <v>3095101.5</v>
      </c>
      <c r="O10" s="202">
        <f t="shared" si="0"/>
        <v>3998453.5</v>
      </c>
      <c r="P10" s="111">
        <f t="shared" si="1"/>
        <v>0.10125115848007414</v>
      </c>
      <c r="Q10" s="111">
        <f t="shared" si="2"/>
        <v>0.2342837512882171</v>
      </c>
      <c r="R10" s="111">
        <f t="shared" si="3"/>
        <v>0.15483603154836031</v>
      </c>
      <c r="S10" s="109"/>
    </row>
    <row r="11" spans="1:19" ht="22.5" x14ac:dyDescent="0.2">
      <c r="A11" s="15" t="s">
        <v>44</v>
      </c>
      <c r="B11" s="381" t="s">
        <v>109</v>
      </c>
      <c r="C11" s="163">
        <f>'18'!C11</f>
        <v>2246</v>
      </c>
      <c r="D11" s="163">
        <f>'18'!D11</f>
        <v>1518</v>
      </c>
      <c r="E11" s="163">
        <f>'18'!E11</f>
        <v>3764</v>
      </c>
      <c r="F11" s="265" t="s">
        <v>511</v>
      </c>
      <c r="G11" s="265">
        <v>2</v>
      </c>
      <c r="H11" s="266">
        <v>150</v>
      </c>
      <c r="I11" s="265">
        <v>197</v>
      </c>
      <c r="J11" s="265">
        <v>76</v>
      </c>
      <c r="K11" s="265">
        <f t="shared" si="4"/>
        <v>347</v>
      </c>
      <c r="L11" s="87">
        <f t="shared" si="5"/>
        <v>423</v>
      </c>
      <c r="M11" s="202">
        <v>223745</v>
      </c>
      <c r="N11" s="202">
        <v>1025596.75</v>
      </c>
      <c r="O11" s="202">
        <f t="shared" si="0"/>
        <v>1249341.75</v>
      </c>
      <c r="P11" s="111">
        <f t="shared" si="1"/>
        <v>6.678539626001781E-2</v>
      </c>
      <c r="Q11" s="111">
        <f t="shared" si="2"/>
        <v>0.1297760210803689</v>
      </c>
      <c r="R11" s="111">
        <f t="shared" si="3"/>
        <v>9.2189160467587669E-2</v>
      </c>
      <c r="S11" s="109"/>
    </row>
    <row r="12" spans="1:19" ht="22.5" x14ac:dyDescent="0.2">
      <c r="A12" s="15" t="s">
        <v>224</v>
      </c>
      <c r="B12" s="381" t="s">
        <v>105</v>
      </c>
      <c r="C12" s="163">
        <f>'18'!C12</f>
        <v>19766</v>
      </c>
      <c r="D12" s="163">
        <f>'18'!D12</f>
        <v>14384</v>
      </c>
      <c r="E12" s="163">
        <f>'18'!E12</f>
        <v>34150</v>
      </c>
      <c r="F12" s="265" t="s">
        <v>512</v>
      </c>
      <c r="G12" s="265">
        <v>2</v>
      </c>
      <c r="H12" s="266">
        <v>1743</v>
      </c>
      <c r="I12" s="265">
        <v>2084</v>
      </c>
      <c r="J12" s="265">
        <v>785</v>
      </c>
      <c r="K12" s="265">
        <f t="shared" si="4"/>
        <v>3827</v>
      </c>
      <c r="L12" s="87">
        <f t="shared" si="5"/>
        <v>4612</v>
      </c>
      <c r="M12" s="202">
        <v>5269279</v>
      </c>
      <c r="N12" s="202">
        <v>15917553</v>
      </c>
      <c r="O12" s="202">
        <f t="shared" si="0"/>
        <v>21186832</v>
      </c>
      <c r="P12" s="111">
        <f t="shared" si="1"/>
        <v>8.8181726196499041E-2</v>
      </c>
      <c r="Q12" s="111">
        <f t="shared" si="2"/>
        <v>0.14488320355951056</v>
      </c>
      <c r="R12" s="111">
        <f t="shared" si="3"/>
        <v>0.11206442166910688</v>
      </c>
      <c r="S12" s="109"/>
    </row>
    <row r="13" spans="1:19" ht="22.5" x14ac:dyDescent="0.2">
      <c r="A13" s="15" t="s">
        <v>45</v>
      </c>
      <c r="B13" s="381" t="s">
        <v>109</v>
      </c>
      <c r="C13" s="163">
        <f>'18'!C13</f>
        <v>5721</v>
      </c>
      <c r="D13" s="163">
        <f>'18'!D13</f>
        <v>4262</v>
      </c>
      <c r="E13" s="163">
        <f>'18'!E13</f>
        <v>9983</v>
      </c>
      <c r="F13" s="265" t="s">
        <v>513</v>
      </c>
      <c r="G13" s="265">
        <v>2</v>
      </c>
      <c r="H13" s="266">
        <v>519</v>
      </c>
      <c r="I13" s="265">
        <v>463</v>
      </c>
      <c r="J13" s="265">
        <v>172</v>
      </c>
      <c r="K13" s="265">
        <f t="shared" si="4"/>
        <v>982</v>
      </c>
      <c r="L13" s="87">
        <f t="shared" si="5"/>
        <v>1154</v>
      </c>
      <c r="M13" s="202">
        <v>1430760</v>
      </c>
      <c r="N13" s="202">
        <v>1829570.6666666667</v>
      </c>
      <c r="O13" s="202">
        <f t="shared" si="0"/>
        <v>3260330.666666667</v>
      </c>
      <c r="P13" s="111">
        <f t="shared" si="1"/>
        <v>9.0718405873099109E-2</v>
      </c>
      <c r="Q13" s="111">
        <f t="shared" si="2"/>
        <v>0.10863444392304082</v>
      </c>
      <c r="R13" s="111">
        <f t="shared" si="3"/>
        <v>9.8367224281278171E-2</v>
      </c>
      <c r="S13" s="109"/>
    </row>
    <row r="14" spans="1:19" ht="22.5" x14ac:dyDescent="0.2">
      <c r="A14" s="15" t="s">
        <v>46</v>
      </c>
      <c r="B14" s="381" t="s">
        <v>109</v>
      </c>
      <c r="C14" s="163">
        <f>'18'!C14</f>
        <v>4199</v>
      </c>
      <c r="D14" s="163">
        <f>'18'!D14</f>
        <v>3044</v>
      </c>
      <c r="E14" s="163">
        <f>'18'!E14</f>
        <v>7243</v>
      </c>
      <c r="F14" s="265" t="s">
        <v>514</v>
      </c>
      <c r="G14" s="265">
        <v>2</v>
      </c>
      <c r="H14" s="266">
        <v>341</v>
      </c>
      <c r="I14" s="265">
        <v>462</v>
      </c>
      <c r="J14" s="265">
        <v>167</v>
      </c>
      <c r="K14" s="265">
        <f t="shared" si="4"/>
        <v>803</v>
      </c>
      <c r="L14" s="87">
        <f t="shared" si="5"/>
        <v>970</v>
      </c>
      <c r="M14" s="202">
        <v>732142</v>
      </c>
      <c r="N14" s="202">
        <v>1296891.5</v>
      </c>
      <c r="O14" s="202">
        <f t="shared" si="0"/>
        <v>2029033.5</v>
      </c>
      <c r="P14" s="111">
        <f t="shared" si="1"/>
        <v>8.120981185996666E-2</v>
      </c>
      <c r="Q14" s="111">
        <f t="shared" si="2"/>
        <v>0.15177398160315375</v>
      </c>
      <c r="R14" s="111">
        <f t="shared" si="3"/>
        <v>0.110865663399144</v>
      </c>
      <c r="S14" s="109"/>
    </row>
    <row r="15" spans="1:19" ht="22.5" x14ac:dyDescent="0.2">
      <c r="A15" s="15" t="s">
        <v>47</v>
      </c>
      <c r="B15" s="381" t="s">
        <v>109</v>
      </c>
      <c r="C15" s="163">
        <f>'18'!C15</f>
        <v>139</v>
      </c>
      <c r="D15" s="163">
        <f>'18'!D15</f>
        <v>80</v>
      </c>
      <c r="E15" s="163">
        <f>'18'!E15</f>
        <v>219</v>
      </c>
      <c r="F15" s="265" t="s">
        <v>515</v>
      </c>
      <c r="G15" s="265">
        <v>2</v>
      </c>
      <c r="H15" s="266">
        <v>21</v>
      </c>
      <c r="I15" s="265">
        <v>34</v>
      </c>
      <c r="J15" s="265">
        <v>9</v>
      </c>
      <c r="K15" s="265">
        <f t="shared" si="4"/>
        <v>55</v>
      </c>
      <c r="L15" s="87">
        <f t="shared" si="5"/>
        <v>64</v>
      </c>
      <c r="M15" s="202">
        <v>289044</v>
      </c>
      <c r="N15" s="202">
        <v>576212.5</v>
      </c>
      <c r="O15" s="202">
        <f t="shared" si="0"/>
        <v>865256.5</v>
      </c>
      <c r="P15" s="111">
        <f t="shared" si="1"/>
        <v>0.15107913669064749</v>
      </c>
      <c r="Q15" s="111">
        <f t="shared" si="2"/>
        <v>0.42499999999999999</v>
      </c>
      <c r="R15" s="111">
        <f t="shared" si="3"/>
        <v>0.25114155251141551</v>
      </c>
      <c r="S15" s="109"/>
    </row>
    <row r="16" spans="1:19" ht="22.5" x14ac:dyDescent="0.2">
      <c r="A16" s="15" t="s">
        <v>48</v>
      </c>
      <c r="B16" s="381" t="s">
        <v>109</v>
      </c>
      <c r="C16" s="163">
        <f>'18'!C16</f>
        <v>2045</v>
      </c>
      <c r="D16" s="163">
        <f>'18'!D16</f>
        <v>1442</v>
      </c>
      <c r="E16" s="163">
        <f>'18'!E16</f>
        <v>3487</v>
      </c>
      <c r="F16" s="265" t="s">
        <v>516</v>
      </c>
      <c r="G16" s="265">
        <v>2</v>
      </c>
      <c r="H16" s="266">
        <v>105</v>
      </c>
      <c r="I16" s="265">
        <v>156</v>
      </c>
      <c r="J16" s="265">
        <v>63</v>
      </c>
      <c r="K16" s="265">
        <f t="shared" si="4"/>
        <v>261</v>
      </c>
      <c r="L16" s="87">
        <f t="shared" si="5"/>
        <v>324</v>
      </c>
      <c r="M16" s="202">
        <v>333591.66666666669</v>
      </c>
      <c r="N16" s="202">
        <v>3618380.5</v>
      </c>
      <c r="O16" s="202">
        <f t="shared" si="0"/>
        <v>3951972.1666666665</v>
      </c>
      <c r="P16" s="111">
        <f t="shared" si="1"/>
        <v>5.1344743276283619E-2</v>
      </c>
      <c r="Q16" s="111">
        <f t="shared" si="2"/>
        <v>0.10818307905686546</v>
      </c>
      <c r="R16" s="111">
        <f t="shared" si="3"/>
        <v>7.4849440780040147E-2</v>
      </c>
      <c r="S16" s="109"/>
    </row>
    <row r="17" spans="1:19" ht="22.5" x14ac:dyDescent="0.2">
      <c r="A17" s="15" t="s">
        <v>49</v>
      </c>
      <c r="B17" s="381" t="s">
        <v>109</v>
      </c>
      <c r="C17" s="163">
        <f>'18'!C17</f>
        <v>4001</v>
      </c>
      <c r="D17" s="163">
        <f>'18'!D17</f>
        <v>2770</v>
      </c>
      <c r="E17" s="163">
        <f>'18'!E17</f>
        <v>6771</v>
      </c>
      <c r="F17" s="265" t="s">
        <v>517</v>
      </c>
      <c r="G17" s="265">
        <v>2</v>
      </c>
      <c r="H17" s="266">
        <v>292</v>
      </c>
      <c r="I17" s="265">
        <v>284</v>
      </c>
      <c r="J17" s="265">
        <v>164</v>
      </c>
      <c r="K17" s="265">
        <f t="shared" si="4"/>
        <v>576</v>
      </c>
      <c r="L17" s="87">
        <f t="shared" si="5"/>
        <v>740</v>
      </c>
      <c r="M17" s="202">
        <v>904100</v>
      </c>
      <c r="N17" s="202">
        <v>1515913.6666666667</v>
      </c>
      <c r="O17" s="202">
        <f t="shared" si="0"/>
        <v>2420013.666666667</v>
      </c>
      <c r="P17" s="111">
        <f t="shared" si="1"/>
        <v>7.2981754561359663E-2</v>
      </c>
      <c r="Q17" s="111">
        <f t="shared" si="2"/>
        <v>0.10252707581227437</v>
      </c>
      <c r="R17" s="111">
        <f t="shared" si="3"/>
        <v>8.5068675232609664E-2</v>
      </c>
      <c r="S17" s="109"/>
    </row>
    <row r="18" spans="1:19" ht="22.5" x14ac:dyDescent="0.2">
      <c r="A18" s="15" t="s">
        <v>50</v>
      </c>
      <c r="B18" s="381" t="s">
        <v>105</v>
      </c>
      <c r="C18" s="163">
        <f>'18'!C18</f>
        <v>17963</v>
      </c>
      <c r="D18" s="163">
        <f>'18'!D18</f>
        <v>13163</v>
      </c>
      <c r="E18" s="163">
        <f>'18'!E18</f>
        <v>31126</v>
      </c>
      <c r="F18" s="265" t="s">
        <v>518</v>
      </c>
      <c r="G18" s="265">
        <v>2</v>
      </c>
      <c r="H18" s="266">
        <v>1384</v>
      </c>
      <c r="I18" s="265">
        <v>2204</v>
      </c>
      <c r="J18" s="265">
        <v>797</v>
      </c>
      <c r="K18" s="265">
        <f t="shared" si="4"/>
        <v>3588</v>
      </c>
      <c r="L18" s="87">
        <f t="shared" si="5"/>
        <v>4385</v>
      </c>
      <c r="M18" s="202">
        <v>4731061</v>
      </c>
      <c r="N18" s="202">
        <v>15112025</v>
      </c>
      <c r="O18" s="202">
        <f t="shared" si="0"/>
        <v>19843086</v>
      </c>
      <c r="P18" s="111">
        <f t="shared" si="1"/>
        <v>7.7047263820074596E-2</v>
      </c>
      <c r="Q18" s="111">
        <f t="shared" si="2"/>
        <v>0.16743903365494189</v>
      </c>
      <c r="R18" s="111">
        <f t="shared" si="3"/>
        <v>0.11527340487052624</v>
      </c>
      <c r="S18" s="109"/>
    </row>
    <row r="19" spans="1:19" ht="22.5" x14ac:dyDescent="0.2">
      <c r="A19" s="15" t="s">
        <v>51</v>
      </c>
      <c r="B19" s="381" t="s">
        <v>109</v>
      </c>
      <c r="C19" s="163">
        <f>'18'!C19</f>
        <v>1226</v>
      </c>
      <c r="D19" s="163">
        <f>'18'!D19</f>
        <v>827</v>
      </c>
      <c r="E19" s="163">
        <f>'18'!E19</f>
        <v>2053</v>
      </c>
      <c r="F19" s="265" t="s">
        <v>519</v>
      </c>
      <c r="G19" s="265">
        <v>2</v>
      </c>
      <c r="H19" s="266">
        <v>86</v>
      </c>
      <c r="I19" s="265">
        <v>140</v>
      </c>
      <c r="J19" s="265">
        <v>70</v>
      </c>
      <c r="K19" s="265">
        <f t="shared" si="4"/>
        <v>226</v>
      </c>
      <c r="L19" s="87">
        <f t="shared" si="5"/>
        <v>296</v>
      </c>
      <c r="M19" s="202">
        <v>250080</v>
      </c>
      <c r="N19" s="202">
        <v>1069537</v>
      </c>
      <c r="O19" s="202">
        <f t="shared" si="0"/>
        <v>1319617</v>
      </c>
      <c r="P19" s="111">
        <f t="shared" si="1"/>
        <v>7.01468189233279E-2</v>
      </c>
      <c r="Q19" s="111">
        <f t="shared" si="2"/>
        <v>0.16928657799274485</v>
      </c>
      <c r="R19" s="111">
        <f t="shared" si="3"/>
        <v>0.1100828056502679</v>
      </c>
      <c r="S19" s="109"/>
    </row>
    <row r="20" spans="1:19" ht="22.5" x14ac:dyDescent="0.2">
      <c r="A20" s="15" t="s">
        <v>52</v>
      </c>
      <c r="B20" s="381" t="s">
        <v>109</v>
      </c>
      <c r="C20" s="163">
        <f>'18'!C20</f>
        <v>2393</v>
      </c>
      <c r="D20" s="163">
        <f>'18'!D20</f>
        <v>1660</v>
      </c>
      <c r="E20" s="163">
        <f>'18'!E20</f>
        <v>4053</v>
      </c>
      <c r="F20" s="265" t="s">
        <v>520</v>
      </c>
      <c r="G20" s="265">
        <v>2</v>
      </c>
      <c r="H20" s="266">
        <v>178</v>
      </c>
      <c r="I20" s="265">
        <v>328</v>
      </c>
      <c r="J20" s="265">
        <v>199</v>
      </c>
      <c r="K20" s="265">
        <f t="shared" si="4"/>
        <v>506</v>
      </c>
      <c r="L20" s="87">
        <f t="shared" si="5"/>
        <v>705</v>
      </c>
      <c r="M20" s="202">
        <v>423691</v>
      </c>
      <c r="N20" s="202">
        <v>1515913.6666666667</v>
      </c>
      <c r="O20" s="202">
        <f t="shared" si="0"/>
        <v>1939604.6666666667</v>
      </c>
      <c r="P20" s="111">
        <f t="shared" si="1"/>
        <v>7.4383618888424569E-2</v>
      </c>
      <c r="Q20" s="111">
        <f t="shared" si="2"/>
        <v>0.19759036144578312</v>
      </c>
      <c r="R20" s="111">
        <f t="shared" si="3"/>
        <v>0.12484579323957562</v>
      </c>
      <c r="S20" s="109"/>
    </row>
    <row r="21" spans="1:19" ht="22.5" x14ac:dyDescent="0.2">
      <c r="A21" s="15" t="s">
        <v>53</v>
      </c>
      <c r="B21" s="381" t="s">
        <v>109</v>
      </c>
      <c r="C21" s="163">
        <f>'18'!C21</f>
        <v>1301</v>
      </c>
      <c r="D21" s="163">
        <f>'18'!D21</f>
        <v>904</v>
      </c>
      <c r="E21" s="163">
        <f>'18'!E21</f>
        <v>2205</v>
      </c>
      <c r="F21" s="265" t="s">
        <v>521</v>
      </c>
      <c r="G21" s="265">
        <v>2</v>
      </c>
      <c r="H21" s="266">
        <v>82</v>
      </c>
      <c r="I21" s="265">
        <v>141</v>
      </c>
      <c r="J21" s="265">
        <v>68</v>
      </c>
      <c r="K21" s="265">
        <f t="shared" si="4"/>
        <v>223</v>
      </c>
      <c r="L21" s="87">
        <f t="shared" si="5"/>
        <v>291</v>
      </c>
      <c r="M21" s="202">
        <v>464351</v>
      </c>
      <c r="N21" s="202">
        <v>1515913.6666666667</v>
      </c>
      <c r="O21" s="202">
        <f t="shared" si="0"/>
        <v>1980264.6666666667</v>
      </c>
      <c r="P21" s="111">
        <f t="shared" si="1"/>
        <v>6.3028439661798621E-2</v>
      </c>
      <c r="Q21" s="111">
        <f t="shared" si="2"/>
        <v>0.15597345132743362</v>
      </c>
      <c r="R21" s="111">
        <f t="shared" si="3"/>
        <v>0.10113378684807256</v>
      </c>
      <c r="S21" s="109"/>
    </row>
    <row r="22" spans="1:19" ht="22.5" x14ac:dyDescent="0.2">
      <c r="A22" s="15" t="s">
        <v>54</v>
      </c>
      <c r="B22" s="381" t="s">
        <v>109</v>
      </c>
      <c r="C22" s="163">
        <f>'18'!C22</f>
        <v>1869</v>
      </c>
      <c r="D22" s="163">
        <f>'18'!D22</f>
        <v>1351</v>
      </c>
      <c r="E22" s="163">
        <f>'18'!E22</f>
        <v>3220</v>
      </c>
      <c r="F22" s="265" t="s">
        <v>522</v>
      </c>
      <c r="G22" s="265">
        <v>2</v>
      </c>
      <c r="H22" s="266">
        <v>108</v>
      </c>
      <c r="I22" s="265">
        <v>178</v>
      </c>
      <c r="J22" s="265">
        <v>52</v>
      </c>
      <c r="K22" s="265">
        <f t="shared" si="4"/>
        <v>286</v>
      </c>
      <c r="L22" s="87">
        <f t="shared" si="5"/>
        <v>338</v>
      </c>
      <c r="M22" s="202">
        <v>151489</v>
      </c>
      <c r="N22" s="202">
        <v>963435</v>
      </c>
      <c r="O22" s="202">
        <f t="shared" si="0"/>
        <v>1114924</v>
      </c>
      <c r="P22" s="111">
        <f t="shared" si="1"/>
        <v>5.7784911717495988E-2</v>
      </c>
      <c r="Q22" s="111">
        <f t="shared" si="2"/>
        <v>0.13175425610658772</v>
      </c>
      <c r="R22" s="111">
        <f t="shared" si="3"/>
        <v>8.8819875776397522E-2</v>
      </c>
      <c r="S22" s="109"/>
    </row>
    <row r="23" spans="1:19" ht="22.5" x14ac:dyDescent="0.2">
      <c r="A23" s="15" t="s">
        <v>55</v>
      </c>
      <c r="B23" s="381" t="s">
        <v>109</v>
      </c>
      <c r="C23" s="163">
        <f>'18'!C23</f>
        <v>2942</v>
      </c>
      <c r="D23" s="163">
        <f>'18'!D23</f>
        <v>2128</v>
      </c>
      <c r="E23" s="163">
        <f>'18'!E23</f>
        <v>5070</v>
      </c>
      <c r="F23" s="265" t="s">
        <v>523</v>
      </c>
      <c r="G23" s="265">
        <v>2</v>
      </c>
      <c r="H23" s="266">
        <v>205</v>
      </c>
      <c r="I23" s="265">
        <v>223</v>
      </c>
      <c r="J23" s="265">
        <v>73</v>
      </c>
      <c r="K23" s="265">
        <f t="shared" si="4"/>
        <v>428</v>
      </c>
      <c r="L23" s="87">
        <f t="shared" si="5"/>
        <v>501</v>
      </c>
      <c r="M23" s="202">
        <v>459515</v>
      </c>
      <c r="N23" s="202">
        <v>1689083.3333333333</v>
      </c>
      <c r="O23" s="202">
        <f t="shared" si="0"/>
        <v>2148598.333333333</v>
      </c>
      <c r="P23" s="111">
        <f t="shared" si="1"/>
        <v>6.9680489462950371E-2</v>
      </c>
      <c r="Q23" s="111">
        <f t="shared" si="2"/>
        <v>0.10479323308270677</v>
      </c>
      <c r="R23" s="111">
        <f t="shared" si="3"/>
        <v>8.4418145956607502E-2</v>
      </c>
      <c r="S23" s="109"/>
    </row>
    <row r="24" spans="1:19" ht="22.5" x14ac:dyDescent="0.2">
      <c r="A24" s="15" t="s">
        <v>56</v>
      </c>
      <c r="B24" s="381" t="s">
        <v>105</v>
      </c>
      <c r="C24" s="163">
        <f>'18'!C24</f>
        <v>7514</v>
      </c>
      <c r="D24" s="163">
        <f>'18'!D24</f>
        <v>5219</v>
      </c>
      <c r="E24" s="163">
        <f>'18'!E24</f>
        <v>12733</v>
      </c>
      <c r="F24" s="265" t="s">
        <v>524</v>
      </c>
      <c r="G24" s="265">
        <v>2</v>
      </c>
      <c r="H24" s="266">
        <v>456</v>
      </c>
      <c r="I24" s="265">
        <v>572</v>
      </c>
      <c r="J24" s="265">
        <v>158</v>
      </c>
      <c r="K24" s="265">
        <f t="shared" si="4"/>
        <v>1028</v>
      </c>
      <c r="L24" s="87">
        <f t="shared" si="5"/>
        <v>1186</v>
      </c>
      <c r="M24" s="202">
        <v>820117.5</v>
      </c>
      <c r="N24" s="202">
        <v>3278880</v>
      </c>
      <c r="O24" s="202">
        <f t="shared" si="0"/>
        <v>4098997.5</v>
      </c>
      <c r="P24" s="111">
        <f t="shared" si="1"/>
        <v>6.0686718126164496E-2</v>
      </c>
      <c r="Q24" s="111">
        <f t="shared" si="2"/>
        <v>0.10959954014178962</v>
      </c>
      <c r="R24" s="111">
        <f t="shared" si="3"/>
        <v>8.0735097777428724E-2</v>
      </c>
      <c r="S24" s="109"/>
    </row>
    <row r="25" spans="1:19" ht="22.5" x14ac:dyDescent="0.2">
      <c r="A25" s="15" t="s">
        <v>57</v>
      </c>
      <c r="B25" s="381" t="s">
        <v>105</v>
      </c>
      <c r="C25" s="163">
        <f>'18'!C25</f>
        <v>10076</v>
      </c>
      <c r="D25" s="163">
        <f>'18'!D25</f>
        <v>6718</v>
      </c>
      <c r="E25" s="163">
        <f>'18'!E25</f>
        <v>16794</v>
      </c>
      <c r="F25" s="265" t="s">
        <v>525</v>
      </c>
      <c r="G25" s="265">
        <v>2</v>
      </c>
      <c r="H25" s="266">
        <v>710</v>
      </c>
      <c r="I25" s="265">
        <v>658</v>
      </c>
      <c r="J25" s="265">
        <v>209</v>
      </c>
      <c r="K25" s="265">
        <f t="shared" si="4"/>
        <v>1368</v>
      </c>
      <c r="L25" s="87">
        <f t="shared" si="5"/>
        <v>1577</v>
      </c>
      <c r="M25" s="202">
        <v>1763948</v>
      </c>
      <c r="N25" s="202">
        <v>3278880</v>
      </c>
      <c r="O25" s="202">
        <f t="shared" si="0"/>
        <v>5042828</v>
      </c>
      <c r="P25" s="111">
        <f t="shared" si="1"/>
        <v>7.04644700277888E-2</v>
      </c>
      <c r="Q25" s="111">
        <f t="shared" si="2"/>
        <v>9.7945817207502228E-2</v>
      </c>
      <c r="R25" s="111">
        <f t="shared" si="3"/>
        <v>8.1457663451232579E-2</v>
      </c>
      <c r="S25" s="109"/>
    </row>
    <row r="26" spans="1:19" ht="33.75" x14ac:dyDescent="0.2">
      <c r="A26" s="15" t="s">
        <v>58</v>
      </c>
      <c r="B26" s="381" t="s">
        <v>105</v>
      </c>
      <c r="C26" s="163">
        <f>'18'!C26</f>
        <v>20123</v>
      </c>
      <c r="D26" s="163">
        <f>'18'!D26</f>
        <v>13856</v>
      </c>
      <c r="E26" s="163">
        <f>'18'!E26</f>
        <v>33979</v>
      </c>
      <c r="F26" s="265" t="s">
        <v>526</v>
      </c>
      <c r="G26" s="265">
        <v>3</v>
      </c>
      <c r="H26" s="266">
        <v>1473</v>
      </c>
      <c r="I26" s="265">
        <v>1580</v>
      </c>
      <c r="J26" s="265">
        <v>537</v>
      </c>
      <c r="K26" s="265">
        <f t="shared" si="4"/>
        <v>3053</v>
      </c>
      <c r="L26" s="87">
        <f t="shared" si="5"/>
        <v>3590</v>
      </c>
      <c r="M26" s="202">
        <v>4034138</v>
      </c>
      <c r="N26" s="202">
        <v>13392271</v>
      </c>
      <c r="O26" s="202">
        <f t="shared" si="0"/>
        <v>17426409</v>
      </c>
      <c r="P26" s="111">
        <f t="shared" si="1"/>
        <v>7.319982110023357E-2</v>
      </c>
      <c r="Q26" s="111">
        <f t="shared" si="2"/>
        <v>0.11403002309468822</v>
      </c>
      <c r="R26" s="111">
        <f t="shared" si="3"/>
        <v>8.9849612996262401E-2</v>
      </c>
      <c r="S26" s="109"/>
    </row>
    <row r="27" spans="1:19" ht="22.5" x14ac:dyDescent="0.2">
      <c r="A27" s="15" t="s">
        <v>59</v>
      </c>
      <c r="B27" s="381" t="s">
        <v>109</v>
      </c>
      <c r="C27" s="163">
        <f>'18'!C27</f>
        <v>876</v>
      </c>
      <c r="D27" s="163">
        <f>'18'!D27</f>
        <v>671</v>
      </c>
      <c r="E27" s="163">
        <f>'18'!E27</f>
        <v>1547</v>
      </c>
      <c r="F27" s="265" t="s">
        <v>515</v>
      </c>
      <c r="G27" s="265">
        <v>2</v>
      </c>
      <c r="H27" s="266">
        <v>107</v>
      </c>
      <c r="I27" s="265">
        <v>98</v>
      </c>
      <c r="J27" s="265">
        <v>47</v>
      </c>
      <c r="K27" s="265">
        <f t="shared" si="4"/>
        <v>205</v>
      </c>
      <c r="L27" s="87">
        <f t="shared" si="5"/>
        <v>252</v>
      </c>
      <c r="M27" s="202">
        <v>289044</v>
      </c>
      <c r="N27" s="202">
        <v>576212.5</v>
      </c>
      <c r="O27" s="202">
        <f t="shared" si="0"/>
        <v>865256.5</v>
      </c>
      <c r="P27" s="111">
        <f t="shared" si="1"/>
        <v>0.12214611872146118</v>
      </c>
      <c r="Q27" s="111">
        <f t="shared" si="2"/>
        <v>0.14605067064083457</v>
      </c>
      <c r="R27" s="111">
        <f t="shared" si="3"/>
        <v>0.13251454427925016</v>
      </c>
      <c r="S27" s="109"/>
    </row>
    <row r="28" spans="1:19" ht="33.75" x14ac:dyDescent="0.2">
      <c r="A28" s="15" t="s">
        <v>60</v>
      </c>
      <c r="B28" s="381" t="s">
        <v>105</v>
      </c>
      <c r="C28" s="163">
        <f>'18'!C28</f>
        <v>9893</v>
      </c>
      <c r="D28" s="163">
        <f>'18'!D28</f>
        <v>6864</v>
      </c>
      <c r="E28" s="163">
        <f>'18'!E28</f>
        <v>16757</v>
      </c>
      <c r="F28" s="265" t="s">
        <v>527</v>
      </c>
      <c r="G28" s="265">
        <v>3</v>
      </c>
      <c r="H28" s="266">
        <v>1479</v>
      </c>
      <c r="I28" s="265">
        <v>994</v>
      </c>
      <c r="J28" s="265">
        <v>337</v>
      </c>
      <c r="K28" s="265">
        <f t="shared" si="4"/>
        <v>2473</v>
      </c>
      <c r="L28" s="87">
        <f t="shared" si="5"/>
        <v>2810</v>
      </c>
      <c r="M28" s="202">
        <v>2115809</v>
      </c>
      <c r="N28" s="202">
        <v>4035338.333333333</v>
      </c>
      <c r="O28" s="202">
        <f t="shared" si="0"/>
        <v>6151147.333333333</v>
      </c>
      <c r="P28" s="111">
        <f t="shared" si="1"/>
        <v>0.1494996462144951</v>
      </c>
      <c r="Q28" s="111">
        <f t="shared" si="2"/>
        <v>0.14481351981351981</v>
      </c>
      <c r="R28" s="111">
        <f t="shared" si="3"/>
        <v>0.14758011577251298</v>
      </c>
      <c r="S28" s="109"/>
    </row>
    <row r="29" spans="1:19" ht="22.5" x14ac:dyDescent="0.2">
      <c r="A29" s="15" t="s">
        <v>61</v>
      </c>
      <c r="B29" s="381" t="s">
        <v>109</v>
      </c>
      <c r="C29" s="163">
        <f>'18'!C29</f>
        <v>3977</v>
      </c>
      <c r="D29" s="163">
        <f>'18'!D29</f>
        <v>2833</v>
      </c>
      <c r="E29" s="163">
        <f>'18'!E29</f>
        <v>6810</v>
      </c>
      <c r="F29" s="265" t="s">
        <v>528</v>
      </c>
      <c r="G29" s="265">
        <v>2</v>
      </c>
      <c r="H29" s="266">
        <v>456</v>
      </c>
      <c r="I29" s="265">
        <v>345</v>
      </c>
      <c r="J29" s="265">
        <v>120</v>
      </c>
      <c r="K29" s="265">
        <f t="shared" si="4"/>
        <v>801</v>
      </c>
      <c r="L29" s="87">
        <f t="shared" si="5"/>
        <v>921</v>
      </c>
      <c r="M29" s="202">
        <v>942879</v>
      </c>
      <c r="N29" s="202">
        <v>1691203.3333333333</v>
      </c>
      <c r="O29" s="202">
        <f t="shared" si="0"/>
        <v>2634082.333333333</v>
      </c>
      <c r="P29" s="111">
        <f t="shared" si="1"/>
        <v>0.11465929092280613</v>
      </c>
      <c r="Q29" s="111">
        <f t="shared" si="2"/>
        <v>0.12177903282739146</v>
      </c>
      <c r="R29" s="111">
        <f t="shared" si="3"/>
        <v>0.11762114537444934</v>
      </c>
      <c r="S29" s="109"/>
    </row>
    <row r="30" spans="1:19" ht="22.5" x14ac:dyDescent="0.2">
      <c r="A30" s="15" t="s">
        <v>62</v>
      </c>
      <c r="B30" s="381" t="s">
        <v>109</v>
      </c>
      <c r="C30" s="163">
        <f>'18'!C30</f>
        <v>109</v>
      </c>
      <c r="D30" s="163">
        <f>'18'!D30</f>
        <v>73</v>
      </c>
      <c r="E30" s="163">
        <f>'18'!E30</f>
        <v>182</v>
      </c>
      <c r="F30" s="265" t="s">
        <v>529</v>
      </c>
      <c r="G30" s="265">
        <v>2</v>
      </c>
      <c r="H30" s="266">
        <v>8</v>
      </c>
      <c r="I30" s="265">
        <v>18</v>
      </c>
      <c r="J30" s="265">
        <v>5</v>
      </c>
      <c r="K30" s="265">
        <f t="shared" si="4"/>
        <v>26</v>
      </c>
      <c r="L30" s="87">
        <f t="shared" si="5"/>
        <v>31</v>
      </c>
      <c r="M30" s="202">
        <v>223469</v>
      </c>
      <c r="N30" s="202">
        <v>1069537</v>
      </c>
      <c r="O30" s="202">
        <f t="shared" si="0"/>
        <v>1293006</v>
      </c>
      <c r="P30" s="111">
        <f t="shared" si="1"/>
        <v>7.3394495412844041E-2</v>
      </c>
      <c r="Q30" s="111">
        <f t="shared" si="2"/>
        <v>0.24657534246575341</v>
      </c>
      <c r="R30" s="111">
        <f t="shared" si="3"/>
        <v>0.14285714285714285</v>
      </c>
      <c r="S30" s="109"/>
    </row>
    <row r="31" spans="1:19" ht="22.5" x14ac:dyDescent="0.2">
      <c r="A31" s="15" t="s">
        <v>63</v>
      </c>
      <c r="B31" s="381" t="s">
        <v>109</v>
      </c>
      <c r="C31" s="163">
        <f>'18'!C31</f>
        <v>5892</v>
      </c>
      <c r="D31" s="163">
        <f>'18'!D31</f>
        <v>4055</v>
      </c>
      <c r="E31" s="163">
        <f>'18'!E31</f>
        <v>9947</v>
      </c>
      <c r="F31" s="265" t="s">
        <v>530</v>
      </c>
      <c r="G31" s="265">
        <v>2</v>
      </c>
      <c r="H31" s="266">
        <v>378</v>
      </c>
      <c r="I31" s="265">
        <v>428</v>
      </c>
      <c r="J31" s="265">
        <v>137</v>
      </c>
      <c r="K31" s="265">
        <f t="shared" si="4"/>
        <v>806</v>
      </c>
      <c r="L31" s="87">
        <f t="shared" si="5"/>
        <v>943</v>
      </c>
      <c r="M31" s="202">
        <v>482802</v>
      </c>
      <c r="N31" s="202">
        <v>3322333.3333333335</v>
      </c>
      <c r="O31" s="202">
        <f t="shared" si="0"/>
        <v>3805135.3333333335</v>
      </c>
      <c r="P31" s="111">
        <f t="shared" si="1"/>
        <v>6.4154786150712836E-2</v>
      </c>
      <c r="Q31" s="111">
        <f t="shared" si="2"/>
        <v>0.10554870530209617</v>
      </c>
      <c r="R31" s="111">
        <f t="shared" si="3"/>
        <v>8.1029456117422335E-2</v>
      </c>
      <c r="S31" s="109"/>
    </row>
    <row r="32" spans="1:19" ht="22.5" x14ac:dyDescent="0.2">
      <c r="A32" s="15" t="s">
        <v>64</v>
      </c>
      <c r="B32" s="381" t="s">
        <v>109</v>
      </c>
      <c r="C32" s="163">
        <f>'18'!C32</f>
        <v>547</v>
      </c>
      <c r="D32" s="163">
        <f>'18'!D32</f>
        <v>369</v>
      </c>
      <c r="E32" s="163">
        <f>'18'!E32</f>
        <v>916</v>
      </c>
      <c r="F32" s="265" t="s">
        <v>531</v>
      </c>
      <c r="G32" s="265">
        <v>2</v>
      </c>
      <c r="H32" s="266">
        <v>36</v>
      </c>
      <c r="I32" s="265">
        <v>63</v>
      </c>
      <c r="J32" s="265">
        <v>26</v>
      </c>
      <c r="K32" s="265">
        <f t="shared" si="4"/>
        <v>99</v>
      </c>
      <c r="L32" s="87">
        <f t="shared" si="5"/>
        <v>125</v>
      </c>
      <c r="M32" s="202">
        <v>482802</v>
      </c>
      <c r="N32" s="202">
        <v>719752.5</v>
      </c>
      <c r="O32" s="202">
        <f t="shared" si="0"/>
        <v>1202554.5</v>
      </c>
      <c r="P32" s="111">
        <f t="shared" si="1"/>
        <v>6.5813528336380253E-2</v>
      </c>
      <c r="Q32" s="111">
        <f t="shared" si="2"/>
        <v>0.17073170731707318</v>
      </c>
      <c r="R32" s="111">
        <f t="shared" si="3"/>
        <v>0.10807860262008734</v>
      </c>
      <c r="S32" s="109"/>
    </row>
    <row r="33" spans="1:19" ht="22.5" x14ac:dyDescent="0.2">
      <c r="A33" s="15" t="s">
        <v>65</v>
      </c>
      <c r="B33" s="381" t="s">
        <v>109</v>
      </c>
      <c r="C33" s="163">
        <f>'18'!C33</f>
        <v>1137</v>
      </c>
      <c r="D33" s="163">
        <f>'18'!D33</f>
        <v>811</v>
      </c>
      <c r="E33" s="163">
        <f>'18'!E33</f>
        <v>1948</v>
      </c>
      <c r="F33" s="265" t="s">
        <v>532</v>
      </c>
      <c r="G33" s="265">
        <v>2</v>
      </c>
      <c r="H33" s="266">
        <v>155</v>
      </c>
      <c r="I33" s="265">
        <v>125</v>
      </c>
      <c r="J33" s="265">
        <v>54</v>
      </c>
      <c r="K33" s="265">
        <f t="shared" si="4"/>
        <v>280</v>
      </c>
      <c r="L33" s="87">
        <f t="shared" si="5"/>
        <v>334</v>
      </c>
      <c r="M33" s="202">
        <v>412772</v>
      </c>
      <c r="N33" s="202">
        <v>1691203.3333333333</v>
      </c>
      <c r="O33" s="202">
        <f t="shared" si="0"/>
        <v>2103975.333333333</v>
      </c>
      <c r="P33" s="111">
        <f t="shared" si="1"/>
        <v>0.13632365875109939</v>
      </c>
      <c r="Q33" s="111">
        <f t="shared" si="2"/>
        <v>0.15413070283600494</v>
      </c>
      <c r="R33" s="111">
        <f t="shared" si="3"/>
        <v>0.14373716632443531</v>
      </c>
      <c r="S33" s="109"/>
    </row>
    <row r="34" spans="1:19" ht="22.5" x14ac:dyDescent="0.2">
      <c r="A34" s="15" t="s">
        <v>66</v>
      </c>
      <c r="B34" s="381" t="s">
        <v>109</v>
      </c>
      <c r="C34" s="163">
        <f>'18'!C34</f>
        <v>1478</v>
      </c>
      <c r="D34" s="163">
        <f>'18'!D34</f>
        <v>1019</v>
      </c>
      <c r="E34" s="163">
        <f>'18'!E34</f>
        <v>2497</v>
      </c>
      <c r="F34" s="265" t="s">
        <v>533</v>
      </c>
      <c r="G34" s="265">
        <v>2</v>
      </c>
      <c r="H34" s="266">
        <v>63</v>
      </c>
      <c r="I34" s="265">
        <v>156</v>
      </c>
      <c r="J34" s="265">
        <v>72</v>
      </c>
      <c r="K34" s="265">
        <f t="shared" si="4"/>
        <v>219</v>
      </c>
      <c r="L34" s="87">
        <f t="shared" si="5"/>
        <v>291</v>
      </c>
      <c r="M34" s="202">
        <v>162799.66666666666</v>
      </c>
      <c r="N34" s="202">
        <v>719752.5</v>
      </c>
      <c r="O34" s="202">
        <f t="shared" si="0"/>
        <v>882552.16666666663</v>
      </c>
      <c r="P34" s="111">
        <f t="shared" si="1"/>
        <v>4.2625169147496617E-2</v>
      </c>
      <c r="Q34" s="111">
        <f t="shared" si="2"/>
        <v>0.15309126594700687</v>
      </c>
      <c r="R34" s="111">
        <f t="shared" si="3"/>
        <v>8.7705246295554665E-2</v>
      </c>
      <c r="S34" s="109"/>
    </row>
    <row r="35" spans="1:19" ht="22.5" x14ac:dyDescent="0.2">
      <c r="A35" s="15" t="s">
        <v>67</v>
      </c>
      <c r="B35" s="381" t="s">
        <v>109</v>
      </c>
      <c r="C35" s="163">
        <f>'18'!C35</f>
        <v>2619</v>
      </c>
      <c r="D35" s="163">
        <f>'18'!D35</f>
        <v>1878</v>
      </c>
      <c r="E35" s="163">
        <f>'18'!E35</f>
        <v>4497</v>
      </c>
      <c r="F35" s="265" t="s">
        <v>506</v>
      </c>
      <c r="G35" s="265">
        <v>2</v>
      </c>
      <c r="H35" s="266">
        <v>164</v>
      </c>
      <c r="I35" s="265">
        <v>256</v>
      </c>
      <c r="J35" s="265">
        <v>114</v>
      </c>
      <c r="K35" s="265">
        <f t="shared" si="4"/>
        <v>420</v>
      </c>
      <c r="L35" s="87">
        <f t="shared" si="5"/>
        <v>534</v>
      </c>
      <c r="M35" s="202">
        <v>375242</v>
      </c>
      <c r="N35" s="202">
        <v>1174757</v>
      </c>
      <c r="O35" s="202">
        <f t="shared" si="0"/>
        <v>1549999</v>
      </c>
      <c r="P35" s="111">
        <f t="shared" si="1"/>
        <v>6.2619320351279109E-2</v>
      </c>
      <c r="Q35" s="111">
        <f t="shared" si="2"/>
        <v>0.13631522896698617</v>
      </c>
      <c r="R35" s="111">
        <f t="shared" si="3"/>
        <v>9.3395597064709804E-2</v>
      </c>
      <c r="S35" s="109"/>
    </row>
    <row r="36" spans="1:19" ht="22.5" x14ac:dyDescent="0.2">
      <c r="A36" s="15" t="s">
        <v>68</v>
      </c>
      <c r="B36" s="381" t="s">
        <v>109</v>
      </c>
      <c r="C36" s="163">
        <f>'18'!C36</f>
        <v>1538</v>
      </c>
      <c r="D36" s="163">
        <f>'18'!D36</f>
        <v>1055</v>
      </c>
      <c r="E36" s="163">
        <f>'18'!E36</f>
        <v>2593</v>
      </c>
      <c r="F36" s="265" t="s">
        <v>534</v>
      </c>
      <c r="G36" s="265">
        <v>2</v>
      </c>
      <c r="H36" s="266">
        <v>129</v>
      </c>
      <c r="I36" s="265">
        <v>172</v>
      </c>
      <c r="J36" s="265">
        <v>68</v>
      </c>
      <c r="K36" s="265">
        <f t="shared" si="4"/>
        <v>301</v>
      </c>
      <c r="L36" s="87">
        <f t="shared" si="5"/>
        <v>369</v>
      </c>
      <c r="M36" s="202">
        <v>423691</v>
      </c>
      <c r="N36" s="202">
        <v>1069537</v>
      </c>
      <c r="O36" s="202">
        <f t="shared" ref="O36:O67" si="6">M36+N36</f>
        <v>1493228</v>
      </c>
      <c r="P36" s="111">
        <f t="shared" ref="P36:P71" si="7">H36/C36</f>
        <v>8.3875162548764634E-2</v>
      </c>
      <c r="Q36" s="111">
        <f t="shared" ref="Q36:Q71" si="8">I36/D36</f>
        <v>0.16303317535545023</v>
      </c>
      <c r="R36" s="111">
        <f t="shared" ref="R36:R71" si="9">(H36+I36)/E36</f>
        <v>0.11608175858079445</v>
      </c>
      <c r="S36" s="109"/>
    </row>
    <row r="37" spans="1:19" ht="22.5" x14ac:dyDescent="0.2">
      <c r="A37" s="15" t="s">
        <v>69</v>
      </c>
      <c r="B37" s="381" t="s">
        <v>109</v>
      </c>
      <c r="C37" s="163">
        <f>'18'!C37</f>
        <v>915</v>
      </c>
      <c r="D37" s="163">
        <f>'18'!D37</f>
        <v>644</v>
      </c>
      <c r="E37" s="163">
        <f>'18'!E37</f>
        <v>1559</v>
      </c>
      <c r="F37" s="265" t="s">
        <v>533</v>
      </c>
      <c r="G37" s="265">
        <v>2</v>
      </c>
      <c r="H37" s="266">
        <v>37</v>
      </c>
      <c r="I37" s="265">
        <v>85</v>
      </c>
      <c r="J37" s="265">
        <v>31</v>
      </c>
      <c r="K37" s="265">
        <f t="shared" si="4"/>
        <v>122</v>
      </c>
      <c r="L37" s="87">
        <f t="shared" si="5"/>
        <v>153</v>
      </c>
      <c r="M37" s="202">
        <v>162799.66666666666</v>
      </c>
      <c r="N37" s="202">
        <v>719752.5</v>
      </c>
      <c r="O37" s="202">
        <f t="shared" si="6"/>
        <v>882552.16666666663</v>
      </c>
      <c r="P37" s="111">
        <f t="shared" si="7"/>
        <v>4.0437158469945354E-2</v>
      </c>
      <c r="Q37" s="111">
        <f t="shared" si="8"/>
        <v>0.13198757763975155</v>
      </c>
      <c r="R37" s="111">
        <f t="shared" si="9"/>
        <v>7.8255291853752407E-2</v>
      </c>
      <c r="S37" s="109"/>
    </row>
    <row r="38" spans="1:19" ht="22.5" x14ac:dyDescent="0.2">
      <c r="A38" s="15" t="s">
        <v>70</v>
      </c>
      <c r="B38" s="381" t="s">
        <v>105</v>
      </c>
      <c r="C38" s="163">
        <f>'18'!C38</f>
        <v>6837</v>
      </c>
      <c r="D38" s="163">
        <f>'18'!D38</f>
        <v>4722</v>
      </c>
      <c r="E38" s="163">
        <f>'18'!E38</f>
        <v>11559</v>
      </c>
      <c r="F38" s="265" t="s">
        <v>535</v>
      </c>
      <c r="G38" s="265">
        <v>2</v>
      </c>
      <c r="H38" s="266">
        <v>606</v>
      </c>
      <c r="I38" s="265">
        <v>635</v>
      </c>
      <c r="J38" s="265">
        <v>195</v>
      </c>
      <c r="K38" s="265">
        <f t="shared" si="4"/>
        <v>1241</v>
      </c>
      <c r="L38" s="87">
        <f t="shared" si="5"/>
        <v>1436</v>
      </c>
      <c r="M38" s="202">
        <v>752346.5</v>
      </c>
      <c r="N38" s="202">
        <v>1416804.6666666667</v>
      </c>
      <c r="O38" s="202">
        <f t="shared" si="6"/>
        <v>2169151.166666667</v>
      </c>
      <c r="P38" s="111">
        <f t="shared" si="7"/>
        <v>8.8635366388766998E-2</v>
      </c>
      <c r="Q38" s="111">
        <f t="shared" si="8"/>
        <v>0.13447691656077934</v>
      </c>
      <c r="R38" s="111">
        <f t="shared" si="9"/>
        <v>0.10736222856648499</v>
      </c>
      <c r="S38" s="109"/>
    </row>
    <row r="39" spans="1:19" ht="22.5" x14ac:dyDescent="0.2">
      <c r="A39" s="15" t="s">
        <v>71</v>
      </c>
      <c r="B39" s="381" t="s">
        <v>105</v>
      </c>
      <c r="C39" s="163">
        <f>'18'!C39</f>
        <v>21366</v>
      </c>
      <c r="D39" s="163">
        <f>'18'!D39</f>
        <v>14155</v>
      </c>
      <c r="E39" s="163">
        <f>'18'!E39</f>
        <v>35521</v>
      </c>
      <c r="F39" s="265" t="s">
        <v>536</v>
      </c>
      <c r="G39" s="265">
        <v>2</v>
      </c>
      <c r="H39" s="266">
        <v>1287</v>
      </c>
      <c r="I39" s="265">
        <v>1737</v>
      </c>
      <c r="J39" s="265">
        <v>526</v>
      </c>
      <c r="K39" s="265">
        <f t="shared" si="4"/>
        <v>3024</v>
      </c>
      <c r="L39" s="87">
        <f t="shared" si="5"/>
        <v>3550</v>
      </c>
      <c r="M39" s="202">
        <v>3044080</v>
      </c>
      <c r="N39" s="202">
        <v>6218437.5</v>
      </c>
      <c r="O39" s="202">
        <f t="shared" si="6"/>
        <v>9262517.5</v>
      </c>
      <c r="P39" s="111">
        <f t="shared" si="7"/>
        <v>6.0235888795282223E-2</v>
      </c>
      <c r="Q39" s="111">
        <f t="shared" si="8"/>
        <v>0.12271282232426704</v>
      </c>
      <c r="R39" s="111">
        <f t="shared" si="9"/>
        <v>8.5132738380113177E-2</v>
      </c>
      <c r="S39" s="109"/>
    </row>
    <row r="40" spans="1:19" ht="22.5" x14ac:dyDescent="0.2">
      <c r="A40" s="15" t="s">
        <v>72</v>
      </c>
      <c r="B40" s="381" t="s">
        <v>109</v>
      </c>
      <c r="C40" s="163">
        <f>'18'!C40</f>
        <v>2888</v>
      </c>
      <c r="D40" s="163">
        <f>'18'!D40</f>
        <v>1978</v>
      </c>
      <c r="E40" s="163">
        <f>'18'!E40</f>
        <v>4866</v>
      </c>
      <c r="F40" s="265" t="s">
        <v>537</v>
      </c>
      <c r="G40" s="265">
        <v>2</v>
      </c>
      <c r="H40" s="266">
        <v>201</v>
      </c>
      <c r="I40" s="265">
        <v>213</v>
      </c>
      <c r="J40" s="265">
        <v>99</v>
      </c>
      <c r="K40" s="265">
        <f t="shared" si="4"/>
        <v>414</v>
      </c>
      <c r="L40" s="87">
        <f t="shared" si="5"/>
        <v>513</v>
      </c>
      <c r="M40" s="202">
        <v>515151</v>
      </c>
      <c r="N40" s="202">
        <v>1829570.6666666667</v>
      </c>
      <c r="O40" s="202">
        <f t="shared" si="6"/>
        <v>2344721.666666667</v>
      </c>
      <c r="P40" s="111">
        <f t="shared" si="7"/>
        <v>6.9598337950138506E-2</v>
      </c>
      <c r="Q40" s="111">
        <f t="shared" si="8"/>
        <v>0.10768452982810921</v>
      </c>
      <c r="R40" s="111">
        <f t="shared" si="9"/>
        <v>8.5080147965474723E-2</v>
      </c>
      <c r="S40" s="109"/>
    </row>
    <row r="41" spans="1:19" ht="22.5" x14ac:dyDescent="0.2">
      <c r="A41" s="15" t="s">
        <v>73</v>
      </c>
      <c r="B41" s="381" t="s">
        <v>105</v>
      </c>
      <c r="C41" s="163">
        <f>'18'!C41</f>
        <v>4988</v>
      </c>
      <c r="D41" s="163">
        <f>'18'!D41</f>
        <v>3470</v>
      </c>
      <c r="E41" s="163">
        <f>'18'!E41</f>
        <v>8458</v>
      </c>
      <c r="F41" s="265" t="s">
        <v>538</v>
      </c>
      <c r="G41" s="265">
        <v>2</v>
      </c>
      <c r="H41" s="266">
        <v>315</v>
      </c>
      <c r="I41" s="265">
        <v>521</v>
      </c>
      <c r="J41" s="265">
        <v>159</v>
      </c>
      <c r="K41" s="265">
        <f t="shared" si="4"/>
        <v>836</v>
      </c>
      <c r="L41" s="87">
        <f t="shared" si="5"/>
        <v>995</v>
      </c>
      <c r="M41" s="202">
        <v>837507</v>
      </c>
      <c r="N41" s="202">
        <v>6218437.5</v>
      </c>
      <c r="O41" s="202">
        <f t="shared" si="6"/>
        <v>7055944.5</v>
      </c>
      <c r="P41" s="111">
        <f t="shared" si="7"/>
        <v>6.315156375300722E-2</v>
      </c>
      <c r="Q41" s="111">
        <f t="shared" si="8"/>
        <v>0.15014409221902017</v>
      </c>
      <c r="R41" s="111">
        <f t="shared" si="9"/>
        <v>9.8841333648616692E-2</v>
      </c>
      <c r="S41" s="109"/>
    </row>
    <row r="42" spans="1:19" ht="22.5" x14ac:dyDescent="0.2">
      <c r="A42" s="15" t="s">
        <v>74</v>
      </c>
      <c r="B42" s="381" t="s">
        <v>105</v>
      </c>
      <c r="C42" s="163">
        <f>'18'!C42</f>
        <v>12632</v>
      </c>
      <c r="D42" s="163">
        <f>'18'!D42</f>
        <v>8774</v>
      </c>
      <c r="E42" s="163">
        <f>'18'!E42</f>
        <v>21406</v>
      </c>
      <c r="F42" s="265" t="s">
        <v>539</v>
      </c>
      <c r="G42" s="265">
        <v>2</v>
      </c>
      <c r="H42" s="266">
        <v>1647</v>
      </c>
      <c r="I42" s="265">
        <v>1321</v>
      </c>
      <c r="J42" s="265">
        <v>394</v>
      </c>
      <c r="K42" s="265">
        <f t="shared" si="4"/>
        <v>2968</v>
      </c>
      <c r="L42" s="87">
        <f t="shared" si="5"/>
        <v>3362</v>
      </c>
      <c r="M42" s="202">
        <v>4210400</v>
      </c>
      <c r="N42" s="202">
        <v>3618380.5</v>
      </c>
      <c r="O42" s="202">
        <f t="shared" si="6"/>
        <v>7828780.5</v>
      </c>
      <c r="P42" s="111">
        <f t="shared" si="7"/>
        <v>0.13038315389487018</v>
      </c>
      <c r="Q42" s="111">
        <f t="shared" si="8"/>
        <v>0.15055846820150445</v>
      </c>
      <c r="R42" s="111">
        <f t="shared" si="9"/>
        <v>0.13865271419228253</v>
      </c>
      <c r="S42" s="109"/>
    </row>
    <row r="43" spans="1:19" ht="22.5" x14ac:dyDescent="0.2">
      <c r="A43" s="15" t="s">
        <v>75</v>
      </c>
      <c r="B43" s="381" t="s">
        <v>105</v>
      </c>
      <c r="C43" s="163">
        <f>'18'!C43</f>
        <v>9763</v>
      </c>
      <c r="D43" s="163">
        <f>'18'!D43</f>
        <v>6765</v>
      </c>
      <c r="E43" s="163">
        <f>'18'!E43</f>
        <v>16528</v>
      </c>
      <c r="F43" s="265" t="s">
        <v>540</v>
      </c>
      <c r="G43" s="265">
        <v>2</v>
      </c>
      <c r="H43" s="266">
        <v>549</v>
      </c>
      <c r="I43" s="265">
        <v>755</v>
      </c>
      <c r="J43" s="265">
        <v>258</v>
      </c>
      <c r="K43" s="265">
        <f t="shared" si="4"/>
        <v>1304</v>
      </c>
      <c r="L43" s="87">
        <f t="shared" si="5"/>
        <v>1562</v>
      </c>
      <c r="M43" s="202">
        <v>593671</v>
      </c>
      <c r="N43" s="202">
        <v>2551279.5</v>
      </c>
      <c r="O43" s="202">
        <f t="shared" si="6"/>
        <v>3144950.5</v>
      </c>
      <c r="P43" s="111">
        <f t="shared" si="7"/>
        <v>5.6232715353887124E-2</v>
      </c>
      <c r="Q43" s="111">
        <f t="shared" si="8"/>
        <v>0.11160384331116038</v>
      </c>
      <c r="R43" s="111">
        <f t="shared" si="9"/>
        <v>7.8896418199419172E-2</v>
      </c>
      <c r="S43" s="109"/>
    </row>
    <row r="44" spans="1:19" ht="22.5" x14ac:dyDescent="0.2">
      <c r="A44" s="15" t="s">
        <v>76</v>
      </c>
      <c r="B44" s="381" t="s">
        <v>109</v>
      </c>
      <c r="C44" s="163">
        <f>'18'!C44</f>
        <v>3743</v>
      </c>
      <c r="D44" s="163">
        <f>'18'!D44</f>
        <v>2706</v>
      </c>
      <c r="E44" s="163">
        <f>'18'!E44</f>
        <v>6449</v>
      </c>
      <c r="F44" s="265" t="s">
        <v>541</v>
      </c>
      <c r="G44" s="265">
        <v>2</v>
      </c>
      <c r="H44" s="266">
        <v>291</v>
      </c>
      <c r="I44" s="265">
        <v>382</v>
      </c>
      <c r="J44" s="265">
        <v>133</v>
      </c>
      <c r="K44" s="265">
        <f t="shared" si="4"/>
        <v>673</v>
      </c>
      <c r="L44" s="87">
        <f t="shared" si="5"/>
        <v>806</v>
      </c>
      <c r="M44" s="202">
        <v>464351</v>
      </c>
      <c r="N44" s="202">
        <v>1025596.75</v>
      </c>
      <c r="O44" s="202">
        <f t="shared" si="6"/>
        <v>1489947.75</v>
      </c>
      <c r="P44" s="111">
        <f t="shared" si="7"/>
        <v>7.774512423189954E-2</v>
      </c>
      <c r="Q44" s="111">
        <f t="shared" si="8"/>
        <v>0.14116777531411678</v>
      </c>
      <c r="R44" s="111">
        <f t="shared" si="9"/>
        <v>0.10435726469220034</v>
      </c>
      <c r="S44" s="109"/>
    </row>
    <row r="45" spans="1:19" ht="22.5" x14ac:dyDescent="0.2">
      <c r="A45" s="15" t="s">
        <v>77</v>
      </c>
      <c r="B45" s="381" t="s">
        <v>109</v>
      </c>
      <c r="C45" s="163">
        <f>'18'!C45</f>
        <v>1364</v>
      </c>
      <c r="D45" s="163">
        <f>'18'!D45</f>
        <v>1008</v>
      </c>
      <c r="E45" s="163">
        <f>'18'!E45</f>
        <v>2372</v>
      </c>
      <c r="F45" s="265" t="s">
        <v>542</v>
      </c>
      <c r="G45" s="265">
        <v>2</v>
      </c>
      <c r="H45" s="266">
        <v>232</v>
      </c>
      <c r="I45" s="265">
        <v>174</v>
      </c>
      <c r="J45" s="265">
        <v>48</v>
      </c>
      <c r="K45" s="265">
        <f t="shared" si="4"/>
        <v>406</v>
      </c>
      <c r="L45" s="87">
        <f t="shared" si="5"/>
        <v>454</v>
      </c>
      <c r="M45" s="202">
        <v>611421</v>
      </c>
      <c r="N45" s="202">
        <v>576212.5</v>
      </c>
      <c r="O45" s="202">
        <f t="shared" si="6"/>
        <v>1187633.5</v>
      </c>
      <c r="P45" s="111">
        <f t="shared" si="7"/>
        <v>0.17008797653958943</v>
      </c>
      <c r="Q45" s="111">
        <f t="shared" si="8"/>
        <v>0.17261904761904762</v>
      </c>
      <c r="R45" s="111">
        <f t="shared" si="9"/>
        <v>0.17116357504215851</v>
      </c>
      <c r="S45" s="109"/>
    </row>
    <row r="46" spans="1:19" ht="22.5" x14ac:dyDescent="0.2">
      <c r="A46" s="15" t="s">
        <v>78</v>
      </c>
      <c r="B46" s="381" t="s">
        <v>109</v>
      </c>
      <c r="C46" s="163">
        <f>'18'!C46</f>
        <v>3475</v>
      </c>
      <c r="D46" s="163">
        <f>'18'!D46</f>
        <v>2487</v>
      </c>
      <c r="E46" s="163">
        <f>'18'!E46</f>
        <v>5962</v>
      </c>
      <c r="F46" s="265" t="s">
        <v>593</v>
      </c>
      <c r="G46" s="265">
        <v>2</v>
      </c>
      <c r="H46" s="266">
        <v>226</v>
      </c>
      <c r="I46" s="265">
        <v>332</v>
      </c>
      <c r="J46" s="265">
        <v>115</v>
      </c>
      <c r="K46" s="265">
        <f t="shared" si="4"/>
        <v>558</v>
      </c>
      <c r="L46" s="87">
        <f t="shared" si="5"/>
        <v>673</v>
      </c>
      <c r="M46" s="202">
        <v>431925</v>
      </c>
      <c r="N46" s="202">
        <v>1829570.6666666667</v>
      </c>
      <c r="O46" s="202">
        <f t="shared" si="6"/>
        <v>2261495.666666667</v>
      </c>
      <c r="P46" s="111">
        <f t="shared" si="7"/>
        <v>6.5035971223021585E-2</v>
      </c>
      <c r="Q46" s="111">
        <f t="shared" si="8"/>
        <v>0.1334941696823482</v>
      </c>
      <c r="R46" s="111">
        <f t="shared" si="9"/>
        <v>9.3592754109359272E-2</v>
      </c>
      <c r="S46" s="109"/>
    </row>
    <row r="47" spans="1:19" ht="22.5" x14ac:dyDescent="0.2">
      <c r="A47" s="15" t="s">
        <v>79</v>
      </c>
      <c r="B47" s="381" t="s">
        <v>109</v>
      </c>
      <c r="C47" s="163">
        <f>'18'!C47</f>
        <v>1725</v>
      </c>
      <c r="D47" s="163">
        <f>'18'!D47</f>
        <v>1197</v>
      </c>
      <c r="E47" s="163">
        <f>'18'!E47</f>
        <v>2922</v>
      </c>
      <c r="F47" s="265" t="s">
        <v>533</v>
      </c>
      <c r="G47" s="265">
        <v>2</v>
      </c>
      <c r="H47" s="266">
        <v>61</v>
      </c>
      <c r="I47" s="265">
        <v>169</v>
      </c>
      <c r="J47" s="265">
        <v>76</v>
      </c>
      <c r="K47" s="265">
        <f t="shared" si="4"/>
        <v>230</v>
      </c>
      <c r="L47" s="87">
        <f t="shared" si="5"/>
        <v>306</v>
      </c>
      <c r="M47" s="202">
        <v>162799.66666666666</v>
      </c>
      <c r="N47" s="202">
        <v>719752.5</v>
      </c>
      <c r="O47" s="202">
        <f t="shared" si="6"/>
        <v>882552.16666666663</v>
      </c>
      <c r="P47" s="111">
        <f t="shared" si="7"/>
        <v>3.5362318840579707E-2</v>
      </c>
      <c r="Q47" s="111">
        <f t="shared" si="8"/>
        <v>0.14118629908103592</v>
      </c>
      <c r="R47" s="111">
        <f t="shared" si="9"/>
        <v>7.8713210130047909E-2</v>
      </c>
      <c r="S47" s="109"/>
    </row>
    <row r="48" spans="1:19" ht="22.5" x14ac:dyDescent="0.2">
      <c r="A48" s="15" t="s">
        <v>80</v>
      </c>
      <c r="B48" s="381" t="s">
        <v>109</v>
      </c>
      <c r="C48" s="163">
        <f>'18'!C48</f>
        <v>5043</v>
      </c>
      <c r="D48" s="163">
        <f>'18'!D48</f>
        <v>3645</v>
      </c>
      <c r="E48" s="163">
        <f>'18'!E48</f>
        <v>8688</v>
      </c>
      <c r="F48" s="265" t="s">
        <v>543</v>
      </c>
      <c r="G48" s="265">
        <v>2</v>
      </c>
      <c r="H48" s="266">
        <v>236</v>
      </c>
      <c r="I48" s="265">
        <v>333</v>
      </c>
      <c r="J48" s="265">
        <v>108</v>
      </c>
      <c r="K48" s="265">
        <f t="shared" si="4"/>
        <v>569</v>
      </c>
      <c r="L48" s="87">
        <f t="shared" si="5"/>
        <v>677</v>
      </c>
      <c r="M48" s="202">
        <v>333591.66666666669</v>
      </c>
      <c r="N48" s="202">
        <v>2276351</v>
      </c>
      <c r="O48" s="202">
        <f t="shared" si="6"/>
        <v>2609942.6666666665</v>
      </c>
      <c r="P48" s="111">
        <f t="shared" si="7"/>
        <v>4.6797541146143172E-2</v>
      </c>
      <c r="Q48" s="111">
        <f t="shared" si="8"/>
        <v>9.1358024691358022E-2</v>
      </c>
      <c r="R48" s="111">
        <f t="shared" si="9"/>
        <v>6.5492633517495402E-2</v>
      </c>
      <c r="S48" s="109"/>
    </row>
    <row r="49" spans="1:19" ht="22.5" x14ac:dyDescent="0.2">
      <c r="A49" s="15" t="s">
        <v>81</v>
      </c>
      <c r="B49" s="381" t="s">
        <v>105</v>
      </c>
      <c r="C49" s="163">
        <f>'18'!C49</f>
        <v>27985</v>
      </c>
      <c r="D49" s="163">
        <f>'18'!D49</f>
        <v>19320</v>
      </c>
      <c r="E49" s="163">
        <f>'18'!E49</f>
        <v>47305</v>
      </c>
      <c r="F49" s="265" t="s">
        <v>544</v>
      </c>
      <c r="G49" s="265">
        <v>2</v>
      </c>
      <c r="H49" s="266">
        <v>2433</v>
      </c>
      <c r="I49" s="265">
        <v>2046</v>
      </c>
      <c r="J49" s="265">
        <v>775</v>
      </c>
      <c r="K49" s="265">
        <f t="shared" si="4"/>
        <v>4479</v>
      </c>
      <c r="L49" s="87">
        <f t="shared" si="5"/>
        <v>5254</v>
      </c>
      <c r="M49" s="202">
        <v>7645616</v>
      </c>
      <c r="N49" s="202">
        <v>17374201</v>
      </c>
      <c r="O49" s="202">
        <f t="shared" si="6"/>
        <v>25019817</v>
      </c>
      <c r="P49" s="111">
        <f t="shared" si="7"/>
        <v>8.6939431838484904E-2</v>
      </c>
      <c r="Q49" s="111">
        <f t="shared" si="8"/>
        <v>0.10590062111801242</v>
      </c>
      <c r="R49" s="111">
        <f t="shared" si="9"/>
        <v>9.4683437268787654E-2</v>
      </c>
      <c r="S49" s="109"/>
    </row>
    <row r="50" spans="1:19" ht="22.5" x14ac:dyDescent="0.2">
      <c r="A50" s="15" t="s">
        <v>82</v>
      </c>
      <c r="B50" s="381" t="s">
        <v>109</v>
      </c>
      <c r="C50" s="163">
        <f>'18'!C50</f>
        <v>660</v>
      </c>
      <c r="D50" s="163">
        <f>'18'!D50</f>
        <v>390</v>
      </c>
      <c r="E50" s="163">
        <f>'18'!E50</f>
        <v>1050</v>
      </c>
      <c r="F50" s="265" t="s">
        <v>522</v>
      </c>
      <c r="G50" s="265">
        <v>2</v>
      </c>
      <c r="H50" s="266">
        <v>30</v>
      </c>
      <c r="I50" s="265">
        <v>47</v>
      </c>
      <c r="J50" s="265">
        <v>18</v>
      </c>
      <c r="K50" s="265">
        <f t="shared" si="4"/>
        <v>77</v>
      </c>
      <c r="L50" s="87">
        <f t="shared" si="5"/>
        <v>95</v>
      </c>
      <c r="M50" s="202">
        <v>151489</v>
      </c>
      <c r="N50" s="202">
        <v>963435</v>
      </c>
      <c r="O50" s="202">
        <f t="shared" si="6"/>
        <v>1114924</v>
      </c>
      <c r="P50" s="111">
        <f t="shared" si="7"/>
        <v>4.5454545454545456E-2</v>
      </c>
      <c r="Q50" s="111">
        <f t="shared" si="8"/>
        <v>0.12051282051282051</v>
      </c>
      <c r="R50" s="111">
        <f t="shared" si="9"/>
        <v>7.3333333333333334E-2</v>
      </c>
      <c r="S50" s="109"/>
    </row>
    <row r="51" spans="1:19" ht="22.5" x14ac:dyDescent="0.2">
      <c r="A51" s="15" t="s">
        <v>83</v>
      </c>
      <c r="B51" s="381" t="s">
        <v>105</v>
      </c>
      <c r="C51" s="163">
        <f>'18'!C51</f>
        <v>9370</v>
      </c>
      <c r="D51" s="163">
        <f>'18'!D51</f>
        <v>6861</v>
      </c>
      <c r="E51" s="163">
        <f>'18'!E51</f>
        <v>16231</v>
      </c>
      <c r="F51" s="265" t="s">
        <v>545</v>
      </c>
      <c r="G51" s="265">
        <v>2</v>
      </c>
      <c r="H51" s="266">
        <v>936</v>
      </c>
      <c r="I51" s="265">
        <v>834</v>
      </c>
      <c r="J51" s="265">
        <v>239</v>
      </c>
      <c r="K51" s="265">
        <f t="shared" si="4"/>
        <v>1770</v>
      </c>
      <c r="L51" s="87">
        <f t="shared" si="5"/>
        <v>2009</v>
      </c>
      <c r="M51" s="202">
        <v>2873459</v>
      </c>
      <c r="N51" s="202">
        <v>2276351</v>
      </c>
      <c r="O51" s="202">
        <f t="shared" si="6"/>
        <v>5149810</v>
      </c>
      <c r="P51" s="111">
        <f t="shared" si="7"/>
        <v>9.9893276414087517E-2</v>
      </c>
      <c r="Q51" s="111">
        <f t="shared" si="8"/>
        <v>0.1215566243987757</v>
      </c>
      <c r="R51" s="111">
        <f t="shared" si="9"/>
        <v>0.10905058221921016</v>
      </c>
      <c r="S51" s="109"/>
    </row>
    <row r="52" spans="1:19" ht="22.5" x14ac:dyDescent="0.2">
      <c r="A52" s="15" t="s">
        <v>84</v>
      </c>
      <c r="B52" s="381" t="s">
        <v>109</v>
      </c>
      <c r="C52" s="163">
        <f>'18'!C52</f>
        <v>3098</v>
      </c>
      <c r="D52" s="163">
        <f>'18'!D52</f>
        <v>2175</v>
      </c>
      <c r="E52" s="163">
        <f>'18'!E52</f>
        <v>5273</v>
      </c>
      <c r="F52" s="265" t="s">
        <v>546</v>
      </c>
      <c r="G52" s="265">
        <v>2</v>
      </c>
      <c r="H52" s="266">
        <v>233</v>
      </c>
      <c r="I52" s="265">
        <v>273</v>
      </c>
      <c r="J52" s="265">
        <v>69</v>
      </c>
      <c r="K52" s="265">
        <f t="shared" si="4"/>
        <v>506</v>
      </c>
      <c r="L52" s="87">
        <f t="shared" si="5"/>
        <v>575</v>
      </c>
      <c r="M52" s="202">
        <v>648577</v>
      </c>
      <c r="N52" s="202">
        <v>963435</v>
      </c>
      <c r="O52" s="202">
        <f t="shared" si="6"/>
        <v>1612012</v>
      </c>
      <c r="P52" s="111">
        <f t="shared" si="7"/>
        <v>7.520981278244028E-2</v>
      </c>
      <c r="Q52" s="111">
        <f t="shared" si="8"/>
        <v>0.12551724137931033</v>
      </c>
      <c r="R52" s="111">
        <f t="shared" si="9"/>
        <v>9.5960553764460457E-2</v>
      </c>
      <c r="S52" s="109"/>
    </row>
    <row r="53" spans="1:19" ht="22.5" x14ac:dyDescent="0.2">
      <c r="A53" s="15" t="s">
        <v>85</v>
      </c>
      <c r="B53" s="381" t="s">
        <v>109</v>
      </c>
      <c r="C53" s="163">
        <f>'18'!C53</f>
        <v>1648</v>
      </c>
      <c r="D53" s="163">
        <f>'18'!D53</f>
        <v>1113</v>
      </c>
      <c r="E53" s="163">
        <f>'18'!E53</f>
        <v>2761</v>
      </c>
      <c r="F53" s="265" t="s">
        <v>524</v>
      </c>
      <c r="G53" s="265">
        <v>2</v>
      </c>
      <c r="H53" s="266">
        <v>97</v>
      </c>
      <c r="I53" s="265">
        <v>109</v>
      </c>
      <c r="J53" s="265">
        <v>41</v>
      </c>
      <c r="K53" s="265">
        <f t="shared" si="4"/>
        <v>206</v>
      </c>
      <c r="L53" s="87">
        <f t="shared" si="5"/>
        <v>247</v>
      </c>
      <c r="M53" s="202">
        <v>820117.5</v>
      </c>
      <c r="N53" s="202">
        <v>3278880</v>
      </c>
      <c r="O53" s="202">
        <f t="shared" si="6"/>
        <v>4098997.5</v>
      </c>
      <c r="P53" s="111">
        <f t="shared" si="7"/>
        <v>5.8859223300970875E-2</v>
      </c>
      <c r="Q53" s="111">
        <f t="shared" si="8"/>
        <v>9.7933513027852651E-2</v>
      </c>
      <c r="R53" s="111">
        <f t="shared" si="9"/>
        <v>7.4610648315827602E-2</v>
      </c>
      <c r="S53" s="109"/>
    </row>
    <row r="54" spans="1:19" ht="22.5" x14ac:dyDescent="0.2">
      <c r="A54" s="15" t="s">
        <v>86</v>
      </c>
      <c r="B54" s="381" t="s">
        <v>105</v>
      </c>
      <c r="C54" s="163">
        <f>'18'!C54</f>
        <v>62059</v>
      </c>
      <c r="D54" s="163">
        <f>'18'!D54</f>
        <v>38994</v>
      </c>
      <c r="E54" s="163">
        <f>'18'!E54</f>
        <v>101053</v>
      </c>
      <c r="F54" s="265" t="s">
        <v>547</v>
      </c>
      <c r="G54" s="265">
        <v>2</v>
      </c>
      <c r="H54" s="266">
        <v>5972</v>
      </c>
      <c r="I54" s="265">
        <v>5645</v>
      </c>
      <c r="J54" s="265">
        <v>1963</v>
      </c>
      <c r="K54" s="265">
        <f t="shared" si="4"/>
        <v>11617</v>
      </c>
      <c r="L54" s="87">
        <f t="shared" si="5"/>
        <v>13580</v>
      </c>
      <c r="M54" s="202">
        <v>17405248</v>
      </c>
      <c r="N54" s="202">
        <v>40036709</v>
      </c>
      <c r="O54" s="202">
        <f t="shared" si="6"/>
        <v>57441957</v>
      </c>
      <c r="P54" s="111">
        <f t="shared" si="7"/>
        <v>9.6231005978182058E-2</v>
      </c>
      <c r="Q54" s="111">
        <f t="shared" si="8"/>
        <v>0.14476586141457659</v>
      </c>
      <c r="R54" s="111">
        <f t="shared" si="9"/>
        <v>0.11495947671024116</v>
      </c>
      <c r="S54" s="109"/>
    </row>
    <row r="55" spans="1:19" ht="22.5" x14ac:dyDescent="0.2">
      <c r="A55" s="15" t="s">
        <v>87</v>
      </c>
      <c r="B55" s="381" t="s">
        <v>109</v>
      </c>
      <c r="C55" s="163">
        <f>'18'!C55</f>
        <v>1650</v>
      </c>
      <c r="D55" s="163">
        <f>'18'!D55</f>
        <v>1173</v>
      </c>
      <c r="E55" s="163">
        <f>'18'!E55</f>
        <v>2823</v>
      </c>
      <c r="F55" s="265" t="s">
        <v>543</v>
      </c>
      <c r="G55" s="265">
        <v>2</v>
      </c>
      <c r="H55" s="266">
        <v>80</v>
      </c>
      <c r="I55" s="265">
        <v>151</v>
      </c>
      <c r="J55" s="265">
        <v>38</v>
      </c>
      <c r="K55" s="265">
        <f t="shared" si="4"/>
        <v>231</v>
      </c>
      <c r="L55" s="87">
        <f t="shared" si="5"/>
        <v>269</v>
      </c>
      <c r="M55" s="202">
        <v>333591.66666666669</v>
      </c>
      <c r="N55" s="202">
        <v>2276351</v>
      </c>
      <c r="O55" s="202">
        <f t="shared" si="6"/>
        <v>2609942.6666666665</v>
      </c>
      <c r="P55" s="111">
        <f t="shared" si="7"/>
        <v>4.8484848484848485E-2</v>
      </c>
      <c r="Q55" s="111">
        <f t="shared" si="8"/>
        <v>0.1287297527706735</v>
      </c>
      <c r="R55" s="111">
        <f t="shared" si="9"/>
        <v>8.1827842720510094E-2</v>
      </c>
      <c r="S55" s="109"/>
    </row>
    <row r="56" spans="1:19" ht="22.5" x14ac:dyDescent="0.2">
      <c r="A56" s="15" t="s">
        <v>88</v>
      </c>
      <c r="B56" s="381" t="s">
        <v>109</v>
      </c>
      <c r="C56" s="163">
        <f>'18'!C56</f>
        <v>574</v>
      </c>
      <c r="D56" s="163">
        <f>'18'!D56</f>
        <v>400</v>
      </c>
      <c r="E56" s="163">
        <f>'18'!E56</f>
        <v>974</v>
      </c>
      <c r="F56" s="265" t="s">
        <v>548</v>
      </c>
      <c r="G56" s="265">
        <v>2</v>
      </c>
      <c r="H56" s="266">
        <v>67</v>
      </c>
      <c r="I56" s="265">
        <v>72</v>
      </c>
      <c r="J56" s="265">
        <v>20</v>
      </c>
      <c r="K56" s="265">
        <f t="shared" si="4"/>
        <v>139</v>
      </c>
      <c r="L56" s="87">
        <f t="shared" si="5"/>
        <v>159</v>
      </c>
      <c r="M56" s="202">
        <v>209505</v>
      </c>
      <c r="N56" s="202">
        <v>576212.5</v>
      </c>
      <c r="O56" s="202">
        <f t="shared" si="6"/>
        <v>785717.5</v>
      </c>
      <c r="P56" s="111">
        <f t="shared" si="7"/>
        <v>0.11672473867595819</v>
      </c>
      <c r="Q56" s="111">
        <f t="shared" si="8"/>
        <v>0.18</v>
      </c>
      <c r="R56" s="111">
        <f t="shared" si="9"/>
        <v>0.14271047227926079</v>
      </c>
      <c r="S56" s="109"/>
    </row>
    <row r="57" spans="1:19" ht="22.5" x14ac:dyDescent="0.2">
      <c r="A57" s="15" t="s">
        <v>89</v>
      </c>
      <c r="B57" s="381" t="s">
        <v>109</v>
      </c>
      <c r="C57" s="163">
        <f>'18'!C57</f>
        <v>4471</v>
      </c>
      <c r="D57" s="163">
        <f>'18'!D57</f>
        <v>3240</v>
      </c>
      <c r="E57" s="163">
        <f>'18'!E57</f>
        <v>7711</v>
      </c>
      <c r="F57" s="265" t="s">
        <v>549</v>
      </c>
      <c r="G57" s="265">
        <v>2</v>
      </c>
      <c r="H57" s="266">
        <v>258</v>
      </c>
      <c r="I57" s="265">
        <v>602</v>
      </c>
      <c r="J57" s="265">
        <v>181</v>
      </c>
      <c r="K57" s="265">
        <f t="shared" si="4"/>
        <v>860</v>
      </c>
      <c r="L57" s="87">
        <f t="shared" si="5"/>
        <v>1041</v>
      </c>
      <c r="M57" s="202">
        <v>687928</v>
      </c>
      <c r="N57" s="202">
        <v>3249237</v>
      </c>
      <c r="O57" s="202">
        <f t="shared" si="6"/>
        <v>3937165</v>
      </c>
      <c r="P57" s="111">
        <f t="shared" si="7"/>
        <v>5.7705211362111382E-2</v>
      </c>
      <c r="Q57" s="111">
        <f t="shared" si="8"/>
        <v>0.18580246913580248</v>
      </c>
      <c r="R57" s="111">
        <f t="shared" si="9"/>
        <v>0.11152898456750097</v>
      </c>
      <c r="S57" s="109"/>
    </row>
    <row r="58" spans="1:19" ht="22.5" x14ac:dyDescent="0.2">
      <c r="A58" s="15" t="s">
        <v>90</v>
      </c>
      <c r="B58" s="381" t="s">
        <v>109</v>
      </c>
      <c r="C58" s="163">
        <f>'18'!C58</f>
        <v>1362</v>
      </c>
      <c r="D58" s="163">
        <f>'18'!D58</f>
        <v>1062</v>
      </c>
      <c r="E58" s="163">
        <f>'18'!E58</f>
        <v>2424</v>
      </c>
      <c r="F58" s="265" t="s">
        <v>522</v>
      </c>
      <c r="G58" s="265">
        <v>2</v>
      </c>
      <c r="H58" s="266">
        <v>66</v>
      </c>
      <c r="I58" s="265">
        <v>96</v>
      </c>
      <c r="J58" s="265">
        <v>25</v>
      </c>
      <c r="K58" s="265">
        <f t="shared" si="4"/>
        <v>162</v>
      </c>
      <c r="L58" s="87">
        <f t="shared" si="5"/>
        <v>187</v>
      </c>
      <c r="M58" s="202">
        <v>151489</v>
      </c>
      <c r="N58" s="202">
        <v>963435</v>
      </c>
      <c r="O58" s="202">
        <f t="shared" si="6"/>
        <v>1114924</v>
      </c>
      <c r="P58" s="111">
        <f t="shared" si="7"/>
        <v>4.8458149779735685E-2</v>
      </c>
      <c r="Q58" s="111">
        <f t="shared" si="8"/>
        <v>9.03954802259887E-2</v>
      </c>
      <c r="R58" s="111">
        <f t="shared" si="9"/>
        <v>6.6831683168316836E-2</v>
      </c>
      <c r="S58" s="109"/>
    </row>
    <row r="59" spans="1:19" ht="22.5" x14ac:dyDescent="0.2">
      <c r="A59" s="15" t="s">
        <v>91</v>
      </c>
      <c r="B59" s="381" t="s">
        <v>109</v>
      </c>
      <c r="C59" s="163">
        <f>'18'!C59</f>
        <v>2195</v>
      </c>
      <c r="D59" s="163">
        <f>'18'!D59</f>
        <v>1507</v>
      </c>
      <c r="E59" s="163">
        <f>'18'!E59</f>
        <v>3702</v>
      </c>
      <c r="F59" s="265" t="s">
        <v>508</v>
      </c>
      <c r="G59" s="265">
        <v>2</v>
      </c>
      <c r="H59" s="266">
        <v>159</v>
      </c>
      <c r="I59" s="265">
        <v>186</v>
      </c>
      <c r="J59" s="265">
        <v>66</v>
      </c>
      <c r="K59" s="265">
        <f t="shared" si="4"/>
        <v>345</v>
      </c>
      <c r="L59" s="87">
        <f t="shared" si="5"/>
        <v>411</v>
      </c>
      <c r="M59" s="202">
        <v>269001.5</v>
      </c>
      <c r="N59" s="202">
        <v>1296891.5</v>
      </c>
      <c r="O59" s="202">
        <f t="shared" si="6"/>
        <v>1565893</v>
      </c>
      <c r="P59" s="111">
        <f t="shared" si="7"/>
        <v>7.2437357630979499E-2</v>
      </c>
      <c r="Q59" s="111">
        <f t="shared" si="8"/>
        <v>0.12342402123424021</v>
      </c>
      <c r="R59" s="111">
        <f t="shared" si="9"/>
        <v>9.3192868719611022E-2</v>
      </c>
      <c r="S59" s="109"/>
    </row>
    <row r="60" spans="1:19" ht="22.5" x14ac:dyDescent="0.2">
      <c r="A60" s="15" t="s">
        <v>92</v>
      </c>
      <c r="B60" s="381" t="s">
        <v>109</v>
      </c>
      <c r="C60" s="163">
        <f>'18'!C60</f>
        <v>153</v>
      </c>
      <c r="D60" s="163">
        <f>'18'!D60</f>
        <v>102</v>
      </c>
      <c r="E60" s="163">
        <f>'18'!E60</f>
        <v>255</v>
      </c>
      <c r="F60" s="265" t="s">
        <v>511</v>
      </c>
      <c r="G60" s="265">
        <v>2</v>
      </c>
      <c r="H60" s="266">
        <v>10</v>
      </c>
      <c r="I60" s="265">
        <v>15</v>
      </c>
      <c r="J60" s="265">
        <v>3</v>
      </c>
      <c r="K60" s="265">
        <f t="shared" si="4"/>
        <v>25</v>
      </c>
      <c r="L60" s="87">
        <f t="shared" si="5"/>
        <v>28</v>
      </c>
      <c r="M60" s="202">
        <v>223745</v>
      </c>
      <c r="N60" s="202">
        <v>1025596.75</v>
      </c>
      <c r="O60" s="202">
        <f t="shared" si="6"/>
        <v>1249341.75</v>
      </c>
      <c r="P60" s="111">
        <f t="shared" si="7"/>
        <v>6.535947712418301E-2</v>
      </c>
      <c r="Q60" s="111">
        <f t="shared" si="8"/>
        <v>0.14705882352941177</v>
      </c>
      <c r="R60" s="111">
        <f t="shared" si="9"/>
        <v>9.8039215686274508E-2</v>
      </c>
      <c r="S60" s="109"/>
    </row>
    <row r="61" spans="1:19" ht="22.5" x14ac:dyDescent="0.2">
      <c r="A61" s="15" t="s">
        <v>93</v>
      </c>
      <c r="B61" s="381" t="s">
        <v>109</v>
      </c>
      <c r="C61" s="163">
        <f>'18'!C61</f>
        <v>1307</v>
      </c>
      <c r="D61" s="163">
        <f>'18'!D61</f>
        <v>866</v>
      </c>
      <c r="E61" s="163">
        <f>'18'!E61</f>
        <v>2173</v>
      </c>
      <c r="F61" s="265" t="s">
        <v>535</v>
      </c>
      <c r="G61" s="265">
        <v>2</v>
      </c>
      <c r="H61" s="266">
        <v>88</v>
      </c>
      <c r="I61" s="265">
        <v>85</v>
      </c>
      <c r="J61" s="265">
        <v>40</v>
      </c>
      <c r="K61" s="265">
        <f t="shared" si="4"/>
        <v>173</v>
      </c>
      <c r="L61" s="87">
        <f t="shared" si="5"/>
        <v>213</v>
      </c>
      <c r="M61" s="202">
        <v>752346.5</v>
      </c>
      <c r="N61" s="202">
        <v>1416804.6666666667</v>
      </c>
      <c r="O61" s="202">
        <f t="shared" si="6"/>
        <v>2169151.166666667</v>
      </c>
      <c r="P61" s="111">
        <f t="shared" si="7"/>
        <v>6.7329762815608263E-2</v>
      </c>
      <c r="Q61" s="111">
        <f t="shared" si="8"/>
        <v>9.8152424942263283E-2</v>
      </c>
      <c r="R61" s="111">
        <f t="shared" si="9"/>
        <v>7.9613437643810403E-2</v>
      </c>
      <c r="S61" s="109"/>
    </row>
    <row r="62" spans="1:19" ht="22.5" x14ac:dyDescent="0.2">
      <c r="A62" s="15" t="s">
        <v>94</v>
      </c>
      <c r="B62" s="381" t="s">
        <v>109</v>
      </c>
      <c r="C62" s="163">
        <f>'18'!C62</f>
        <v>1338</v>
      </c>
      <c r="D62" s="163">
        <f>'18'!D62</f>
        <v>889</v>
      </c>
      <c r="E62" s="163">
        <f>'18'!E62</f>
        <v>2227</v>
      </c>
      <c r="F62" s="265" t="s">
        <v>550</v>
      </c>
      <c r="G62" s="265">
        <v>2</v>
      </c>
      <c r="H62" s="266">
        <v>79</v>
      </c>
      <c r="I62" s="265">
        <v>121</v>
      </c>
      <c r="J62" s="265">
        <v>31</v>
      </c>
      <c r="K62" s="265">
        <f t="shared" si="4"/>
        <v>200</v>
      </c>
      <c r="L62" s="87">
        <f t="shared" si="5"/>
        <v>231</v>
      </c>
      <c r="M62" s="202">
        <v>203761</v>
      </c>
      <c r="N62" s="202">
        <v>1025596.75</v>
      </c>
      <c r="O62" s="202">
        <f t="shared" si="6"/>
        <v>1229357.75</v>
      </c>
      <c r="P62" s="111">
        <f t="shared" si="7"/>
        <v>5.9043348281016442E-2</v>
      </c>
      <c r="Q62" s="111">
        <f t="shared" si="8"/>
        <v>0.13610798650168729</v>
      </c>
      <c r="R62" s="111">
        <f t="shared" si="9"/>
        <v>8.9806915132465207E-2</v>
      </c>
      <c r="S62" s="109"/>
    </row>
    <row r="63" spans="1:19" ht="22.5" x14ac:dyDescent="0.2">
      <c r="A63" s="15" t="s">
        <v>95</v>
      </c>
      <c r="B63" s="381" t="s">
        <v>109</v>
      </c>
      <c r="C63" s="163">
        <f>'18'!C63</f>
        <v>1184</v>
      </c>
      <c r="D63" s="163">
        <f>'18'!D63</f>
        <v>913</v>
      </c>
      <c r="E63" s="163">
        <f>'18'!E63</f>
        <v>2097</v>
      </c>
      <c r="F63" s="265" t="s">
        <v>522</v>
      </c>
      <c r="G63" s="265">
        <v>2</v>
      </c>
      <c r="H63" s="266">
        <v>76</v>
      </c>
      <c r="I63" s="265">
        <v>87</v>
      </c>
      <c r="J63" s="265">
        <v>25</v>
      </c>
      <c r="K63" s="265">
        <f t="shared" si="4"/>
        <v>163</v>
      </c>
      <c r="L63" s="87">
        <f t="shared" si="5"/>
        <v>188</v>
      </c>
      <c r="M63" s="202">
        <v>151489</v>
      </c>
      <c r="N63" s="202">
        <v>963435</v>
      </c>
      <c r="O63" s="202">
        <f t="shared" si="6"/>
        <v>1114924</v>
      </c>
      <c r="P63" s="111">
        <f t="shared" si="7"/>
        <v>6.4189189189189186E-2</v>
      </c>
      <c r="Q63" s="111">
        <f t="shared" si="8"/>
        <v>9.529025191675794E-2</v>
      </c>
      <c r="R63" s="111">
        <f t="shared" si="9"/>
        <v>7.7730090605627092E-2</v>
      </c>
      <c r="S63" s="109"/>
    </row>
    <row r="64" spans="1:19" ht="22.5" x14ac:dyDescent="0.2">
      <c r="A64" s="15" t="s">
        <v>111</v>
      </c>
      <c r="B64" s="381" t="s">
        <v>109</v>
      </c>
      <c r="C64" s="163">
        <f>'18'!C64</f>
        <v>1791</v>
      </c>
      <c r="D64" s="163">
        <f>'18'!D64</f>
        <v>1297</v>
      </c>
      <c r="E64" s="163">
        <f>'18'!E64</f>
        <v>3088</v>
      </c>
      <c r="F64" s="265" t="s">
        <v>551</v>
      </c>
      <c r="G64" s="265">
        <v>2</v>
      </c>
      <c r="H64" s="266">
        <v>144</v>
      </c>
      <c r="I64" s="265">
        <v>275</v>
      </c>
      <c r="J64" s="265">
        <v>99</v>
      </c>
      <c r="K64" s="265">
        <f t="shared" si="4"/>
        <v>419</v>
      </c>
      <c r="L64" s="87">
        <f t="shared" si="5"/>
        <v>518</v>
      </c>
      <c r="M64" s="202">
        <v>344189</v>
      </c>
      <c r="N64" s="202">
        <v>1069537</v>
      </c>
      <c r="O64" s="202">
        <f t="shared" si="6"/>
        <v>1413726</v>
      </c>
      <c r="P64" s="111">
        <f t="shared" si="7"/>
        <v>8.0402010050251257E-2</v>
      </c>
      <c r="Q64" s="111">
        <f t="shared" si="8"/>
        <v>0.21202775636083268</v>
      </c>
      <c r="R64" s="111">
        <f t="shared" si="9"/>
        <v>0.13568652849740934</v>
      </c>
      <c r="S64" s="109"/>
    </row>
    <row r="65" spans="1:19" ht="22.5" x14ac:dyDescent="0.2">
      <c r="A65" s="15" t="s">
        <v>96</v>
      </c>
      <c r="B65" s="381" t="s">
        <v>109</v>
      </c>
      <c r="C65" s="163">
        <f>'18'!C65</f>
        <v>1254</v>
      </c>
      <c r="D65" s="163">
        <f>'18'!D65</f>
        <v>834</v>
      </c>
      <c r="E65" s="163">
        <f>'18'!E65</f>
        <v>2088</v>
      </c>
      <c r="F65" s="265" t="s">
        <v>552</v>
      </c>
      <c r="G65" s="265">
        <v>2</v>
      </c>
      <c r="H65" s="266">
        <v>151</v>
      </c>
      <c r="I65" s="265">
        <v>155</v>
      </c>
      <c r="J65" s="265">
        <v>47</v>
      </c>
      <c r="K65" s="265">
        <f t="shared" si="4"/>
        <v>306</v>
      </c>
      <c r="L65" s="87">
        <f t="shared" si="5"/>
        <v>353</v>
      </c>
      <c r="M65" s="202">
        <v>223469</v>
      </c>
      <c r="N65" s="202">
        <v>1689083.3333333333</v>
      </c>
      <c r="O65" s="202">
        <f t="shared" si="6"/>
        <v>1912552.3333333333</v>
      </c>
      <c r="P65" s="111">
        <f t="shared" si="7"/>
        <v>0.12041467304625199</v>
      </c>
      <c r="Q65" s="111">
        <f t="shared" si="8"/>
        <v>0.18585131894484413</v>
      </c>
      <c r="R65" s="111">
        <f t="shared" si="9"/>
        <v>0.14655172413793102</v>
      </c>
      <c r="S65" s="109"/>
    </row>
    <row r="66" spans="1:19" ht="22.5" x14ac:dyDescent="0.2">
      <c r="A66" s="15" t="s">
        <v>97</v>
      </c>
      <c r="B66" s="381" t="s">
        <v>109</v>
      </c>
      <c r="C66" s="163">
        <f>'18'!C66</f>
        <v>6218</v>
      </c>
      <c r="D66" s="163">
        <f>'18'!D66</f>
        <v>4338</v>
      </c>
      <c r="E66" s="163">
        <f>'18'!E66</f>
        <v>10556</v>
      </c>
      <c r="F66" s="265" t="s">
        <v>553</v>
      </c>
      <c r="G66" s="265">
        <v>2</v>
      </c>
      <c r="H66" s="266">
        <v>571</v>
      </c>
      <c r="I66" s="265">
        <v>471</v>
      </c>
      <c r="J66" s="265">
        <v>185</v>
      </c>
      <c r="K66" s="265">
        <f t="shared" si="4"/>
        <v>1042</v>
      </c>
      <c r="L66" s="87">
        <f t="shared" si="5"/>
        <v>1227</v>
      </c>
      <c r="M66" s="202">
        <v>1184255</v>
      </c>
      <c r="N66" s="202">
        <v>1691203.3333333333</v>
      </c>
      <c r="O66" s="202">
        <f t="shared" si="6"/>
        <v>2875458.333333333</v>
      </c>
      <c r="P66" s="111">
        <f t="shared" si="7"/>
        <v>9.1830170472820841E-2</v>
      </c>
      <c r="Q66" s="111">
        <f t="shared" si="8"/>
        <v>0.10857538035961273</v>
      </c>
      <c r="R66" s="111">
        <f t="shared" si="9"/>
        <v>9.8711633194391815E-2</v>
      </c>
      <c r="S66" s="109"/>
    </row>
    <row r="67" spans="1:19" ht="33.75" x14ac:dyDescent="0.2">
      <c r="A67" s="15" t="s">
        <v>98</v>
      </c>
      <c r="B67" s="381" t="s">
        <v>109</v>
      </c>
      <c r="C67" s="163">
        <f>'18'!C67</f>
        <v>1238</v>
      </c>
      <c r="D67" s="163">
        <f>'18'!D67</f>
        <v>944</v>
      </c>
      <c r="E67" s="163">
        <f>'18'!E67</f>
        <v>2182</v>
      </c>
      <c r="F67" s="265" t="s">
        <v>554</v>
      </c>
      <c r="G67" s="265">
        <v>3</v>
      </c>
      <c r="H67" s="266">
        <v>100</v>
      </c>
      <c r="I67" s="265">
        <v>203</v>
      </c>
      <c r="J67" s="265">
        <v>75</v>
      </c>
      <c r="K67" s="265">
        <f t="shared" si="4"/>
        <v>303</v>
      </c>
      <c r="L67" s="87">
        <f t="shared" si="5"/>
        <v>378</v>
      </c>
      <c r="M67" s="202">
        <v>295510</v>
      </c>
      <c r="N67" s="202">
        <v>2934710.666666667</v>
      </c>
      <c r="O67" s="202">
        <f t="shared" si="6"/>
        <v>3230220.666666667</v>
      </c>
      <c r="P67" s="111">
        <f t="shared" si="7"/>
        <v>8.0775444264943458E-2</v>
      </c>
      <c r="Q67" s="111">
        <f t="shared" si="8"/>
        <v>0.21504237288135594</v>
      </c>
      <c r="R67" s="111">
        <f t="shared" si="9"/>
        <v>0.13886342804766269</v>
      </c>
      <c r="S67" s="109"/>
    </row>
    <row r="68" spans="1:19" ht="22.5" x14ac:dyDescent="0.2">
      <c r="A68" s="15" t="s">
        <v>99</v>
      </c>
      <c r="B68" s="381" t="s">
        <v>105</v>
      </c>
      <c r="C68" s="163">
        <f>'18'!C68</f>
        <v>10239</v>
      </c>
      <c r="D68" s="163">
        <f>'18'!D68</f>
        <v>7432</v>
      </c>
      <c r="E68" s="163">
        <f>'18'!E68</f>
        <v>17671</v>
      </c>
      <c r="F68" s="265" t="s">
        <v>555</v>
      </c>
      <c r="G68" s="265">
        <v>2</v>
      </c>
      <c r="H68" s="266">
        <v>1090</v>
      </c>
      <c r="I68" s="265">
        <v>971</v>
      </c>
      <c r="J68" s="265">
        <v>467</v>
      </c>
      <c r="K68" s="265">
        <f t="shared" si="4"/>
        <v>2061</v>
      </c>
      <c r="L68" s="87">
        <f t="shared" si="5"/>
        <v>2528</v>
      </c>
      <c r="M68" s="202">
        <v>2412143</v>
      </c>
      <c r="N68" s="202">
        <v>5298961</v>
      </c>
      <c r="O68" s="202">
        <f t="shared" ref="O68:O70" si="10">M68+N68</f>
        <v>7711104</v>
      </c>
      <c r="P68" s="111">
        <f t="shared" si="7"/>
        <v>0.10645570856528958</v>
      </c>
      <c r="Q68" s="111">
        <f t="shared" si="8"/>
        <v>0.13065123789020452</v>
      </c>
      <c r="R68" s="111">
        <f t="shared" si="9"/>
        <v>0.11663176956595551</v>
      </c>
      <c r="S68" s="109"/>
    </row>
    <row r="69" spans="1:19" ht="22.5" x14ac:dyDescent="0.2">
      <c r="A69" s="15" t="s">
        <v>100</v>
      </c>
      <c r="B69" s="381" t="s">
        <v>109</v>
      </c>
      <c r="C69" s="163">
        <f>'18'!C69</f>
        <v>871</v>
      </c>
      <c r="D69" s="163">
        <f>'18'!D69</f>
        <v>650</v>
      </c>
      <c r="E69" s="163">
        <f>'18'!E69</f>
        <v>1521</v>
      </c>
      <c r="F69" s="265" t="s">
        <v>540</v>
      </c>
      <c r="G69" s="265">
        <v>2</v>
      </c>
      <c r="H69" s="266">
        <v>45</v>
      </c>
      <c r="I69" s="265">
        <v>68</v>
      </c>
      <c r="J69" s="265">
        <v>14</v>
      </c>
      <c r="K69" s="265">
        <f t="shared" ref="K69:K70" si="11">SUM(H69:I69)</f>
        <v>113</v>
      </c>
      <c r="L69" s="87">
        <f t="shared" ref="L69:L70" si="12">SUM(H69:J69)</f>
        <v>127</v>
      </c>
      <c r="M69" s="202">
        <v>593671</v>
      </c>
      <c r="N69" s="202">
        <v>2551279.5</v>
      </c>
      <c r="O69" s="202">
        <f t="shared" si="10"/>
        <v>3144950.5</v>
      </c>
      <c r="P69" s="111">
        <f t="shared" si="7"/>
        <v>5.1664753157290473E-2</v>
      </c>
      <c r="Q69" s="111">
        <f t="shared" si="8"/>
        <v>0.10461538461538461</v>
      </c>
      <c r="R69" s="111">
        <f t="shared" si="9"/>
        <v>7.4293228139381981E-2</v>
      </c>
      <c r="S69" s="109"/>
    </row>
    <row r="70" spans="1:19" ht="22.5" x14ac:dyDescent="0.2">
      <c r="A70" s="15" t="s">
        <v>101</v>
      </c>
      <c r="B70" s="381" t="s">
        <v>105</v>
      </c>
      <c r="C70" s="163">
        <f>'18'!C70</f>
        <v>15734</v>
      </c>
      <c r="D70" s="163">
        <f>'18'!D70</f>
        <v>10858</v>
      </c>
      <c r="E70" s="163">
        <f>'18'!E70</f>
        <v>26592</v>
      </c>
      <c r="F70" s="265" t="s">
        <v>504</v>
      </c>
      <c r="G70" s="265">
        <v>2</v>
      </c>
      <c r="H70" s="266">
        <v>1243</v>
      </c>
      <c r="I70" s="265">
        <v>1117</v>
      </c>
      <c r="J70" s="265">
        <v>401</v>
      </c>
      <c r="K70" s="265">
        <f t="shared" si="11"/>
        <v>2360</v>
      </c>
      <c r="L70" s="87">
        <f t="shared" si="12"/>
        <v>2761</v>
      </c>
      <c r="M70" s="202">
        <v>1625054.5</v>
      </c>
      <c r="N70" s="202">
        <v>3322333.3333333335</v>
      </c>
      <c r="O70" s="202">
        <f t="shared" si="10"/>
        <v>4947387.833333334</v>
      </c>
      <c r="P70" s="111">
        <f t="shared" si="7"/>
        <v>7.9000889792805395E-2</v>
      </c>
      <c r="Q70" s="111">
        <f t="shared" si="8"/>
        <v>0.10287345735862959</v>
      </c>
      <c r="R70" s="111">
        <f t="shared" si="9"/>
        <v>8.8748495788206982E-2</v>
      </c>
      <c r="S70" s="109"/>
    </row>
    <row r="71" spans="1:19" x14ac:dyDescent="0.2">
      <c r="A71" s="457" t="str">
        <f>'1'!A70</f>
        <v>Statewide Total</v>
      </c>
      <c r="B71" s="484"/>
      <c r="C71" s="12">
        <f>'18'!C71</f>
        <v>432581</v>
      </c>
      <c r="D71" s="12">
        <f>'18'!D71</f>
        <v>296957</v>
      </c>
      <c r="E71" s="12">
        <f>'18'!E71</f>
        <v>729538</v>
      </c>
      <c r="F71" s="12"/>
      <c r="G71" s="12">
        <v>82</v>
      </c>
      <c r="H71" s="12">
        <f>SUM(H4:H70)</f>
        <v>37655</v>
      </c>
      <c r="I71" s="12">
        <f>SUM(I4:I70)</f>
        <v>39762</v>
      </c>
      <c r="J71" s="12">
        <f>SUM(J4:J70)</f>
        <v>13604</v>
      </c>
      <c r="K71" s="12">
        <f>SUM(K4:K70)</f>
        <v>77417</v>
      </c>
      <c r="L71" s="12">
        <f>H71+I71+J71</f>
        <v>91021</v>
      </c>
      <c r="M71" s="77">
        <f t="shared" ref="M71:O71" si="13">SUM(M4:M70)</f>
        <v>99169867</v>
      </c>
      <c r="N71" s="77">
        <f t="shared" si="13"/>
        <v>252207523.99999997</v>
      </c>
      <c r="O71" s="77">
        <f t="shared" si="13"/>
        <v>351377391</v>
      </c>
      <c r="P71" s="84">
        <f t="shared" si="7"/>
        <v>8.7047281318412037E-2</v>
      </c>
      <c r="Q71" s="84">
        <f t="shared" si="8"/>
        <v>0.13389817380967614</v>
      </c>
      <c r="R71" s="84">
        <f t="shared" si="9"/>
        <v>0.10611784444401799</v>
      </c>
    </row>
    <row r="72" spans="1:19" x14ac:dyDescent="0.2">
      <c r="A72" s="522" t="str">
        <f>'18'!A72:AF72</f>
        <v>* 2010 County population estimates from PA Data Center, Penn State University</v>
      </c>
      <c r="B72" s="522"/>
      <c r="C72" s="522"/>
      <c r="D72" s="522"/>
      <c r="E72" s="522"/>
      <c r="F72" s="522"/>
      <c r="G72" s="522"/>
      <c r="H72" s="522"/>
      <c r="I72" s="522"/>
      <c r="J72" s="522"/>
      <c r="K72" s="522"/>
      <c r="L72" s="522"/>
      <c r="M72" s="522"/>
      <c r="N72" s="522"/>
      <c r="O72" s="522"/>
      <c r="P72" s="522"/>
      <c r="Q72" s="522"/>
      <c r="R72" s="522"/>
    </row>
    <row r="73" spans="1:19" x14ac:dyDescent="0.2">
      <c r="A73" s="522" t="s">
        <v>0</v>
      </c>
      <c r="B73" s="522"/>
      <c r="C73" s="522"/>
      <c r="D73" s="522"/>
      <c r="E73" s="522"/>
      <c r="F73" s="522"/>
      <c r="G73" s="522"/>
      <c r="H73" s="522"/>
      <c r="I73" s="522"/>
      <c r="J73" s="522"/>
      <c r="K73" s="522"/>
      <c r="L73" s="522"/>
      <c r="M73" s="522"/>
      <c r="N73" s="522"/>
      <c r="O73" s="522"/>
      <c r="P73" s="522"/>
      <c r="Q73" s="522"/>
      <c r="R73" s="522"/>
    </row>
    <row r="74" spans="1:19" x14ac:dyDescent="0.2">
      <c r="A74" s="522" t="s">
        <v>222</v>
      </c>
      <c r="B74" s="522"/>
      <c r="C74" s="522"/>
      <c r="D74" s="522"/>
      <c r="E74" s="522"/>
      <c r="F74" s="522"/>
      <c r="G74" s="522"/>
      <c r="H74" s="522"/>
      <c r="I74" s="522"/>
      <c r="J74" s="522"/>
      <c r="K74" s="522"/>
      <c r="L74" s="522"/>
      <c r="M74" s="522"/>
      <c r="N74" s="522"/>
      <c r="O74" s="522"/>
      <c r="P74" s="522"/>
      <c r="Q74" s="522"/>
      <c r="R74" s="522"/>
    </row>
    <row r="75" spans="1:19" x14ac:dyDescent="0.2">
      <c r="A75" s="522" t="s">
        <v>296</v>
      </c>
      <c r="B75" s="522"/>
      <c r="C75" s="522"/>
      <c r="D75" s="522"/>
      <c r="E75" s="522"/>
      <c r="F75" s="522"/>
      <c r="G75" s="522"/>
      <c r="H75" s="522"/>
      <c r="I75" s="522"/>
      <c r="J75" s="522"/>
      <c r="K75" s="522"/>
      <c r="L75" s="522"/>
      <c r="M75" s="522"/>
      <c r="N75" s="522"/>
      <c r="O75" s="522"/>
      <c r="P75" s="522"/>
      <c r="Q75" s="522"/>
      <c r="R75" s="522"/>
    </row>
    <row r="76" spans="1:19" x14ac:dyDescent="0.2">
      <c r="A76" s="1"/>
      <c r="B76" s="230"/>
      <c r="C76" s="61"/>
      <c r="D76" s="61"/>
      <c r="E76" s="61"/>
    </row>
  </sheetData>
  <mergeCells count="8">
    <mergeCell ref="A75:R75"/>
    <mergeCell ref="A73:R73"/>
    <mergeCell ref="F2:R2"/>
    <mergeCell ref="A1:R1"/>
    <mergeCell ref="A2:E2"/>
    <mergeCell ref="A72:R72"/>
    <mergeCell ref="A71:B71"/>
    <mergeCell ref="A74:R74"/>
  </mergeCells>
  <phoneticPr fontId="3" type="noConversion"/>
  <pageMargins left="0.3" right="0.3" top="0.5" bottom="0.5" header="0" footer="0.25"/>
  <pageSetup fitToHeight="2" orientation="landscape" verticalDpi="1200" r:id="rId1"/>
  <headerFooter alignWithMargins="0">
    <oddFooter>&amp;L&amp;8Prepared by: Office of Child Development and Early Learning&amp;C&amp;8&amp;P&amp;R&amp;8Updated: 11/1/2011</oddFooter>
  </headerFooter>
  <ignoredErrors>
    <ignoredError sqref="L7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41"/>
  </sheetPr>
  <dimension ref="A1:AB79"/>
  <sheetViews>
    <sheetView zoomScaleNormal="100" workbookViewId="0">
      <pane xSplit="1" ySplit="3" topLeftCell="L31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1.25" x14ac:dyDescent="0.2"/>
  <cols>
    <col min="1" max="1" width="14.7109375" style="17" customWidth="1"/>
    <col min="2" max="2" width="12" style="71" bestFit="1" customWidth="1"/>
    <col min="3" max="5" width="9" style="62" customWidth="1"/>
    <col min="6" max="9" width="10" style="62" customWidth="1"/>
    <col min="10" max="10" width="12.42578125" style="62" customWidth="1"/>
    <col min="11" max="11" width="10" style="61" customWidth="1"/>
    <col min="12" max="12" width="8" style="61" bestFit="1" customWidth="1"/>
    <col min="13" max="13" width="10.140625" style="61" customWidth="1"/>
    <col min="14" max="15" width="9.7109375" style="61" customWidth="1"/>
    <col min="16" max="16" width="10.7109375" style="218" customWidth="1"/>
    <col min="17" max="20" width="11.5703125" style="218" customWidth="1"/>
    <col min="21" max="21" width="14" style="218" customWidth="1"/>
    <col min="22" max="22" width="13.28515625" style="218" customWidth="1"/>
    <col min="23" max="23" width="13.140625" style="220" customWidth="1"/>
    <col min="24" max="24" width="13.42578125" style="220" bestFit="1" customWidth="1"/>
    <col min="25" max="25" width="12.7109375" style="218" customWidth="1"/>
    <col min="26" max="26" width="14" style="219" bestFit="1" customWidth="1"/>
    <col min="27" max="27" width="13.140625" style="218" bestFit="1" customWidth="1"/>
    <col min="28" max="28" width="13.7109375" style="67" customWidth="1"/>
    <col min="29" max="30" width="9.140625" style="1"/>
    <col min="31" max="31" width="9.140625" style="1" bestFit="1" customWidth="1"/>
    <col min="32" max="32" width="11.140625" style="1" bestFit="1" customWidth="1"/>
    <col min="33" max="16384" width="9.140625" style="1"/>
  </cols>
  <sheetData>
    <row r="1" spans="1:28" ht="12" x14ac:dyDescent="0.2">
      <c r="A1" s="485" t="str">
        <f>'Table of Contents'!B19&amp;":  "&amp;'Table of Contents'!C19</f>
        <v>Tab 14:  Keystone STARS Reach Data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</row>
    <row r="2" spans="1:28" ht="12" x14ac:dyDescent="0.2">
      <c r="A2" s="539" t="s">
        <v>592</v>
      </c>
      <c r="B2" s="540"/>
      <c r="C2" s="540"/>
      <c r="D2" s="540"/>
      <c r="E2" s="541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</row>
    <row r="3" spans="1:28" ht="60" x14ac:dyDescent="0.2">
      <c r="A3" s="38" t="str">
        <f>'1'!A2</f>
        <v>County</v>
      </c>
      <c r="B3" s="30" t="str">
        <f>'1'!C2</f>
        <v>County Classification</v>
      </c>
      <c r="C3" s="30" t="str">
        <f>'18'!C2</f>
        <v># of Children Ages 0-2*</v>
      </c>
      <c r="D3" s="30" t="str">
        <f>'18'!D2</f>
        <v># of Children Ages 3-4*</v>
      </c>
      <c r="E3" s="30" t="str">
        <f>'18'!E2</f>
        <v># of Children Under 5*</v>
      </c>
      <c r="F3" s="30" t="s">
        <v>276</v>
      </c>
      <c r="G3" s="30" t="s">
        <v>277</v>
      </c>
      <c r="H3" s="30" t="s">
        <v>278</v>
      </c>
      <c r="I3" s="30" t="s">
        <v>279</v>
      </c>
      <c r="J3" s="30" t="s">
        <v>280</v>
      </c>
      <c r="K3" s="30" t="s">
        <v>281</v>
      </c>
      <c r="L3" s="30" t="s">
        <v>282</v>
      </c>
      <c r="M3" s="30" t="s">
        <v>283</v>
      </c>
      <c r="N3" s="49" t="s">
        <v>284</v>
      </c>
      <c r="O3" s="49" t="s">
        <v>285</v>
      </c>
      <c r="P3" s="160" t="s">
        <v>286</v>
      </c>
      <c r="Q3" s="85" t="s">
        <v>287</v>
      </c>
      <c r="R3" s="85" t="s">
        <v>288</v>
      </c>
      <c r="S3" s="85" t="s">
        <v>289</v>
      </c>
      <c r="T3" s="85" t="s">
        <v>290</v>
      </c>
      <c r="U3" s="85" t="s">
        <v>291</v>
      </c>
      <c r="V3" s="85" t="s">
        <v>292</v>
      </c>
      <c r="W3" s="51" t="s">
        <v>270</v>
      </c>
      <c r="X3" s="51" t="s">
        <v>269</v>
      </c>
      <c r="Y3" s="85" t="s">
        <v>293</v>
      </c>
      <c r="Z3" s="50" t="s">
        <v>272</v>
      </c>
      <c r="AA3" s="85" t="s">
        <v>294</v>
      </c>
      <c r="AB3" s="50" t="s">
        <v>221</v>
      </c>
    </row>
    <row r="4" spans="1:28" x14ac:dyDescent="0.2">
      <c r="A4" s="15" t="s">
        <v>37</v>
      </c>
      <c r="B4" s="381" t="s">
        <v>109</v>
      </c>
      <c r="C4" s="163">
        <f>'18'!C4</f>
        <v>3260</v>
      </c>
      <c r="D4" s="163">
        <f>'18'!D4</f>
        <v>2334</v>
      </c>
      <c r="E4" s="163">
        <f>'18'!E4</f>
        <v>5594</v>
      </c>
      <c r="F4" s="267">
        <v>5</v>
      </c>
      <c r="G4" s="267">
        <v>10</v>
      </c>
      <c r="H4" s="267">
        <v>5</v>
      </c>
      <c r="I4" s="267">
        <v>2</v>
      </c>
      <c r="J4" s="267">
        <v>48</v>
      </c>
      <c r="K4" s="209">
        <f>F4+G4+H4+I4</f>
        <v>22</v>
      </c>
      <c r="L4" s="209">
        <f t="shared" ref="L4:L35" si="0">H4+I4</f>
        <v>7</v>
      </c>
      <c r="M4" s="209">
        <f>J4+K4</f>
        <v>70</v>
      </c>
      <c r="N4" s="198">
        <f>K4/M4</f>
        <v>0.31428571428571428</v>
      </c>
      <c r="O4" s="268">
        <v>0.82608695652173914</v>
      </c>
      <c r="P4" s="210">
        <v>216640</v>
      </c>
      <c r="Q4" s="270">
        <v>247.0387596899225</v>
      </c>
      <c r="R4" s="270">
        <v>362.58914728682174</v>
      </c>
      <c r="S4" s="270">
        <v>418.37209302325584</v>
      </c>
      <c r="T4" s="271">
        <v>259.74418604651163</v>
      </c>
      <c r="U4" s="266">
        <v>853</v>
      </c>
      <c r="V4" s="266">
        <v>371</v>
      </c>
      <c r="W4" s="198">
        <f>(Q4+R4)/(Q4+R4+T4)</f>
        <v>0.70122783083219642</v>
      </c>
      <c r="X4" s="198">
        <f t="shared" ref="X4:X35" si="1">(Q4+R4)/E4</f>
        <v>0.10897888934157031</v>
      </c>
      <c r="Y4" s="271">
        <v>505.84883720930236</v>
      </c>
      <c r="Z4" s="211">
        <f t="shared" ref="Z4:Z35" si="2">Y4/E4</f>
        <v>9.0427035611244613E-2</v>
      </c>
      <c r="AA4" s="271">
        <v>220.01162790697677</v>
      </c>
      <c r="AB4" s="211">
        <f t="shared" ref="AB4:AB35" si="3">AA4/E4</f>
        <v>3.9329929908290449E-2</v>
      </c>
    </row>
    <row r="5" spans="1:28" x14ac:dyDescent="0.2">
      <c r="A5" s="15" t="s">
        <v>38</v>
      </c>
      <c r="B5" s="381" t="s">
        <v>105</v>
      </c>
      <c r="C5" s="163">
        <f>'18'!C5</f>
        <v>38336</v>
      </c>
      <c r="D5" s="163">
        <f>'18'!D5</f>
        <v>25304</v>
      </c>
      <c r="E5" s="163">
        <f>'18'!E5</f>
        <v>63640</v>
      </c>
      <c r="F5" s="267">
        <v>192</v>
      </c>
      <c r="G5" s="267">
        <v>73</v>
      </c>
      <c r="H5" s="267">
        <v>37</v>
      </c>
      <c r="I5" s="267">
        <v>56</v>
      </c>
      <c r="J5" s="267">
        <v>390</v>
      </c>
      <c r="K5" s="209">
        <f t="shared" ref="K5:K68" si="4">F5+G5+H5+I5</f>
        <v>358</v>
      </c>
      <c r="L5" s="209">
        <f t="shared" si="0"/>
        <v>93</v>
      </c>
      <c r="M5" s="209">
        <f t="shared" ref="M5:M35" si="5">J5+K5</f>
        <v>748</v>
      </c>
      <c r="N5" s="198">
        <f t="shared" ref="N5:N35" si="6">K5/M5</f>
        <v>0.47860962566844922</v>
      </c>
      <c r="O5" s="268">
        <v>0.62745098039215685</v>
      </c>
      <c r="P5" s="210">
        <v>2635481.9700000002</v>
      </c>
      <c r="Q5" s="270">
        <v>4553.25</v>
      </c>
      <c r="R5" s="270">
        <v>5805.880208333333</v>
      </c>
      <c r="S5" s="270">
        <v>5518.869791666667</v>
      </c>
      <c r="T5" s="271">
        <v>6760.3795955882351</v>
      </c>
      <c r="U5" s="266">
        <v>7562</v>
      </c>
      <c r="V5" s="266">
        <v>4449</v>
      </c>
      <c r="W5" s="198">
        <f>(Q5+R5)/(Q5+R5+T5)</f>
        <v>0.60510670731707317</v>
      </c>
      <c r="X5" s="198">
        <f t="shared" si="1"/>
        <v>0.16277703030064947</v>
      </c>
      <c r="Y5" s="271">
        <v>4933.6026348039213</v>
      </c>
      <c r="Z5" s="211">
        <f t="shared" si="2"/>
        <v>7.7523611483405433E-2</v>
      </c>
      <c r="AA5" s="270">
        <v>2902.6181066176468</v>
      </c>
      <c r="AB5" s="211">
        <f t="shared" si="3"/>
        <v>4.5609963963193695E-2</v>
      </c>
    </row>
    <row r="6" spans="1:28" x14ac:dyDescent="0.2">
      <c r="A6" s="15" t="s">
        <v>39</v>
      </c>
      <c r="B6" s="381" t="s">
        <v>109</v>
      </c>
      <c r="C6" s="163">
        <f>'18'!C6</f>
        <v>2129</v>
      </c>
      <c r="D6" s="163">
        <f>'18'!D6</f>
        <v>1476</v>
      </c>
      <c r="E6" s="163">
        <f>'18'!E6</f>
        <v>3605</v>
      </c>
      <c r="F6" s="267">
        <v>15</v>
      </c>
      <c r="G6" s="267">
        <v>3</v>
      </c>
      <c r="H6" s="267">
        <v>2</v>
      </c>
      <c r="I6" s="267">
        <v>0</v>
      </c>
      <c r="J6" s="267">
        <v>26</v>
      </c>
      <c r="K6" s="209">
        <f t="shared" si="4"/>
        <v>20</v>
      </c>
      <c r="L6" s="209">
        <f t="shared" si="0"/>
        <v>2</v>
      </c>
      <c r="M6" s="209">
        <f t="shared" si="5"/>
        <v>46</v>
      </c>
      <c r="N6" s="198">
        <f t="shared" si="6"/>
        <v>0.43478260869565216</v>
      </c>
      <c r="O6" s="268">
        <v>0.6428571428571429</v>
      </c>
      <c r="P6" s="210">
        <v>33275</v>
      </c>
      <c r="Q6" s="270">
        <v>175.14403292181069</v>
      </c>
      <c r="R6" s="270">
        <v>175.14403292181069</v>
      </c>
      <c r="S6" s="270">
        <v>181.71193415637859</v>
      </c>
      <c r="T6" s="271">
        <v>255.47325102880657</v>
      </c>
      <c r="U6" s="266">
        <v>169</v>
      </c>
      <c r="V6" s="266">
        <v>58</v>
      </c>
      <c r="W6" s="198">
        <f t="shared" ref="W6:W69" si="7">(Q6+R6)/(Q6+R6+T6)</f>
        <v>0.57826086956521738</v>
      </c>
      <c r="X6" s="198">
        <f t="shared" si="1"/>
        <v>9.7167285948299972E-2</v>
      </c>
      <c r="Y6" s="271">
        <v>111.27572016460906</v>
      </c>
      <c r="Z6" s="211">
        <f t="shared" si="2"/>
        <v>3.0867051363275742E-2</v>
      </c>
      <c r="AA6" s="270">
        <v>38.18930041152263</v>
      </c>
      <c r="AB6" s="211">
        <f t="shared" si="3"/>
        <v>1.0593425911656762E-2</v>
      </c>
    </row>
    <row r="7" spans="1:28" x14ac:dyDescent="0.2">
      <c r="A7" s="15" t="s">
        <v>40</v>
      </c>
      <c r="B7" s="381" t="s">
        <v>105</v>
      </c>
      <c r="C7" s="163">
        <f>'18'!C7</f>
        <v>5417</v>
      </c>
      <c r="D7" s="163">
        <f>'18'!D7</f>
        <v>3549</v>
      </c>
      <c r="E7" s="163">
        <f>'18'!E7</f>
        <v>8966</v>
      </c>
      <c r="F7" s="267">
        <v>20</v>
      </c>
      <c r="G7" s="267">
        <v>14</v>
      </c>
      <c r="H7" s="267">
        <v>5</v>
      </c>
      <c r="I7" s="267">
        <v>1</v>
      </c>
      <c r="J7" s="267">
        <v>46</v>
      </c>
      <c r="K7" s="209">
        <f t="shared" si="4"/>
        <v>40</v>
      </c>
      <c r="L7" s="209">
        <f t="shared" si="0"/>
        <v>6</v>
      </c>
      <c r="M7" s="209">
        <f t="shared" si="5"/>
        <v>86</v>
      </c>
      <c r="N7" s="198">
        <f t="shared" si="6"/>
        <v>0.46511627906976744</v>
      </c>
      <c r="O7" s="268">
        <v>0.66666666666666663</v>
      </c>
      <c r="P7" s="210">
        <v>202235</v>
      </c>
      <c r="Q7" s="270">
        <v>442.22065063649222</v>
      </c>
      <c r="R7" s="270">
        <v>648.93917963224897</v>
      </c>
      <c r="S7" s="270">
        <v>758.84016973125881</v>
      </c>
      <c r="T7" s="271">
        <v>624.025459688826</v>
      </c>
      <c r="U7" s="266">
        <v>1018</v>
      </c>
      <c r="V7" s="266">
        <v>318</v>
      </c>
      <c r="W7" s="198">
        <f t="shared" si="7"/>
        <v>0.63617606602475929</v>
      </c>
      <c r="X7" s="198">
        <f t="shared" si="1"/>
        <v>0.12169973569805277</v>
      </c>
      <c r="Y7" s="271">
        <v>600.43281471004252</v>
      </c>
      <c r="Z7" s="211">
        <f t="shared" si="2"/>
        <v>6.6967746454387966E-2</v>
      </c>
      <c r="AA7" s="270">
        <v>187.56152758132959</v>
      </c>
      <c r="AB7" s="211">
        <f t="shared" si="3"/>
        <v>2.0919197811881507E-2</v>
      </c>
    </row>
    <row r="8" spans="1:28" x14ac:dyDescent="0.2">
      <c r="A8" s="15" t="s">
        <v>41</v>
      </c>
      <c r="B8" s="381" t="s">
        <v>109</v>
      </c>
      <c r="C8" s="163">
        <f>'18'!C8</f>
        <v>1561</v>
      </c>
      <c r="D8" s="163">
        <f>'18'!D8</f>
        <v>1066</v>
      </c>
      <c r="E8" s="163">
        <f>'18'!E8</f>
        <v>2627</v>
      </c>
      <c r="F8" s="267">
        <v>3</v>
      </c>
      <c r="G8" s="267">
        <v>2</v>
      </c>
      <c r="H8" s="267">
        <v>4</v>
      </c>
      <c r="I8" s="267">
        <v>2</v>
      </c>
      <c r="J8" s="267">
        <v>10</v>
      </c>
      <c r="K8" s="209">
        <f t="shared" si="4"/>
        <v>11</v>
      </c>
      <c r="L8" s="209">
        <f t="shared" si="0"/>
        <v>6</v>
      </c>
      <c r="M8" s="209">
        <f t="shared" si="5"/>
        <v>21</v>
      </c>
      <c r="N8" s="198">
        <f t="shared" si="6"/>
        <v>0.52380952380952384</v>
      </c>
      <c r="O8" s="268">
        <v>0.5</v>
      </c>
      <c r="P8" s="210">
        <v>31820</v>
      </c>
      <c r="Q8" s="270">
        <v>65.696428571428569</v>
      </c>
      <c r="R8" s="270">
        <v>106.125</v>
      </c>
      <c r="S8" s="270">
        <v>111.17857142857143</v>
      </c>
      <c r="T8" s="271">
        <v>150.57142857142858</v>
      </c>
      <c r="U8" s="266">
        <v>124</v>
      </c>
      <c r="V8" s="266">
        <v>102</v>
      </c>
      <c r="W8" s="198">
        <f t="shared" si="7"/>
        <v>0.53295668549905839</v>
      </c>
      <c r="X8" s="198">
        <f t="shared" si="1"/>
        <v>6.5405949208766107E-2</v>
      </c>
      <c r="Y8" s="271">
        <v>75.285714285714292</v>
      </c>
      <c r="Z8" s="211">
        <f t="shared" si="2"/>
        <v>2.8658437109141337E-2</v>
      </c>
      <c r="AA8" s="270">
        <v>61.928571428571438</v>
      </c>
      <c r="AB8" s="211">
        <f t="shared" si="3"/>
        <v>2.3573875686551747E-2</v>
      </c>
    </row>
    <row r="9" spans="1:28" x14ac:dyDescent="0.2">
      <c r="A9" s="15" t="s">
        <v>42</v>
      </c>
      <c r="B9" s="381" t="s">
        <v>105</v>
      </c>
      <c r="C9" s="163">
        <f>'18'!C9</f>
        <v>14834</v>
      </c>
      <c r="D9" s="163">
        <f>'18'!D9</f>
        <v>10454</v>
      </c>
      <c r="E9" s="163">
        <f>'18'!E9</f>
        <v>25288</v>
      </c>
      <c r="F9" s="267">
        <v>42</v>
      </c>
      <c r="G9" s="267">
        <v>33</v>
      </c>
      <c r="H9" s="267">
        <v>14</v>
      </c>
      <c r="I9" s="267">
        <v>15</v>
      </c>
      <c r="J9" s="267">
        <v>80</v>
      </c>
      <c r="K9" s="209">
        <f t="shared" si="4"/>
        <v>104</v>
      </c>
      <c r="L9" s="209">
        <f t="shared" si="0"/>
        <v>29</v>
      </c>
      <c r="M9" s="209">
        <f t="shared" si="5"/>
        <v>184</v>
      </c>
      <c r="N9" s="198">
        <f t="shared" si="6"/>
        <v>0.56521739130434778</v>
      </c>
      <c r="O9" s="268">
        <v>0.7416666666666667</v>
      </c>
      <c r="P9" s="210">
        <v>945692.7</v>
      </c>
      <c r="Q9" s="270">
        <v>1164.0073428178064</v>
      </c>
      <c r="R9" s="270">
        <v>1571.1886186324002</v>
      </c>
      <c r="S9" s="270">
        <v>2086.8040385497934</v>
      </c>
      <c r="T9" s="271">
        <v>1094.7590637907297</v>
      </c>
      <c r="U9" s="266">
        <v>3112</v>
      </c>
      <c r="V9" s="266">
        <v>1537</v>
      </c>
      <c r="W9" s="198">
        <f t="shared" si="7"/>
        <v>0.71415876777251186</v>
      </c>
      <c r="X9" s="198">
        <f t="shared" si="1"/>
        <v>0.10816181435662001</v>
      </c>
      <c r="Y9" s="271">
        <v>1765.2280862781092</v>
      </c>
      <c r="Z9" s="211">
        <f t="shared" si="2"/>
        <v>6.9804970194483909E-2</v>
      </c>
      <c r="AA9" s="270">
        <v>871.83662230380912</v>
      </c>
      <c r="AB9" s="211">
        <f t="shared" si="3"/>
        <v>3.4476297939884888E-2</v>
      </c>
    </row>
    <row r="10" spans="1:28" x14ac:dyDescent="0.2">
      <c r="A10" s="15" t="s">
        <v>43</v>
      </c>
      <c r="B10" s="381" t="s">
        <v>109</v>
      </c>
      <c r="C10" s="163">
        <f>'18'!C10</f>
        <v>4316</v>
      </c>
      <c r="D10" s="163">
        <f>'18'!D10</f>
        <v>2911</v>
      </c>
      <c r="E10" s="163">
        <f>'18'!E10</f>
        <v>7227</v>
      </c>
      <c r="F10" s="267">
        <v>10</v>
      </c>
      <c r="G10" s="267">
        <v>4</v>
      </c>
      <c r="H10" s="267">
        <v>3</v>
      </c>
      <c r="I10" s="267">
        <v>16</v>
      </c>
      <c r="J10" s="267">
        <v>27</v>
      </c>
      <c r="K10" s="209">
        <f t="shared" si="4"/>
        <v>33</v>
      </c>
      <c r="L10" s="209">
        <f t="shared" si="0"/>
        <v>19</v>
      </c>
      <c r="M10" s="209">
        <f t="shared" si="5"/>
        <v>60</v>
      </c>
      <c r="N10" s="198">
        <f t="shared" si="6"/>
        <v>0.55000000000000004</v>
      </c>
      <c r="O10" s="268">
        <v>0.7142857142857143</v>
      </c>
      <c r="P10" s="210">
        <v>306389.36</v>
      </c>
      <c r="Q10" s="270">
        <v>353.08409506398539</v>
      </c>
      <c r="R10" s="270">
        <v>560.78062157221211</v>
      </c>
      <c r="S10" s="270">
        <v>709.1352833638025</v>
      </c>
      <c r="T10" s="271">
        <v>423.9926873857404</v>
      </c>
      <c r="U10" s="266">
        <v>1177</v>
      </c>
      <c r="V10" s="266">
        <v>965</v>
      </c>
      <c r="W10" s="198">
        <f t="shared" si="7"/>
        <v>0.68308080808080818</v>
      </c>
      <c r="X10" s="198">
        <f t="shared" si="1"/>
        <v>0.12645146210546526</v>
      </c>
      <c r="Y10" s="271">
        <v>662.73491773308956</v>
      </c>
      <c r="Z10" s="211">
        <f t="shared" si="2"/>
        <v>9.1702631483753919E-2</v>
      </c>
      <c r="AA10" s="270">
        <v>543.36380255941503</v>
      </c>
      <c r="AB10" s="211">
        <f t="shared" si="3"/>
        <v>7.5185250111998753E-2</v>
      </c>
    </row>
    <row r="11" spans="1:28" x14ac:dyDescent="0.2">
      <c r="A11" s="15" t="s">
        <v>44</v>
      </c>
      <c r="B11" s="381" t="s">
        <v>109</v>
      </c>
      <c r="C11" s="163">
        <f>'18'!C11</f>
        <v>2246</v>
      </c>
      <c r="D11" s="163">
        <f>'18'!D11</f>
        <v>1518</v>
      </c>
      <c r="E11" s="163">
        <f>'18'!E11</f>
        <v>3764</v>
      </c>
      <c r="F11" s="267">
        <v>7</v>
      </c>
      <c r="G11" s="267">
        <v>5</v>
      </c>
      <c r="H11" s="267">
        <v>1</v>
      </c>
      <c r="I11" s="267">
        <v>1</v>
      </c>
      <c r="J11" s="267">
        <v>28</v>
      </c>
      <c r="K11" s="209">
        <f t="shared" si="4"/>
        <v>14</v>
      </c>
      <c r="L11" s="209">
        <f t="shared" si="0"/>
        <v>2</v>
      </c>
      <c r="M11" s="209">
        <f t="shared" si="5"/>
        <v>42</v>
      </c>
      <c r="N11" s="198">
        <f t="shared" si="6"/>
        <v>0.33333333333333331</v>
      </c>
      <c r="O11" s="268">
        <v>0.68421052631578949</v>
      </c>
      <c r="P11" s="210">
        <v>100340</v>
      </c>
      <c r="Q11" s="270">
        <v>210</v>
      </c>
      <c r="R11" s="270">
        <v>228.42105263157896</v>
      </c>
      <c r="S11" s="270">
        <v>261.57894736842104</v>
      </c>
      <c r="T11" s="271">
        <v>294.36842105263156</v>
      </c>
      <c r="U11" s="266">
        <v>329</v>
      </c>
      <c r="V11" s="266">
        <v>106</v>
      </c>
      <c r="W11" s="198">
        <f t="shared" si="7"/>
        <v>0.59829059829059827</v>
      </c>
      <c r="X11" s="198">
        <f t="shared" si="1"/>
        <v>0.1164774316236926</v>
      </c>
      <c r="Y11" s="271">
        <v>206.05789473684209</v>
      </c>
      <c r="Z11" s="211">
        <f t="shared" si="2"/>
        <v>5.4744392863135517E-2</v>
      </c>
      <c r="AA11" s="270">
        <v>66.389473684210515</v>
      </c>
      <c r="AB11" s="211">
        <f t="shared" si="3"/>
        <v>1.7638011074444876E-2</v>
      </c>
    </row>
    <row r="12" spans="1:28" x14ac:dyDescent="0.2">
      <c r="A12" s="15" t="s">
        <v>224</v>
      </c>
      <c r="B12" s="381" t="s">
        <v>105</v>
      </c>
      <c r="C12" s="163">
        <f>'18'!C12</f>
        <v>19766</v>
      </c>
      <c r="D12" s="163">
        <f>'18'!D12</f>
        <v>14384</v>
      </c>
      <c r="E12" s="163">
        <f>'18'!E12</f>
        <v>34150</v>
      </c>
      <c r="F12" s="267">
        <v>65</v>
      </c>
      <c r="G12" s="267">
        <v>53</v>
      </c>
      <c r="H12" s="267">
        <v>28</v>
      </c>
      <c r="I12" s="267">
        <v>26</v>
      </c>
      <c r="J12" s="267">
        <v>136</v>
      </c>
      <c r="K12" s="209">
        <f t="shared" si="4"/>
        <v>172</v>
      </c>
      <c r="L12" s="209">
        <f t="shared" si="0"/>
        <v>54</v>
      </c>
      <c r="M12" s="209">
        <f t="shared" si="5"/>
        <v>308</v>
      </c>
      <c r="N12" s="198">
        <f t="shared" si="6"/>
        <v>0.55844155844155841</v>
      </c>
      <c r="O12" s="268">
        <v>0.67213114754098358</v>
      </c>
      <c r="P12" s="210">
        <v>1897183.5999999999</v>
      </c>
      <c r="Q12" s="270">
        <v>1887.4381732012064</v>
      </c>
      <c r="R12" s="270">
        <v>3149.4976303317535</v>
      </c>
      <c r="S12" s="270">
        <v>3707.0641964670399</v>
      </c>
      <c r="T12" s="271">
        <v>2655.5665661352868</v>
      </c>
      <c r="U12" s="266">
        <v>5575</v>
      </c>
      <c r="V12" s="266">
        <v>2814</v>
      </c>
      <c r="W12" s="198">
        <f t="shared" si="7"/>
        <v>0.65478508312116213</v>
      </c>
      <c r="X12" s="198">
        <f t="shared" si="1"/>
        <v>0.14749445983991097</v>
      </c>
      <c r="Y12" s="271">
        <v>3211.4498061180525</v>
      </c>
      <c r="Z12" s="211">
        <f t="shared" si="2"/>
        <v>9.4039525801407106E-2</v>
      </c>
      <c r="AA12" s="270">
        <v>1620.9900904782421</v>
      </c>
      <c r="AB12" s="211">
        <f t="shared" si="3"/>
        <v>4.7466766924692302E-2</v>
      </c>
    </row>
    <row r="13" spans="1:28" x14ac:dyDescent="0.2">
      <c r="A13" s="15" t="s">
        <v>45</v>
      </c>
      <c r="B13" s="381" t="s">
        <v>109</v>
      </c>
      <c r="C13" s="163">
        <f>'18'!C13</f>
        <v>5721</v>
      </c>
      <c r="D13" s="163">
        <f>'18'!D13</f>
        <v>4262</v>
      </c>
      <c r="E13" s="163">
        <f>'18'!E13</f>
        <v>9983</v>
      </c>
      <c r="F13" s="267">
        <v>19</v>
      </c>
      <c r="G13" s="267">
        <v>8</v>
      </c>
      <c r="H13" s="267">
        <v>4</v>
      </c>
      <c r="I13" s="267">
        <v>7</v>
      </c>
      <c r="J13" s="267">
        <v>46</v>
      </c>
      <c r="K13" s="209">
        <f t="shared" si="4"/>
        <v>38</v>
      </c>
      <c r="L13" s="209">
        <f t="shared" si="0"/>
        <v>11</v>
      </c>
      <c r="M13" s="209">
        <f t="shared" si="5"/>
        <v>84</v>
      </c>
      <c r="N13" s="198">
        <f t="shared" si="6"/>
        <v>0.45238095238095238</v>
      </c>
      <c r="O13" s="268">
        <v>0.60869565217391308</v>
      </c>
      <c r="P13" s="210">
        <v>303545.5</v>
      </c>
      <c r="Q13" s="270">
        <v>377.39211136890953</v>
      </c>
      <c r="R13" s="270">
        <v>558.83062645011603</v>
      </c>
      <c r="S13" s="270">
        <v>627.7772621809745</v>
      </c>
      <c r="T13" s="271">
        <v>669.24361948955914</v>
      </c>
      <c r="U13" s="266">
        <v>875</v>
      </c>
      <c r="V13" s="266">
        <v>541</v>
      </c>
      <c r="W13" s="198">
        <f t="shared" si="7"/>
        <v>0.58314690529455637</v>
      </c>
      <c r="X13" s="198">
        <f t="shared" si="1"/>
        <v>9.3781702676452514E-2</v>
      </c>
      <c r="Y13" s="271">
        <v>523.7819025522042</v>
      </c>
      <c r="Z13" s="211">
        <f t="shared" si="2"/>
        <v>5.2467384809396396E-2</v>
      </c>
      <c r="AA13" s="270">
        <v>323.84686774941997</v>
      </c>
      <c r="AB13" s="211">
        <f t="shared" si="3"/>
        <v>3.2439834493581086E-2</v>
      </c>
    </row>
    <row r="14" spans="1:28" x14ac:dyDescent="0.2">
      <c r="A14" s="15" t="s">
        <v>46</v>
      </c>
      <c r="B14" s="381" t="s">
        <v>109</v>
      </c>
      <c r="C14" s="163">
        <f>'18'!C14</f>
        <v>4199</v>
      </c>
      <c r="D14" s="163">
        <f>'18'!D14</f>
        <v>3044</v>
      </c>
      <c r="E14" s="163">
        <f>'18'!E14</f>
        <v>7243</v>
      </c>
      <c r="F14" s="267">
        <v>24</v>
      </c>
      <c r="G14" s="267">
        <v>6</v>
      </c>
      <c r="H14" s="267">
        <v>13</v>
      </c>
      <c r="I14" s="267">
        <v>2</v>
      </c>
      <c r="J14" s="267">
        <v>58</v>
      </c>
      <c r="K14" s="209">
        <f t="shared" si="4"/>
        <v>45</v>
      </c>
      <c r="L14" s="209">
        <f t="shared" si="0"/>
        <v>15</v>
      </c>
      <c r="M14" s="209">
        <f t="shared" si="5"/>
        <v>103</v>
      </c>
      <c r="N14" s="198">
        <f t="shared" si="6"/>
        <v>0.43689320388349512</v>
      </c>
      <c r="O14" s="268">
        <v>0.70833333333333337</v>
      </c>
      <c r="P14" s="210">
        <v>205635</v>
      </c>
      <c r="Q14" s="270">
        <v>580.18729641693812</v>
      </c>
      <c r="R14" s="270">
        <v>623.62377850162864</v>
      </c>
      <c r="S14" s="270">
        <v>701.18892508143324</v>
      </c>
      <c r="T14" s="271">
        <v>679.94788273615632</v>
      </c>
      <c r="U14" s="266">
        <v>939</v>
      </c>
      <c r="V14" s="266">
        <v>705</v>
      </c>
      <c r="W14" s="198">
        <f t="shared" si="7"/>
        <v>0.63904729956390471</v>
      </c>
      <c r="X14" s="198">
        <f t="shared" si="1"/>
        <v>0.16620337911342906</v>
      </c>
      <c r="Y14" s="271">
        <v>593.37459283387625</v>
      </c>
      <c r="Z14" s="211">
        <f t="shared" si="2"/>
        <v>8.1923870334650872E-2</v>
      </c>
      <c r="AA14" s="270">
        <v>445.5048859934854</v>
      </c>
      <c r="AB14" s="211">
        <f t="shared" si="3"/>
        <v>6.1508337152213918E-2</v>
      </c>
    </row>
    <row r="15" spans="1:28" x14ac:dyDescent="0.2">
      <c r="A15" s="15" t="s">
        <v>47</v>
      </c>
      <c r="B15" s="381" t="s">
        <v>109</v>
      </c>
      <c r="C15" s="163">
        <f>'18'!C15</f>
        <v>139</v>
      </c>
      <c r="D15" s="163">
        <f>'18'!D15</f>
        <v>80</v>
      </c>
      <c r="E15" s="163">
        <f>'18'!E15</f>
        <v>219</v>
      </c>
      <c r="F15" s="267">
        <v>0</v>
      </c>
      <c r="G15" s="267">
        <v>1</v>
      </c>
      <c r="H15" s="267">
        <v>0</v>
      </c>
      <c r="I15" s="267">
        <v>0</v>
      </c>
      <c r="J15" s="267">
        <v>1</v>
      </c>
      <c r="K15" s="209">
        <f t="shared" si="4"/>
        <v>1</v>
      </c>
      <c r="L15" s="209">
        <f t="shared" si="0"/>
        <v>0</v>
      </c>
      <c r="M15" s="209">
        <f t="shared" si="5"/>
        <v>2</v>
      </c>
      <c r="N15" s="198">
        <f t="shared" si="6"/>
        <v>0.5</v>
      </c>
      <c r="O15" s="268">
        <v>1</v>
      </c>
      <c r="P15" s="210">
        <v>4725</v>
      </c>
      <c r="Q15" s="270">
        <v>53</v>
      </c>
      <c r="R15" s="270">
        <v>0</v>
      </c>
      <c r="S15" s="270">
        <v>0</v>
      </c>
      <c r="T15" s="271">
        <v>5</v>
      </c>
      <c r="U15" s="266">
        <v>53</v>
      </c>
      <c r="V15" s="266">
        <v>0</v>
      </c>
      <c r="W15" s="198">
        <f t="shared" si="7"/>
        <v>0.91379310344827591</v>
      </c>
      <c r="X15" s="198">
        <f t="shared" si="1"/>
        <v>0.24200913242009131</v>
      </c>
      <c r="Y15" s="271">
        <v>53</v>
      </c>
      <c r="Z15" s="211">
        <f t="shared" si="2"/>
        <v>0.24200913242009131</v>
      </c>
      <c r="AA15" s="270">
        <v>0</v>
      </c>
      <c r="AB15" s="211">
        <f t="shared" si="3"/>
        <v>0</v>
      </c>
    </row>
    <row r="16" spans="1:28" x14ac:dyDescent="0.2">
      <c r="A16" s="15" t="s">
        <v>48</v>
      </c>
      <c r="B16" s="381" t="s">
        <v>109</v>
      </c>
      <c r="C16" s="163">
        <f>'18'!C16</f>
        <v>2045</v>
      </c>
      <c r="D16" s="163">
        <f>'18'!D16</f>
        <v>1442</v>
      </c>
      <c r="E16" s="163">
        <f>'18'!E16</f>
        <v>3487</v>
      </c>
      <c r="F16" s="267">
        <v>9</v>
      </c>
      <c r="G16" s="267">
        <v>3</v>
      </c>
      <c r="H16" s="267">
        <v>0</v>
      </c>
      <c r="I16" s="267">
        <v>0</v>
      </c>
      <c r="J16" s="267">
        <v>17</v>
      </c>
      <c r="K16" s="209">
        <f t="shared" si="4"/>
        <v>12</v>
      </c>
      <c r="L16" s="209">
        <f t="shared" si="0"/>
        <v>0</v>
      </c>
      <c r="M16" s="209">
        <f t="shared" si="5"/>
        <v>29</v>
      </c>
      <c r="N16" s="198">
        <f t="shared" si="6"/>
        <v>0.41379310344827586</v>
      </c>
      <c r="O16" s="268">
        <v>0.47619047619047616</v>
      </c>
      <c r="P16" s="210">
        <v>20030</v>
      </c>
      <c r="Q16" s="270">
        <v>117.76</v>
      </c>
      <c r="R16" s="270">
        <v>158.24</v>
      </c>
      <c r="S16" s="270">
        <v>276</v>
      </c>
      <c r="T16" s="271">
        <v>312.5</v>
      </c>
      <c r="U16" s="266">
        <v>117</v>
      </c>
      <c r="V16" s="266">
        <v>0</v>
      </c>
      <c r="W16" s="198">
        <f t="shared" si="7"/>
        <v>0.46898895497026338</v>
      </c>
      <c r="X16" s="198">
        <f t="shared" si="1"/>
        <v>7.9151132778893032E-2</v>
      </c>
      <c r="Y16" s="271">
        <v>58.5</v>
      </c>
      <c r="Z16" s="211">
        <f t="shared" si="2"/>
        <v>1.6776598795526239E-2</v>
      </c>
      <c r="AA16" s="270">
        <v>0</v>
      </c>
      <c r="AB16" s="211">
        <f t="shared" si="3"/>
        <v>0</v>
      </c>
    </row>
    <row r="17" spans="1:28" x14ac:dyDescent="0.2">
      <c r="A17" s="15" t="s">
        <v>49</v>
      </c>
      <c r="B17" s="381" t="s">
        <v>109</v>
      </c>
      <c r="C17" s="163">
        <f>'18'!C17</f>
        <v>4001</v>
      </c>
      <c r="D17" s="163">
        <f>'18'!D17</f>
        <v>2770</v>
      </c>
      <c r="E17" s="163">
        <f>'18'!E17</f>
        <v>6771</v>
      </c>
      <c r="F17" s="267">
        <v>14</v>
      </c>
      <c r="G17" s="267">
        <v>22</v>
      </c>
      <c r="H17" s="267">
        <v>4</v>
      </c>
      <c r="I17" s="267">
        <v>13</v>
      </c>
      <c r="J17" s="267">
        <v>51</v>
      </c>
      <c r="K17" s="209">
        <f t="shared" si="4"/>
        <v>53</v>
      </c>
      <c r="L17" s="209">
        <f t="shared" si="0"/>
        <v>17</v>
      </c>
      <c r="M17" s="209">
        <f t="shared" si="5"/>
        <v>104</v>
      </c>
      <c r="N17" s="198">
        <f t="shared" si="6"/>
        <v>0.50961538461538458</v>
      </c>
      <c r="O17" s="268">
        <v>0.78181818181818186</v>
      </c>
      <c r="P17" s="210">
        <v>485262.6</v>
      </c>
      <c r="Q17" s="270">
        <v>597.03355704697992</v>
      </c>
      <c r="R17" s="270">
        <v>837.94183445190163</v>
      </c>
      <c r="S17" s="270">
        <v>906.02460850111856</v>
      </c>
      <c r="T17" s="271">
        <v>531.44966442953023</v>
      </c>
      <c r="U17" s="266">
        <v>1779</v>
      </c>
      <c r="V17" s="266">
        <v>853</v>
      </c>
      <c r="W17" s="198">
        <f t="shared" si="7"/>
        <v>0.72973815461346636</v>
      </c>
      <c r="X17" s="198">
        <f t="shared" si="1"/>
        <v>0.21192961032327298</v>
      </c>
      <c r="Y17" s="271">
        <v>1090.4832214765102</v>
      </c>
      <c r="Z17" s="211">
        <f t="shared" si="2"/>
        <v>0.16105201912221387</v>
      </c>
      <c r="AA17" s="270">
        <v>522.86800894854593</v>
      </c>
      <c r="AB17" s="211">
        <f t="shared" si="3"/>
        <v>7.7221682018689397E-2</v>
      </c>
    </row>
    <row r="18" spans="1:28" x14ac:dyDescent="0.2">
      <c r="A18" s="15" t="s">
        <v>50</v>
      </c>
      <c r="B18" s="381" t="s">
        <v>105</v>
      </c>
      <c r="C18" s="163">
        <f>'18'!C18</f>
        <v>17963</v>
      </c>
      <c r="D18" s="163">
        <f>'18'!D18</f>
        <v>13163</v>
      </c>
      <c r="E18" s="163">
        <f>'18'!E18</f>
        <v>31126</v>
      </c>
      <c r="F18" s="267">
        <v>68</v>
      </c>
      <c r="G18" s="267">
        <v>34</v>
      </c>
      <c r="H18" s="267">
        <v>15</v>
      </c>
      <c r="I18" s="267">
        <v>24</v>
      </c>
      <c r="J18" s="267">
        <v>142</v>
      </c>
      <c r="K18" s="209">
        <f t="shared" si="4"/>
        <v>141</v>
      </c>
      <c r="L18" s="209">
        <f t="shared" si="0"/>
        <v>39</v>
      </c>
      <c r="M18" s="209">
        <f t="shared" si="5"/>
        <v>283</v>
      </c>
      <c r="N18" s="198">
        <f t="shared" si="6"/>
        <v>0.49823321554770317</v>
      </c>
      <c r="O18" s="268">
        <v>0.63500000000000001</v>
      </c>
      <c r="P18" s="210">
        <v>1223145</v>
      </c>
      <c r="Q18" s="270">
        <v>1721.8531468531469</v>
      </c>
      <c r="R18" s="270">
        <v>2371.6783216783219</v>
      </c>
      <c r="S18" s="270">
        <v>2731.4685314685312</v>
      </c>
      <c r="T18" s="271">
        <v>2570.677783754707</v>
      </c>
      <c r="U18" s="266">
        <v>3635</v>
      </c>
      <c r="V18" s="266">
        <v>2019</v>
      </c>
      <c r="W18" s="198">
        <f t="shared" si="7"/>
        <v>0.61425614256142558</v>
      </c>
      <c r="X18" s="198">
        <f t="shared" si="1"/>
        <v>0.13151485794935003</v>
      </c>
      <c r="Y18" s="271">
        <v>2180.2178590640133</v>
      </c>
      <c r="Z18" s="211">
        <f t="shared" si="2"/>
        <v>7.0044909691705112E-2</v>
      </c>
      <c r="AA18" s="270">
        <v>1210.9655728886501</v>
      </c>
      <c r="AB18" s="211">
        <f t="shared" si="3"/>
        <v>3.8905274461500036E-2</v>
      </c>
    </row>
    <row r="19" spans="1:28" x14ac:dyDescent="0.2">
      <c r="A19" s="15" t="s">
        <v>51</v>
      </c>
      <c r="B19" s="381" t="s">
        <v>109</v>
      </c>
      <c r="C19" s="163">
        <f>'18'!C19</f>
        <v>1226</v>
      </c>
      <c r="D19" s="163">
        <f>'18'!D19</f>
        <v>827</v>
      </c>
      <c r="E19" s="163">
        <f>'18'!E19</f>
        <v>2053</v>
      </c>
      <c r="F19" s="267">
        <v>9</v>
      </c>
      <c r="G19" s="267">
        <v>1</v>
      </c>
      <c r="H19" s="267">
        <v>3</v>
      </c>
      <c r="I19" s="267">
        <v>1</v>
      </c>
      <c r="J19" s="267">
        <v>12</v>
      </c>
      <c r="K19" s="209">
        <f t="shared" si="4"/>
        <v>14</v>
      </c>
      <c r="L19" s="209">
        <f t="shared" si="0"/>
        <v>4</v>
      </c>
      <c r="M19" s="209">
        <f t="shared" si="5"/>
        <v>26</v>
      </c>
      <c r="N19" s="198">
        <f t="shared" si="6"/>
        <v>0.53846153846153844</v>
      </c>
      <c r="O19" s="268">
        <v>1</v>
      </c>
      <c r="P19" s="210">
        <v>50135</v>
      </c>
      <c r="Q19" s="270">
        <v>239.52808988764045</v>
      </c>
      <c r="R19" s="270">
        <v>203.23595505617976</v>
      </c>
      <c r="S19" s="270">
        <v>203.23595505617976</v>
      </c>
      <c r="T19" s="271">
        <v>57.573033707865171</v>
      </c>
      <c r="U19" s="266">
        <v>169</v>
      </c>
      <c r="V19" s="266">
        <v>164</v>
      </c>
      <c r="W19" s="198">
        <f t="shared" si="7"/>
        <v>0.88493150684931499</v>
      </c>
      <c r="X19" s="198">
        <f t="shared" si="1"/>
        <v>0.21566685092246476</v>
      </c>
      <c r="Y19" s="271">
        <v>115.8314606741573</v>
      </c>
      <c r="Z19" s="211">
        <f t="shared" si="2"/>
        <v>5.6420584838849146E-2</v>
      </c>
      <c r="AA19" s="270">
        <v>112.40449438202248</v>
      </c>
      <c r="AB19" s="211">
        <f t="shared" si="3"/>
        <v>5.4751336766693852E-2</v>
      </c>
    </row>
    <row r="20" spans="1:28" x14ac:dyDescent="0.2">
      <c r="A20" s="15" t="s">
        <v>52</v>
      </c>
      <c r="B20" s="381" t="s">
        <v>109</v>
      </c>
      <c r="C20" s="163">
        <f>'18'!C20</f>
        <v>2393</v>
      </c>
      <c r="D20" s="163">
        <f>'18'!D20</f>
        <v>1660</v>
      </c>
      <c r="E20" s="163">
        <f>'18'!E20</f>
        <v>4053</v>
      </c>
      <c r="F20" s="267">
        <v>15</v>
      </c>
      <c r="G20" s="267">
        <v>12</v>
      </c>
      <c r="H20" s="267">
        <v>4</v>
      </c>
      <c r="I20" s="267">
        <v>11</v>
      </c>
      <c r="J20" s="267">
        <v>34</v>
      </c>
      <c r="K20" s="209">
        <f t="shared" si="4"/>
        <v>42</v>
      </c>
      <c r="L20" s="209">
        <f t="shared" si="0"/>
        <v>15</v>
      </c>
      <c r="M20" s="209">
        <f t="shared" si="5"/>
        <v>76</v>
      </c>
      <c r="N20" s="198">
        <f t="shared" si="6"/>
        <v>0.55263157894736847</v>
      </c>
      <c r="O20" s="268">
        <v>1</v>
      </c>
      <c r="P20" s="210">
        <v>143651</v>
      </c>
      <c r="Q20" s="270">
        <v>258.07228915662654</v>
      </c>
      <c r="R20" s="270">
        <v>288.43373493975906</v>
      </c>
      <c r="S20" s="270">
        <v>461.49397590361446</v>
      </c>
      <c r="T20" s="271">
        <v>101.92771084337349</v>
      </c>
      <c r="U20" s="266">
        <v>663</v>
      </c>
      <c r="V20" s="266">
        <v>435</v>
      </c>
      <c r="W20" s="198">
        <f t="shared" si="7"/>
        <v>0.84280936454849498</v>
      </c>
      <c r="X20" s="198">
        <f t="shared" si="1"/>
        <v>0.1348398776452962</v>
      </c>
      <c r="Y20" s="271">
        <v>359.45783132530124</v>
      </c>
      <c r="Z20" s="211">
        <f t="shared" si="2"/>
        <v>8.8689324284554963E-2</v>
      </c>
      <c r="AA20" s="270">
        <v>235.84337349397595</v>
      </c>
      <c r="AB20" s="211">
        <f t="shared" si="3"/>
        <v>5.8189828150499862E-2</v>
      </c>
    </row>
    <row r="21" spans="1:28" x14ac:dyDescent="0.2">
      <c r="A21" s="15" t="s">
        <v>53</v>
      </c>
      <c r="B21" s="381" t="s">
        <v>109</v>
      </c>
      <c r="C21" s="163">
        <f>'18'!C21</f>
        <v>1301</v>
      </c>
      <c r="D21" s="163">
        <f>'18'!D21</f>
        <v>904</v>
      </c>
      <c r="E21" s="163">
        <f>'18'!E21</f>
        <v>2205</v>
      </c>
      <c r="F21" s="267">
        <v>4</v>
      </c>
      <c r="G21" s="267">
        <v>3</v>
      </c>
      <c r="H21" s="267">
        <v>1</v>
      </c>
      <c r="I21" s="267">
        <v>1</v>
      </c>
      <c r="J21" s="267">
        <v>7</v>
      </c>
      <c r="K21" s="209">
        <f t="shared" si="4"/>
        <v>9</v>
      </c>
      <c r="L21" s="209">
        <f t="shared" si="0"/>
        <v>2</v>
      </c>
      <c r="M21" s="209">
        <f t="shared" si="5"/>
        <v>16</v>
      </c>
      <c r="N21" s="198">
        <f t="shared" si="6"/>
        <v>0.5625</v>
      </c>
      <c r="O21" s="268">
        <v>0.77777777777777779</v>
      </c>
      <c r="P21" s="210">
        <v>78920</v>
      </c>
      <c r="Q21" s="270">
        <v>91.108695652173921</v>
      </c>
      <c r="R21" s="270">
        <v>140.80434782608694</v>
      </c>
      <c r="S21" s="270">
        <v>149.08695652173913</v>
      </c>
      <c r="T21" s="271">
        <v>83.391304347826093</v>
      </c>
      <c r="U21" s="266">
        <v>217</v>
      </c>
      <c r="V21" s="266">
        <v>106</v>
      </c>
      <c r="W21" s="198">
        <f t="shared" si="7"/>
        <v>0.73552123552123549</v>
      </c>
      <c r="X21" s="198">
        <f t="shared" si="1"/>
        <v>0.105175983436853</v>
      </c>
      <c r="Y21" s="271">
        <v>132.08695652173913</v>
      </c>
      <c r="Z21" s="211">
        <f t="shared" si="2"/>
        <v>5.9903381642512077E-2</v>
      </c>
      <c r="AA21" s="270">
        <v>64.521739130434781</v>
      </c>
      <c r="AB21" s="211">
        <f t="shared" si="3"/>
        <v>2.9261559696342303E-2</v>
      </c>
    </row>
    <row r="22" spans="1:28" x14ac:dyDescent="0.2">
      <c r="A22" s="15" t="s">
        <v>54</v>
      </c>
      <c r="B22" s="381" t="s">
        <v>109</v>
      </c>
      <c r="C22" s="163">
        <f>'18'!C22</f>
        <v>1869</v>
      </c>
      <c r="D22" s="163">
        <f>'18'!D22</f>
        <v>1351</v>
      </c>
      <c r="E22" s="163">
        <f>'18'!E22</f>
        <v>3220</v>
      </c>
      <c r="F22" s="267">
        <v>11</v>
      </c>
      <c r="G22" s="267">
        <v>2</v>
      </c>
      <c r="H22" s="267">
        <v>2</v>
      </c>
      <c r="I22" s="267">
        <v>2</v>
      </c>
      <c r="J22" s="267">
        <v>25</v>
      </c>
      <c r="K22" s="209">
        <f t="shared" si="4"/>
        <v>17</v>
      </c>
      <c r="L22" s="209">
        <f t="shared" si="0"/>
        <v>4</v>
      </c>
      <c r="M22" s="209">
        <f t="shared" si="5"/>
        <v>42</v>
      </c>
      <c r="N22" s="198">
        <f t="shared" si="6"/>
        <v>0.40476190476190477</v>
      </c>
      <c r="O22" s="268">
        <v>0.6</v>
      </c>
      <c r="P22" s="210">
        <v>120027.8</v>
      </c>
      <c r="Q22" s="270">
        <v>148.4325581395349</v>
      </c>
      <c r="R22" s="270">
        <v>233.70232558139537</v>
      </c>
      <c r="S22" s="270">
        <v>296.86511627906981</v>
      </c>
      <c r="T22" s="271">
        <v>310.0976744186047</v>
      </c>
      <c r="U22" s="266">
        <v>228</v>
      </c>
      <c r="V22" s="266">
        <v>170</v>
      </c>
      <c r="W22" s="198">
        <f t="shared" si="7"/>
        <v>0.55203252032520322</v>
      </c>
      <c r="X22" s="198">
        <f t="shared" si="1"/>
        <v>0.11867542972699698</v>
      </c>
      <c r="Y22" s="271">
        <v>128.31627906976743</v>
      </c>
      <c r="Z22" s="211">
        <f t="shared" si="2"/>
        <v>3.9849776108623426E-2</v>
      </c>
      <c r="AA22" s="270">
        <v>95.674418604651166</v>
      </c>
      <c r="AB22" s="211">
        <f t="shared" si="3"/>
        <v>2.9712552361692908E-2</v>
      </c>
    </row>
    <row r="23" spans="1:28" x14ac:dyDescent="0.2">
      <c r="A23" s="15" t="s">
        <v>55</v>
      </c>
      <c r="B23" s="381" t="s">
        <v>109</v>
      </c>
      <c r="C23" s="163">
        <f>'18'!C23</f>
        <v>2942</v>
      </c>
      <c r="D23" s="163">
        <f>'18'!D23</f>
        <v>2128</v>
      </c>
      <c r="E23" s="163">
        <f>'18'!E23</f>
        <v>5070</v>
      </c>
      <c r="F23" s="267">
        <v>12</v>
      </c>
      <c r="G23" s="267">
        <v>12</v>
      </c>
      <c r="H23" s="267">
        <v>4</v>
      </c>
      <c r="I23" s="267">
        <v>5</v>
      </c>
      <c r="J23" s="267">
        <v>27</v>
      </c>
      <c r="K23" s="209">
        <f t="shared" si="4"/>
        <v>33</v>
      </c>
      <c r="L23" s="209">
        <f t="shared" si="0"/>
        <v>9</v>
      </c>
      <c r="M23" s="209">
        <f t="shared" si="5"/>
        <v>60</v>
      </c>
      <c r="N23" s="198">
        <f t="shared" si="6"/>
        <v>0.55000000000000004</v>
      </c>
      <c r="O23" s="268">
        <v>0.92307692307692313</v>
      </c>
      <c r="P23" s="210">
        <v>273062.36</v>
      </c>
      <c r="Q23" s="270">
        <v>329.50381679389312</v>
      </c>
      <c r="R23" s="270">
        <v>455.19083969465646</v>
      </c>
      <c r="S23" s="270">
        <v>550.30534351145036</v>
      </c>
      <c r="T23" s="271">
        <v>153.41221374045801</v>
      </c>
      <c r="U23" s="266">
        <v>933</v>
      </c>
      <c r="V23" s="266">
        <v>477</v>
      </c>
      <c r="W23" s="198">
        <f t="shared" si="7"/>
        <v>0.8364661654135338</v>
      </c>
      <c r="X23" s="198">
        <f t="shared" si="1"/>
        <v>0.15477212159537465</v>
      </c>
      <c r="Y23" s="271">
        <v>548.40458015267177</v>
      </c>
      <c r="Z23" s="211">
        <f t="shared" si="2"/>
        <v>0.10816658385654275</v>
      </c>
      <c r="AA23" s="270">
        <v>280.37404580152673</v>
      </c>
      <c r="AB23" s="211">
        <f t="shared" si="3"/>
        <v>5.5300600749808033E-2</v>
      </c>
    </row>
    <row r="24" spans="1:28" x14ac:dyDescent="0.2">
      <c r="A24" s="15" t="s">
        <v>56</v>
      </c>
      <c r="B24" s="381" t="s">
        <v>105</v>
      </c>
      <c r="C24" s="163">
        <f>'18'!C24</f>
        <v>7514</v>
      </c>
      <c r="D24" s="163">
        <f>'18'!D24</f>
        <v>5219</v>
      </c>
      <c r="E24" s="163">
        <f>'18'!E24</f>
        <v>12733</v>
      </c>
      <c r="F24" s="267">
        <v>13</v>
      </c>
      <c r="G24" s="267">
        <v>20</v>
      </c>
      <c r="H24" s="267">
        <v>10</v>
      </c>
      <c r="I24" s="267">
        <v>16</v>
      </c>
      <c r="J24" s="267">
        <v>79</v>
      </c>
      <c r="K24" s="209">
        <f t="shared" si="4"/>
        <v>59</v>
      </c>
      <c r="L24" s="209">
        <f t="shared" si="0"/>
        <v>26</v>
      </c>
      <c r="M24" s="209">
        <f t="shared" si="5"/>
        <v>138</v>
      </c>
      <c r="N24" s="198">
        <f t="shared" si="6"/>
        <v>0.42753623188405798</v>
      </c>
      <c r="O24" s="268">
        <v>0.56666666666666665</v>
      </c>
      <c r="P24" s="210">
        <v>622172.32000000007</v>
      </c>
      <c r="Q24" s="270">
        <v>786.99733688415449</v>
      </c>
      <c r="R24" s="270">
        <v>1098.1358189081225</v>
      </c>
      <c r="S24" s="270">
        <v>863.86684420772303</v>
      </c>
      <c r="T24" s="271">
        <v>1583.4021304926764</v>
      </c>
      <c r="U24" s="266">
        <v>2204</v>
      </c>
      <c r="V24" s="266">
        <v>1288</v>
      </c>
      <c r="W24" s="198">
        <f t="shared" si="7"/>
        <v>0.54349545274812183</v>
      </c>
      <c r="X24" s="198">
        <f t="shared" si="1"/>
        <v>0.14805098215599441</v>
      </c>
      <c r="Y24" s="271">
        <v>1511.398135818908</v>
      </c>
      <c r="Z24" s="211">
        <f t="shared" si="2"/>
        <v>0.1186992959882909</v>
      </c>
      <c r="AA24" s="270">
        <v>883.24900133155791</v>
      </c>
      <c r="AB24" s="211">
        <f t="shared" si="3"/>
        <v>6.9366920704591051E-2</v>
      </c>
    </row>
    <row r="25" spans="1:28" x14ac:dyDescent="0.2">
      <c r="A25" s="15" t="s">
        <v>57</v>
      </c>
      <c r="B25" s="381" t="s">
        <v>105</v>
      </c>
      <c r="C25" s="163">
        <f>'18'!C25</f>
        <v>10076</v>
      </c>
      <c r="D25" s="163">
        <f>'18'!D25</f>
        <v>6718</v>
      </c>
      <c r="E25" s="163">
        <f>'18'!E25</f>
        <v>16794</v>
      </c>
      <c r="F25" s="267">
        <v>55</v>
      </c>
      <c r="G25" s="267">
        <v>33</v>
      </c>
      <c r="H25" s="267">
        <v>18</v>
      </c>
      <c r="I25" s="267">
        <v>12</v>
      </c>
      <c r="J25" s="267">
        <v>121</v>
      </c>
      <c r="K25" s="209">
        <f t="shared" si="4"/>
        <v>118</v>
      </c>
      <c r="L25" s="209">
        <f t="shared" si="0"/>
        <v>30</v>
      </c>
      <c r="M25" s="209">
        <f t="shared" si="5"/>
        <v>239</v>
      </c>
      <c r="N25" s="198">
        <f t="shared" si="6"/>
        <v>0.49372384937238495</v>
      </c>
      <c r="O25" s="268">
        <v>0.7384615384615385</v>
      </c>
      <c r="P25" s="210">
        <v>722846.29</v>
      </c>
      <c r="Q25" s="270">
        <v>1326.0662927078022</v>
      </c>
      <c r="R25" s="270">
        <v>1841.4604793472718</v>
      </c>
      <c r="S25" s="270">
        <v>2096.4732279449263</v>
      </c>
      <c r="T25" s="271">
        <v>1389.4033656297806</v>
      </c>
      <c r="U25" s="266">
        <v>2751</v>
      </c>
      <c r="V25" s="266">
        <v>1260</v>
      </c>
      <c r="W25" s="198">
        <f t="shared" si="7"/>
        <v>0.69510101677010427</v>
      </c>
      <c r="X25" s="198">
        <f t="shared" si="1"/>
        <v>0.18861062117750826</v>
      </c>
      <c r="Y25" s="271">
        <v>1655.3697093319734</v>
      </c>
      <c r="Z25" s="211">
        <f t="shared" si="2"/>
        <v>9.8569114524947807E-2</v>
      </c>
      <c r="AA25" s="270">
        <v>758.18459969403364</v>
      </c>
      <c r="AB25" s="211">
        <f t="shared" si="3"/>
        <v>4.5146159324403572E-2</v>
      </c>
    </row>
    <row r="26" spans="1:28" x14ac:dyDescent="0.2">
      <c r="A26" s="15" t="s">
        <v>58</v>
      </c>
      <c r="B26" s="381" t="s">
        <v>105</v>
      </c>
      <c r="C26" s="163">
        <f>'18'!C26</f>
        <v>20123</v>
      </c>
      <c r="D26" s="163">
        <f>'18'!D26</f>
        <v>13856</v>
      </c>
      <c r="E26" s="163">
        <f>'18'!E26</f>
        <v>33979</v>
      </c>
      <c r="F26" s="267">
        <v>50</v>
      </c>
      <c r="G26" s="267">
        <v>48</v>
      </c>
      <c r="H26" s="267">
        <v>20</v>
      </c>
      <c r="I26" s="267">
        <v>24</v>
      </c>
      <c r="J26" s="267">
        <v>228</v>
      </c>
      <c r="K26" s="209">
        <f t="shared" si="4"/>
        <v>142</v>
      </c>
      <c r="L26" s="209">
        <f t="shared" si="0"/>
        <v>44</v>
      </c>
      <c r="M26" s="209">
        <f t="shared" si="5"/>
        <v>370</v>
      </c>
      <c r="N26" s="198">
        <f t="shared" si="6"/>
        <v>0.38378378378378381</v>
      </c>
      <c r="O26" s="268">
        <v>0.51769911504424782</v>
      </c>
      <c r="P26" s="210">
        <v>1228047</v>
      </c>
      <c r="Q26" s="270">
        <v>1523.251580278129</v>
      </c>
      <c r="R26" s="270">
        <v>2509.1226295828064</v>
      </c>
      <c r="S26" s="270">
        <v>2359.6257901390645</v>
      </c>
      <c r="T26" s="271">
        <v>4148.4500632111249</v>
      </c>
      <c r="U26" s="266">
        <v>4294</v>
      </c>
      <c r="V26" s="266">
        <v>2200</v>
      </c>
      <c r="W26" s="198">
        <f t="shared" si="7"/>
        <v>0.49290561381863052</v>
      </c>
      <c r="X26" s="198">
        <f t="shared" si="1"/>
        <v>0.11867253921130508</v>
      </c>
      <c r="Y26" s="271">
        <v>2708.8571428571427</v>
      </c>
      <c r="Z26" s="211">
        <f t="shared" si="2"/>
        <v>7.9721508662913637E-2</v>
      </c>
      <c r="AA26" s="270">
        <v>1387.8634639696586</v>
      </c>
      <c r="AB26" s="211">
        <f t="shared" si="3"/>
        <v>4.0844741280486728E-2</v>
      </c>
    </row>
    <row r="27" spans="1:28" x14ac:dyDescent="0.2">
      <c r="A27" s="15" t="s">
        <v>59</v>
      </c>
      <c r="B27" s="381" t="s">
        <v>109</v>
      </c>
      <c r="C27" s="163">
        <f>'18'!C27</f>
        <v>876</v>
      </c>
      <c r="D27" s="163">
        <f>'18'!D27</f>
        <v>671</v>
      </c>
      <c r="E27" s="163">
        <f>'18'!E27</f>
        <v>1547</v>
      </c>
      <c r="F27" s="267">
        <v>3</v>
      </c>
      <c r="G27" s="267">
        <v>3</v>
      </c>
      <c r="H27" s="267">
        <v>1</v>
      </c>
      <c r="I27" s="267">
        <v>0</v>
      </c>
      <c r="J27" s="267">
        <v>14</v>
      </c>
      <c r="K27" s="209">
        <f t="shared" si="4"/>
        <v>7</v>
      </c>
      <c r="L27" s="209">
        <f t="shared" si="0"/>
        <v>1</v>
      </c>
      <c r="M27" s="209">
        <f t="shared" si="5"/>
        <v>21</v>
      </c>
      <c r="N27" s="198">
        <f t="shared" si="6"/>
        <v>0.33333333333333331</v>
      </c>
      <c r="O27" s="268">
        <v>0.6</v>
      </c>
      <c r="P27" s="210">
        <v>31255</v>
      </c>
      <c r="Q27" s="270">
        <v>69.375</v>
      </c>
      <c r="R27" s="270">
        <v>74</v>
      </c>
      <c r="S27" s="270">
        <v>41.625</v>
      </c>
      <c r="T27" s="271">
        <v>133.30000000000001</v>
      </c>
      <c r="U27" s="266">
        <v>164</v>
      </c>
      <c r="V27" s="266">
        <v>5</v>
      </c>
      <c r="W27" s="198">
        <f t="shared" si="7"/>
        <v>0.5182072829131652</v>
      </c>
      <c r="X27" s="198">
        <f t="shared" si="1"/>
        <v>9.267937944408533E-2</v>
      </c>
      <c r="Y27" s="271">
        <v>127.10000000000001</v>
      </c>
      <c r="Z27" s="211">
        <f t="shared" si="2"/>
        <v>8.21590174531351E-2</v>
      </c>
      <c r="AA27" s="270">
        <v>3.875</v>
      </c>
      <c r="AB27" s="211">
        <f t="shared" si="3"/>
        <v>2.5048480930833874E-3</v>
      </c>
    </row>
    <row r="28" spans="1:28" x14ac:dyDescent="0.2">
      <c r="A28" s="15" t="s">
        <v>60</v>
      </c>
      <c r="B28" s="381" t="s">
        <v>105</v>
      </c>
      <c r="C28" s="163">
        <f>'18'!C28</f>
        <v>9893</v>
      </c>
      <c r="D28" s="163">
        <f>'18'!D28</f>
        <v>6864</v>
      </c>
      <c r="E28" s="163">
        <f>'18'!E28</f>
        <v>16757</v>
      </c>
      <c r="F28" s="267">
        <v>47</v>
      </c>
      <c r="G28" s="267">
        <v>16</v>
      </c>
      <c r="H28" s="267">
        <v>17</v>
      </c>
      <c r="I28" s="267">
        <v>26</v>
      </c>
      <c r="J28" s="267">
        <v>70</v>
      </c>
      <c r="K28" s="209">
        <f t="shared" si="4"/>
        <v>106</v>
      </c>
      <c r="L28" s="209">
        <f t="shared" si="0"/>
        <v>43</v>
      </c>
      <c r="M28" s="209">
        <f t="shared" si="5"/>
        <v>176</v>
      </c>
      <c r="N28" s="198">
        <f t="shared" si="6"/>
        <v>0.60227272727272729</v>
      </c>
      <c r="O28" s="268">
        <v>0.86813186813186816</v>
      </c>
      <c r="P28" s="210">
        <v>1095942</v>
      </c>
      <c r="Q28" s="270">
        <v>1160.1334833145856</v>
      </c>
      <c r="R28" s="270">
        <v>1523.3910761154857</v>
      </c>
      <c r="S28" s="270">
        <v>1680.4754405699287</v>
      </c>
      <c r="T28" s="271">
        <v>595.24559430071236</v>
      </c>
      <c r="U28" s="266">
        <v>2911</v>
      </c>
      <c r="V28" s="266">
        <v>2147</v>
      </c>
      <c r="W28" s="198">
        <f t="shared" si="7"/>
        <v>0.81845461365341332</v>
      </c>
      <c r="X28" s="198">
        <f t="shared" si="1"/>
        <v>0.16014349581846818</v>
      </c>
      <c r="Y28" s="271">
        <v>1790.0412448443947</v>
      </c>
      <c r="Z28" s="211">
        <f t="shared" si="2"/>
        <v>0.10682349136745209</v>
      </c>
      <c r="AA28" s="270">
        <v>1320.2399700037497</v>
      </c>
      <c r="AB28" s="211">
        <f t="shared" si="3"/>
        <v>7.8787370651294958E-2</v>
      </c>
    </row>
    <row r="29" spans="1:28" x14ac:dyDescent="0.2">
      <c r="A29" s="15" t="s">
        <v>61</v>
      </c>
      <c r="B29" s="381" t="s">
        <v>109</v>
      </c>
      <c r="C29" s="163">
        <f>'18'!C29</f>
        <v>3977</v>
      </c>
      <c r="D29" s="163">
        <f>'18'!D29</f>
        <v>2833</v>
      </c>
      <c r="E29" s="163">
        <f>'18'!E29</f>
        <v>6810</v>
      </c>
      <c r="F29" s="267">
        <v>9</v>
      </c>
      <c r="G29" s="267">
        <v>9</v>
      </c>
      <c r="H29" s="267">
        <v>3</v>
      </c>
      <c r="I29" s="267">
        <v>7</v>
      </c>
      <c r="J29" s="267">
        <v>21</v>
      </c>
      <c r="K29" s="209">
        <f t="shared" si="4"/>
        <v>28</v>
      </c>
      <c r="L29" s="209">
        <f t="shared" si="0"/>
        <v>10</v>
      </c>
      <c r="M29" s="209">
        <f t="shared" si="5"/>
        <v>49</v>
      </c>
      <c r="N29" s="198">
        <f t="shared" si="6"/>
        <v>0.5714285714285714</v>
      </c>
      <c r="O29" s="268">
        <v>0.73076923076923073</v>
      </c>
      <c r="P29" s="210">
        <v>171955</v>
      </c>
      <c r="Q29" s="270">
        <v>307.8680412371134</v>
      </c>
      <c r="R29" s="270">
        <v>419.41443298969074</v>
      </c>
      <c r="S29" s="270">
        <v>354.71752577319586</v>
      </c>
      <c r="T29" s="271">
        <v>320.62268041237115</v>
      </c>
      <c r="U29" s="266">
        <v>737</v>
      </c>
      <c r="V29" s="266">
        <v>350</v>
      </c>
      <c r="W29" s="198">
        <f t="shared" si="7"/>
        <v>0.6940346375881975</v>
      </c>
      <c r="X29" s="198">
        <f t="shared" si="1"/>
        <v>0.10679625172199768</v>
      </c>
      <c r="Y29" s="271">
        <v>495.38556701030933</v>
      </c>
      <c r="Z29" s="211">
        <f t="shared" si="2"/>
        <v>7.274384243910563E-2</v>
      </c>
      <c r="AA29" s="270">
        <v>235.25773195876292</v>
      </c>
      <c r="AB29" s="211">
        <f t="shared" si="3"/>
        <v>3.4545922460904981E-2</v>
      </c>
    </row>
    <row r="30" spans="1:28" x14ac:dyDescent="0.2">
      <c r="A30" s="15" t="s">
        <v>62</v>
      </c>
      <c r="B30" s="381" t="s">
        <v>109</v>
      </c>
      <c r="C30" s="163">
        <f>'18'!C30</f>
        <v>109</v>
      </c>
      <c r="D30" s="163">
        <f>'18'!D30</f>
        <v>73</v>
      </c>
      <c r="E30" s="163">
        <f>'18'!E30</f>
        <v>182</v>
      </c>
      <c r="F30" s="267">
        <v>1</v>
      </c>
      <c r="G30" s="267">
        <v>0</v>
      </c>
      <c r="H30" s="267">
        <v>0</v>
      </c>
      <c r="I30" s="267">
        <v>0</v>
      </c>
      <c r="J30" s="267">
        <v>0</v>
      </c>
      <c r="K30" s="209">
        <f t="shared" si="4"/>
        <v>1</v>
      </c>
      <c r="L30" s="209">
        <f t="shared" si="0"/>
        <v>0</v>
      </c>
      <c r="M30" s="209">
        <f t="shared" si="5"/>
        <v>1</v>
      </c>
      <c r="N30" s="198">
        <f t="shared" si="6"/>
        <v>1</v>
      </c>
      <c r="O30" s="268"/>
      <c r="P30" s="210"/>
      <c r="Q30" s="270">
        <v>0</v>
      </c>
      <c r="R30" s="270">
        <v>0</v>
      </c>
      <c r="S30" s="270">
        <v>0</v>
      </c>
      <c r="T30" s="271">
        <v>0</v>
      </c>
      <c r="U30" s="266">
        <v>0</v>
      </c>
      <c r="V30" s="266">
        <v>0</v>
      </c>
      <c r="W30" s="198" t="e">
        <f t="shared" si="7"/>
        <v>#DIV/0!</v>
      </c>
      <c r="X30" s="198">
        <f t="shared" si="1"/>
        <v>0</v>
      </c>
      <c r="Y30" s="271">
        <v>0</v>
      </c>
      <c r="Z30" s="211">
        <f t="shared" si="2"/>
        <v>0</v>
      </c>
      <c r="AA30" s="270">
        <v>0</v>
      </c>
      <c r="AB30" s="211">
        <f t="shared" si="3"/>
        <v>0</v>
      </c>
    </row>
    <row r="31" spans="1:28" x14ac:dyDescent="0.2">
      <c r="A31" s="15" t="s">
        <v>63</v>
      </c>
      <c r="B31" s="381" t="s">
        <v>109</v>
      </c>
      <c r="C31" s="163">
        <f>'18'!C31</f>
        <v>5892</v>
      </c>
      <c r="D31" s="163">
        <f>'18'!D31</f>
        <v>4055</v>
      </c>
      <c r="E31" s="163">
        <f>'18'!E31</f>
        <v>9947</v>
      </c>
      <c r="F31" s="267">
        <v>24</v>
      </c>
      <c r="G31" s="267">
        <v>7</v>
      </c>
      <c r="H31" s="267">
        <v>1</v>
      </c>
      <c r="I31" s="267">
        <v>3</v>
      </c>
      <c r="J31" s="267">
        <v>100</v>
      </c>
      <c r="K31" s="209">
        <f t="shared" si="4"/>
        <v>35</v>
      </c>
      <c r="L31" s="209">
        <f t="shared" si="0"/>
        <v>4</v>
      </c>
      <c r="M31" s="209">
        <f t="shared" si="5"/>
        <v>135</v>
      </c>
      <c r="N31" s="198">
        <f t="shared" si="6"/>
        <v>0.25925925925925924</v>
      </c>
      <c r="O31" s="268">
        <v>0.61904761904761907</v>
      </c>
      <c r="P31" s="210">
        <v>165295</v>
      </c>
      <c r="Q31" s="270">
        <v>355.57142857142856</v>
      </c>
      <c r="R31" s="270">
        <v>449.14285714285711</v>
      </c>
      <c r="S31" s="270">
        <v>636.28571428571422</v>
      </c>
      <c r="T31" s="271">
        <v>728.20779220779218</v>
      </c>
      <c r="U31" s="266">
        <v>535</v>
      </c>
      <c r="V31" s="266">
        <v>164</v>
      </c>
      <c r="W31" s="198">
        <f t="shared" si="7"/>
        <v>0.52495446265938073</v>
      </c>
      <c r="X31" s="198">
        <f t="shared" si="1"/>
        <v>8.0900199629464736E-2</v>
      </c>
      <c r="Y31" s="271">
        <v>298.76623376623377</v>
      </c>
      <c r="Z31" s="211">
        <f t="shared" si="2"/>
        <v>3.0035813186511891E-2</v>
      </c>
      <c r="AA31" s="270">
        <v>91.584415584415581</v>
      </c>
      <c r="AB31" s="211">
        <f t="shared" si="3"/>
        <v>9.2072399300709342E-3</v>
      </c>
    </row>
    <row r="32" spans="1:28" x14ac:dyDescent="0.2">
      <c r="A32" s="15" t="s">
        <v>64</v>
      </c>
      <c r="B32" s="381" t="s">
        <v>109</v>
      </c>
      <c r="C32" s="163">
        <f>'18'!C32</f>
        <v>547</v>
      </c>
      <c r="D32" s="163">
        <f>'18'!D32</f>
        <v>369</v>
      </c>
      <c r="E32" s="163">
        <f>'18'!E32</f>
        <v>916</v>
      </c>
      <c r="F32" s="267">
        <v>1</v>
      </c>
      <c r="G32" s="267">
        <v>1</v>
      </c>
      <c r="H32" s="267">
        <v>0</v>
      </c>
      <c r="I32" s="267">
        <v>0</v>
      </c>
      <c r="J32" s="267">
        <v>3</v>
      </c>
      <c r="K32" s="209">
        <f t="shared" si="4"/>
        <v>2</v>
      </c>
      <c r="L32" s="209">
        <f t="shared" si="0"/>
        <v>0</v>
      </c>
      <c r="M32" s="209">
        <f t="shared" si="5"/>
        <v>5</v>
      </c>
      <c r="N32" s="198">
        <f t="shared" si="6"/>
        <v>0.4</v>
      </c>
      <c r="O32" s="268">
        <v>1</v>
      </c>
      <c r="P32" s="210">
        <v>4545</v>
      </c>
      <c r="Q32" s="270">
        <v>24.461538461538463</v>
      </c>
      <c r="R32" s="270">
        <v>24.461538461538463</v>
      </c>
      <c r="S32" s="270">
        <v>57.076923076923073</v>
      </c>
      <c r="T32" s="271">
        <v>9.6923076923076934</v>
      </c>
      <c r="U32" s="266">
        <v>53</v>
      </c>
      <c r="V32" s="266">
        <v>0</v>
      </c>
      <c r="W32" s="198">
        <f t="shared" si="7"/>
        <v>0.83464566929133854</v>
      </c>
      <c r="X32" s="198">
        <f t="shared" si="1"/>
        <v>5.3409472623446426E-2</v>
      </c>
      <c r="Y32" s="271">
        <v>24.461538461538463</v>
      </c>
      <c r="Z32" s="211">
        <f t="shared" si="2"/>
        <v>2.6704736311723213E-2</v>
      </c>
      <c r="AA32" s="270">
        <v>0</v>
      </c>
      <c r="AB32" s="211">
        <f t="shared" si="3"/>
        <v>0</v>
      </c>
    </row>
    <row r="33" spans="1:28" x14ac:dyDescent="0.2">
      <c r="A33" s="15" t="s">
        <v>65</v>
      </c>
      <c r="B33" s="381" t="s">
        <v>109</v>
      </c>
      <c r="C33" s="163">
        <f>'18'!C33</f>
        <v>1137</v>
      </c>
      <c r="D33" s="163">
        <f>'18'!D33</f>
        <v>811</v>
      </c>
      <c r="E33" s="163">
        <f>'18'!E33</f>
        <v>1948</v>
      </c>
      <c r="F33" s="267">
        <v>1</v>
      </c>
      <c r="G33" s="267">
        <v>2</v>
      </c>
      <c r="H33" s="267">
        <v>0</v>
      </c>
      <c r="I33" s="267">
        <v>0</v>
      </c>
      <c r="J33" s="267">
        <v>20</v>
      </c>
      <c r="K33" s="209">
        <f t="shared" si="4"/>
        <v>3</v>
      </c>
      <c r="L33" s="209">
        <f t="shared" si="0"/>
        <v>0</v>
      </c>
      <c r="M33" s="209">
        <f t="shared" si="5"/>
        <v>23</v>
      </c>
      <c r="N33" s="198">
        <f t="shared" si="6"/>
        <v>0.13043478260869565</v>
      </c>
      <c r="O33" s="268">
        <v>0.5</v>
      </c>
      <c r="P33" s="210">
        <v>17950</v>
      </c>
      <c r="Q33" s="270">
        <v>46.548387096774192</v>
      </c>
      <c r="R33" s="270">
        <v>23.274193548387096</v>
      </c>
      <c r="S33" s="270">
        <v>41.177419354838712</v>
      </c>
      <c r="T33" s="271">
        <v>127.06451612903227</v>
      </c>
      <c r="U33" s="266">
        <v>106</v>
      </c>
      <c r="V33" s="266">
        <v>0</v>
      </c>
      <c r="W33" s="198">
        <f t="shared" si="7"/>
        <v>0.35463258785942492</v>
      </c>
      <c r="X33" s="198">
        <f t="shared" si="1"/>
        <v>3.5843213883553021E-2</v>
      </c>
      <c r="Y33" s="271">
        <v>66.677419354838705</v>
      </c>
      <c r="Z33" s="211">
        <f t="shared" si="2"/>
        <v>3.4228654699609194E-2</v>
      </c>
      <c r="AA33" s="270">
        <v>0</v>
      </c>
      <c r="AB33" s="211">
        <f t="shared" si="3"/>
        <v>0</v>
      </c>
    </row>
    <row r="34" spans="1:28" x14ac:dyDescent="0.2">
      <c r="A34" s="15" t="s">
        <v>66</v>
      </c>
      <c r="B34" s="381" t="s">
        <v>109</v>
      </c>
      <c r="C34" s="163">
        <f>'18'!C34</f>
        <v>1478</v>
      </c>
      <c r="D34" s="163">
        <f>'18'!D34</f>
        <v>1019</v>
      </c>
      <c r="E34" s="163">
        <f>'18'!E34</f>
        <v>2497</v>
      </c>
      <c r="F34" s="267">
        <v>11</v>
      </c>
      <c r="G34" s="267">
        <v>3</v>
      </c>
      <c r="H34" s="267">
        <v>0</v>
      </c>
      <c r="I34" s="267">
        <v>2</v>
      </c>
      <c r="J34" s="267">
        <v>17</v>
      </c>
      <c r="K34" s="209">
        <f t="shared" si="4"/>
        <v>16</v>
      </c>
      <c r="L34" s="209">
        <f t="shared" si="0"/>
        <v>2</v>
      </c>
      <c r="M34" s="209">
        <f t="shared" si="5"/>
        <v>33</v>
      </c>
      <c r="N34" s="198">
        <f t="shared" si="6"/>
        <v>0.48484848484848486</v>
      </c>
      <c r="O34" s="268">
        <v>1</v>
      </c>
      <c r="P34" s="210">
        <v>34885</v>
      </c>
      <c r="Q34" s="270">
        <v>123.96581196581197</v>
      </c>
      <c r="R34" s="270">
        <v>120.61538461538463</v>
      </c>
      <c r="S34" s="270">
        <v>147.41880341880341</v>
      </c>
      <c r="T34" s="271">
        <v>68.008547008547012</v>
      </c>
      <c r="U34" s="266">
        <v>91</v>
      </c>
      <c r="V34" s="266">
        <v>64</v>
      </c>
      <c r="W34" s="198">
        <f t="shared" si="7"/>
        <v>0.78243512974051899</v>
      </c>
      <c r="X34" s="198">
        <f t="shared" si="1"/>
        <v>9.7950018654864468E-2</v>
      </c>
      <c r="Y34" s="271">
        <v>56.777777777777779</v>
      </c>
      <c r="Z34" s="211">
        <f t="shared" si="2"/>
        <v>2.2738397187736396E-2</v>
      </c>
      <c r="AA34" s="270">
        <v>39.931623931623932</v>
      </c>
      <c r="AB34" s="211">
        <f t="shared" si="3"/>
        <v>1.5991839780386034E-2</v>
      </c>
    </row>
    <row r="35" spans="1:28" x14ac:dyDescent="0.2">
      <c r="A35" s="15" t="s">
        <v>67</v>
      </c>
      <c r="B35" s="381" t="s">
        <v>109</v>
      </c>
      <c r="C35" s="163">
        <f>'18'!C35</f>
        <v>2619</v>
      </c>
      <c r="D35" s="163">
        <f>'18'!D35</f>
        <v>1878</v>
      </c>
      <c r="E35" s="163">
        <f>'18'!E35</f>
        <v>4497</v>
      </c>
      <c r="F35" s="267">
        <v>15</v>
      </c>
      <c r="G35" s="267">
        <v>1</v>
      </c>
      <c r="H35" s="267">
        <v>1</v>
      </c>
      <c r="I35" s="267">
        <v>7</v>
      </c>
      <c r="J35" s="267">
        <v>24</v>
      </c>
      <c r="K35" s="209">
        <f t="shared" si="4"/>
        <v>24</v>
      </c>
      <c r="L35" s="209">
        <f t="shared" si="0"/>
        <v>8</v>
      </c>
      <c r="M35" s="209">
        <f t="shared" si="5"/>
        <v>48</v>
      </c>
      <c r="N35" s="198">
        <f t="shared" si="6"/>
        <v>0.5</v>
      </c>
      <c r="O35" s="268">
        <v>0.7142857142857143</v>
      </c>
      <c r="P35" s="210">
        <v>183300</v>
      </c>
      <c r="Q35" s="270">
        <v>181.92513368983956</v>
      </c>
      <c r="R35" s="270">
        <v>212.24598930481284</v>
      </c>
      <c r="S35" s="270">
        <v>235.82887700534758</v>
      </c>
      <c r="T35" s="271">
        <v>213.97860962566844</v>
      </c>
      <c r="U35" s="266">
        <v>429</v>
      </c>
      <c r="V35" s="266">
        <v>424</v>
      </c>
      <c r="W35" s="198">
        <f t="shared" si="7"/>
        <v>0.64814814814814814</v>
      </c>
      <c r="X35" s="198">
        <f t="shared" si="1"/>
        <v>8.7652017566077906E-2</v>
      </c>
      <c r="Y35" s="271">
        <v>268.41176470588238</v>
      </c>
      <c r="Z35" s="211">
        <f t="shared" si="2"/>
        <v>5.9686850056900685E-2</v>
      </c>
      <c r="AA35" s="270">
        <v>265.28342245989307</v>
      </c>
      <c r="AB35" s="211">
        <f t="shared" si="3"/>
        <v>5.8991199123836574E-2</v>
      </c>
    </row>
    <row r="36" spans="1:28" x14ac:dyDescent="0.2">
      <c r="A36" s="15" t="s">
        <v>68</v>
      </c>
      <c r="B36" s="381" t="s">
        <v>109</v>
      </c>
      <c r="C36" s="163">
        <f>'18'!C36</f>
        <v>1538</v>
      </c>
      <c r="D36" s="163">
        <f>'18'!D36</f>
        <v>1055</v>
      </c>
      <c r="E36" s="163">
        <f>'18'!E36</f>
        <v>2593</v>
      </c>
      <c r="F36" s="267">
        <v>7</v>
      </c>
      <c r="G36" s="267">
        <v>8</v>
      </c>
      <c r="H36" s="267">
        <v>0</v>
      </c>
      <c r="I36" s="267">
        <v>2</v>
      </c>
      <c r="J36" s="267">
        <v>14</v>
      </c>
      <c r="K36" s="209">
        <f t="shared" si="4"/>
        <v>17</v>
      </c>
      <c r="L36" s="209">
        <f t="shared" ref="L36:L71" si="8">H36+I36</f>
        <v>2</v>
      </c>
      <c r="M36" s="209">
        <f t="shared" ref="M36:M71" si="9">J36+K36</f>
        <v>31</v>
      </c>
      <c r="N36" s="198">
        <f t="shared" ref="N36:N67" si="10">K36/M36</f>
        <v>0.54838709677419351</v>
      </c>
      <c r="O36" s="268">
        <v>0.77777777777777779</v>
      </c>
      <c r="P36" s="210">
        <v>89277.8</v>
      </c>
      <c r="Q36" s="270">
        <v>138.49404761904762</v>
      </c>
      <c r="R36" s="270">
        <v>159.39880952380952</v>
      </c>
      <c r="S36" s="270">
        <v>141.10714285714286</v>
      </c>
      <c r="T36" s="271">
        <v>120.78571428571428</v>
      </c>
      <c r="U36" s="266">
        <v>254</v>
      </c>
      <c r="V36" s="266">
        <v>58</v>
      </c>
      <c r="W36" s="198">
        <f t="shared" si="7"/>
        <v>0.71150729335494323</v>
      </c>
      <c r="X36" s="198">
        <f t="shared" ref="X36:X71" si="11">(Q36+R36)/E36</f>
        <v>0.11488347749435292</v>
      </c>
      <c r="Y36" s="271">
        <v>172.35714285714286</v>
      </c>
      <c r="Z36" s="211">
        <f t="shared" ref="Z36:Z67" si="12">Y36/E36</f>
        <v>6.6470166932951352E-2</v>
      </c>
      <c r="AA36" s="270">
        <v>39.357142857142861</v>
      </c>
      <c r="AB36" s="211">
        <f t="shared" ref="AB36:AB67" si="13">AA36/E36</f>
        <v>1.5178227094925901E-2</v>
      </c>
    </row>
    <row r="37" spans="1:28" x14ac:dyDescent="0.2">
      <c r="A37" s="15" t="s">
        <v>69</v>
      </c>
      <c r="B37" s="381" t="s">
        <v>109</v>
      </c>
      <c r="C37" s="163">
        <f>'18'!C37</f>
        <v>915</v>
      </c>
      <c r="D37" s="163">
        <f>'18'!D37</f>
        <v>644</v>
      </c>
      <c r="E37" s="163">
        <f>'18'!E37</f>
        <v>1559</v>
      </c>
      <c r="F37" s="267">
        <v>3</v>
      </c>
      <c r="G37" s="267">
        <v>0</v>
      </c>
      <c r="H37" s="267">
        <v>1</v>
      </c>
      <c r="I37" s="267">
        <v>0</v>
      </c>
      <c r="J37" s="267">
        <v>5</v>
      </c>
      <c r="K37" s="209">
        <f t="shared" si="4"/>
        <v>4</v>
      </c>
      <c r="L37" s="209">
        <f t="shared" si="8"/>
        <v>1</v>
      </c>
      <c r="M37" s="209">
        <f t="shared" si="9"/>
        <v>9</v>
      </c>
      <c r="N37" s="198">
        <f t="shared" si="10"/>
        <v>0.44444444444444442</v>
      </c>
      <c r="O37" s="268">
        <v>0.66666666666666663</v>
      </c>
      <c r="P37" s="210">
        <v>15335</v>
      </c>
      <c r="Q37" s="270">
        <v>31.483870967741936</v>
      </c>
      <c r="R37" s="270">
        <v>31.483870967741936</v>
      </c>
      <c r="S37" s="270">
        <v>59.032258064516128</v>
      </c>
      <c r="T37" s="271">
        <v>37.677419354838712</v>
      </c>
      <c r="U37" s="266">
        <v>53</v>
      </c>
      <c r="V37" s="266">
        <v>53</v>
      </c>
      <c r="W37" s="198">
        <f t="shared" si="7"/>
        <v>0.62564102564102564</v>
      </c>
      <c r="X37" s="198">
        <f t="shared" si="11"/>
        <v>4.0389828053549633E-2</v>
      </c>
      <c r="Y37" s="271">
        <v>27.35483870967742</v>
      </c>
      <c r="Z37" s="211">
        <f t="shared" si="12"/>
        <v>1.7546400711787955E-2</v>
      </c>
      <c r="AA37" s="270">
        <v>27.35483870967742</v>
      </c>
      <c r="AB37" s="211">
        <f t="shared" si="13"/>
        <v>1.7546400711787955E-2</v>
      </c>
    </row>
    <row r="38" spans="1:28" x14ac:dyDescent="0.2">
      <c r="A38" s="15" t="s">
        <v>70</v>
      </c>
      <c r="B38" s="381" t="s">
        <v>105</v>
      </c>
      <c r="C38" s="163">
        <f>'18'!C38</f>
        <v>6837</v>
      </c>
      <c r="D38" s="163">
        <f>'18'!D38</f>
        <v>4722</v>
      </c>
      <c r="E38" s="163">
        <f>'18'!E38</f>
        <v>11559</v>
      </c>
      <c r="F38" s="267">
        <v>4</v>
      </c>
      <c r="G38" s="267">
        <v>9</v>
      </c>
      <c r="H38" s="267">
        <v>10</v>
      </c>
      <c r="I38" s="267">
        <v>15</v>
      </c>
      <c r="J38" s="267">
        <v>56</v>
      </c>
      <c r="K38" s="209">
        <f t="shared" si="4"/>
        <v>38</v>
      </c>
      <c r="L38" s="209">
        <f t="shared" si="8"/>
        <v>25</v>
      </c>
      <c r="M38" s="209">
        <f t="shared" si="9"/>
        <v>94</v>
      </c>
      <c r="N38" s="198">
        <f t="shared" si="10"/>
        <v>0.40425531914893614</v>
      </c>
      <c r="O38" s="268">
        <v>0.58730158730158732</v>
      </c>
      <c r="P38" s="210">
        <v>662574.52</v>
      </c>
      <c r="Q38" s="270">
        <v>470.04262036306238</v>
      </c>
      <c r="R38" s="270">
        <v>686.38674033149175</v>
      </c>
      <c r="S38" s="270">
        <v>815.57063930544598</v>
      </c>
      <c r="T38" s="271">
        <v>934.76085240726127</v>
      </c>
      <c r="U38" s="266">
        <v>1760</v>
      </c>
      <c r="V38" s="266">
        <v>1325</v>
      </c>
      <c r="W38" s="198">
        <f t="shared" si="7"/>
        <v>0.55300056085249583</v>
      </c>
      <c r="X38" s="198">
        <f t="shared" si="11"/>
        <v>0.10004579640925289</v>
      </c>
      <c r="Y38" s="271">
        <v>1032.1073401736385</v>
      </c>
      <c r="Z38" s="211">
        <f t="shared" si="12"/>
        <v>8.9290365963633406E-2</v>
      </c>
      <c r="AA38" s="270">
        <v>777.01262825572212</v>
      </c>
      <c r="AB38" s="211">
        <f t="shared" si="13"/>
        <v>6.7221440285121739E-2</v>
      </c>
    </row>
    <row r="39" spans="1:28" x14ac:dyDescent="0.2">
      <c r="A39" s="15" t="s">
        <v>71</v>
      </c>
      <c r="B39" s="381" t="s">
        <v>105</v>
      </c>
      <c r="C39" s="163">
        <f>'18'!C39</f>
        <v>21366</v>
      </c>
      <c r="D39" s="163">
        <f>'18'!D39</f>
        <v>14155</v>
      </c>
      <c r="E39" s="163">
        <f>'18'!E39</f>
        <v>35521</v>
      </c>
      <c r="F39" s="267">
        <v>35</v>
      </c>
      <c r="G39" s="267">
        <v>42</v>
      </c>
      <c r="H39" s="267">
        <v>19</v>
      </c>
      <c r="I39" s="267">
        <v>41</v>
      </c>
      <c r="J39" s="267">
        <v>177</v>
      </c>
      <c r="K39" s="209">
        <f t="shared" si="4"/>
        <v>137</v>
      </c>
      <c r="L39" s="209">
        <f t="shared" si="8"/>
        <v>60</v>
      </c>
      <c r="M39" s="209">
        <f t="shared" si="9"/>
        <v>314</v>
      </c>
      <c r="N39" s="198">
        <f t="shared" si="10"/>
        <v>0.43630573248407645</v>
      </c>
      <c r="O39" s="268">
        <v>0.66</v>
      </c>
      <c r="P39" s="210">
        <v>1540920</v>
      </c>
      <c r="Q39" s="270">
        <v>1338.0179910044976</v>
      </c>
      <c r="R39" s="270">
        <v>1932.6926536731635</v>
      </c>
      <c r="S39" s="270">
        <v>2238.2893553223389</v>
      </c>
      <c r="T39" s="271">
        <v>2039.3703148425789</v>
      </c>
      <c r="U39" s="266">
        <v>4884</v>
      </c>
      <c r="V39" s="266">
        <v>2946</v>
      </c>
      <c r="W39" s="198">
        <f t="shared" si="7"/>
        <v>0.61594364937388191</v>
      </c>
      <c r="X39" s="198">
        <f t="shared" si="11"/>
        <v>9.2078225406876532E-2</v>
      </c>
      <c r="Y39" s="271">
        <v>2899.646176911544</v>
      </c>
      <c r="Z39" s="211">
        <f t="shared" si="12"/>
        <v>8.16318847135932E-2</v>
      </c>
      <c r="AA39" s="270">
        <v>1749.0494752623688</v>
      </c>
      <c r="AB39" s="211">
        <f t="shared" si="13"/>
        <v>4.9239871491860272E-2</v>
      </c>
    </row>
    <row r="40" spans="1:28" x14ac:dyDescent="0.2">
      <c r="A40" s="15" t="s">
        <v>72</v>
      </c>
      <c r="B40" s="381" t="s">
        <v>109</v>
      </c>
      <c r="C40" s="163">
        <f>'18'!C40</f>
        <v>2888</v>
      </c>
      <c r="D40" s="163">
        <f>'18'!D40</f>
        <v>1978</v>
      </c>
      <c r="E40" s="163">
        <f>'18'!E40</f>
        <v>4866</v>
      </c>
      <c r="F40" s="267">
        <v>4</v>
      </c>
      <c r="G40" s="267">
        <v>10</v>
      </c>
      <c r="H40" s="267">
        <v>3</v>
      </c>
      <c r="I40" s="267">
        <v>2</v>
      </c>
      <c r="J40" s="267">
        <v>16</v>
      </c>
      <c r="K40" s="209">
        <f t="shared" si="4"/>
        <v>19</v>
      </c>
      <c r="L40" s="209">
        <f t="shared" si="8"/>
        <v>5</v>
      </c>
      <c r="M40" s="209">
        <f>J40+K40</f>
        <v>35</v>
      </c>
      <c r="N40" s="198">
        <f t="shared" si="10"/>
        <v>0.54285714285714282</v>
      </c>
      <c r="O40" s="268">
        <v>0.68421052631578949</v>
      </c>
      <c r="P40" s="210">
        <v>133970</v>
      </c>
      <c r="Q40" s="270">
        <v>184.38083538083538</v>
      </c>
      <c r="R40" s="270">
        <v>268.35626535626534</v>
      </c>
      <c r="S40" s="270">
        <v>290.26289926289928</v>
      </c>
      <c r="T40" s="271">
        <v>227.89189189189187</v>
      </c>
      <c r="U40" s="266">
        <v>573</v>
      </c>
      <c r="V40" s="266">
        <v>181</v>
      </c>
      <c r="W40" s="198">
        <f t="shared" si="7"/>
        <v>0.66517457475380481</v>
      </c>
      <c r="X40" s="198">
        <f t="shared" si="11"/>
        <v>9.3040916715392663E-2</v>
      </c>
      <c r="Y40" s="271">
        <v>349.14987714987711</v>
      </c>
      <c r="Z40" s="211">
        <f t="shared" si="12"/>
        <v>7.1752954613620454E-2</v>
      </c>
      <c r="AA40" s="270">
        <v>110.28992628992627</v>
      </c>
      <c r="AB40" s="211">
        <f t="shared" si="13"/>
        <v>2.2665418473063352E-2</v>
      </c>
    </row>
    <row r="41" spans="1:28" x14ac:dyDescent="0.2">
      <c r="A41" s="15" t="s">
        <v>73</v>
      </c>
      <c r="B41" s="381" t="s">
        <v>105</v>
      </c>
      <c r="C41" s="163">
        <f>'18'!C41</f>
        <v>4988</v>
      </c>
      <c r="D41" s="163">
        <f>'18'!D41</f>
        <v>3470</v>
      </c>
      <c r="E41" s="163">
        <f>'18'!E41</f>
        <v>8458</v>
      </c>
      <c r="F41" s="267">
        <v>17</v>
      </c>
      <c r="G41" s="267">
        <v>16</v>
      </c>
      <c r="H41" s="267">
        <v>7</v>
      </c>
      <c r="I41" s="267">
        <v>3</v>
      </c>
      <c r="J41" s="267">
        <v>46</v>
      </c>
      <c r="K41" s="209">
        <f t="shared" si="4"/>
        <v>43</v>
      </c>
      <c r="L41" s="209">
        <f t="shared" si="8"/>
        <v>10</v>
      </c>
      <c r="M41" s="209">
        <f t="shared" si="9"/>
        <v>89</v>
      </c>
      <c r="N41" s="198">
        <f t="shared" si="10"/>
        <v>0.48314606741573035</v>
      </c>
      <c r="O41" s="268">
        <v>0.88235294117647056</v>
      </c>
      <c r="P41" s="210">
        <v>289860</v>
      </c>
      <c r="Q41" s="270">
        <v>404.8</v>
      </c>
      <c r="R41" s="270">
        <v>616.4</v>
      </c>
      <c r="S41" s="270">
        <v>657.8</v>
      </c>
      <c r="T41" s="271">
        <v>263.96712328767126</v>
      </c>
      <c r="U41" s="266">
        <v>1378</v>
      </c>
      <c r="V41" s="266">
        <v>530</v>
      </c>
      <c r="W41" s="198">
        <f t="shared" si="7"/>
        <v>0.79460482725982018</v>
      </c>
      <c r="X41" s="198">
        <f t="shared" si="11"/>
        <v>0.12073776306455428</v>
      </c>
      <c r="Y41" s="271">
        <v>838.12602739726015</v>
      </c>
      <c r="Z41" s="211">
        <f t="shared" si="12"/>
        <v>9.9092696547323264E-2</v>
      </c>
      <c r="AA41" s="270">
        <v>322.35616438356163</v>
      </c>
      <c r="AB41" s="211">
        <f t="shared" si="13"/>
        <v>3.8112575595124334E-2</v>
      </c>
    </row>
    <row r="42" spans="1:28" x14ac:dyDescent="0.2">
      <c r="A42" s="15" t="s">
        <v>74</v>
      </c>
      <c r="B42" s="381" t="s">
        <v>105</v>
      </c>
      <c r="C42" s="163">
        <f>'18'!C42</f>
        <v>12632</v>
      </c>
      <c r="D42" s="163">
        <f>'18'!D42</f>
        <v>8774</v>
      </c>
      <c r="E42" s="163">
        <f>'18'!E42</f>
        <v>21406</v>
      </c>
      <c r="F42" s="267">
        <v>89</v>
      </c>
      <c r="G42" s="267">
        <v>51</v>
      </c>
      <c r="H42" s="267">
        <v>22</v>
      </c>
      <c r="I42" s="267">
        <v>17</v>
      </c>
      <c r="J42" s="267">
        <v>123</v>
      </c>
      <c r="K42" s="209">
        <f t="shared" si="4"/>
        <v>179</v>
      </c>
      <c r="L42" s="209">
        <f t="shared" si="8"/>
        <v>39</v>
      </c>
      <c r="M42" s="209">
        <f t="shared" si="9"/>
        <v>302</v>
      </c>
      <c r="N42" s="198">
        <f t="shared" si="10"/>
        <v>0.5927152317880795</v>
      </c>
      <c r="O42" s="268">
        <v>0.69718309859154926</v>
      </c>
      <c r="P42" s="210">
        <v>1172310.9499999997</v>
      </c>
      <c r="Q42" s="270">
        <v>1376.6302334197851</v>
      </c>
      <c r="R42" s="270">
        <v>1832.6787699147833</v>
      </c>
      <c r="S42" s="270">
        <v>2515.6909966654316</v>
      </c>
      <c r="T42" s="271">
        <v>1538.7865876250462</v>
      </c>
      <c r="U42" s="266">
        <v>3378</v>
      </c>
      <c r="V42" s="266">
        <v>1557</v>
      </c>
      <c r="W42" s="198">
        <f t="shared" si="7"/>
        <v>0.67591499409681233</v>
      </c>
      <c r="X42" s="198">
        <f t="shared" si="11"/>
        <v>0.14992567520015734</v>
      </c>
      <c r="Y42" s="271">
        <v>1893.6324564653578</v>
      </c>
      <c r="Z42" s="211">
        <f t="shared" si="12"/>
        <v>8.8462695340809014E-2</v>
      </c>
      <c r="AA42" s="270">
        <v>872.81993330863293</v>
      </c>
      <c r="AB42" s="211">
        <f t="shared" si="13"/>
        <v>4.0774546076269874E-2</v>
      </c>
    </row>
    <row r="43" spans="1:28" x14ac:dyDescent="0.2">
      <c r="A43" s="15" t="s">
        <v>75</v>
      </c>
      <c r="B43" s="381" t="s">
        <v>105</v>
      </c>
      <c r="C43" s="163">
        <f>'18'!C43</f>
        <v>9763</v>
      </c>
      <c r="D43" s="163">
        <f>'18'!D43</f>
        <v>6765</v>
      </c>
      <c r="E43" s="163">
        <f>'18'!E43</f>
        <v>16528</v>
      </c>
      <c r="F43" s="267">
        <v>44</v>
      </c>
      <c r="G43" s="267">
        <v>18</v>
      </c>
      <c r="H43" s="267">
        <v>7</v>
      </c>
      <c r="I43" s="267">
        <v>9</v>
      </c>
      <c r="J43" s="267">
        <v>63</v>
      </c>
      <c r="K43" s="209">
        <f t="shared" si="4"/>
        <v>78</v>
      </c>
      <c r="L43" s="209">
        <f t="shared" si="8"/>
        <v>16</v>
      </c>
      <c r="M43" s="209">
        <f t="shared" si="9"/>
        <v>141</v>
      </c>
      <c r="N43" s="198">
        <f t="shared" si="10"/>
        <v>0.55319148936170215</v>
      </c>
      <c r="O43" s="268">
        <v>0.66019417475728159</v>
      </c>
      <c r="P43" s="210">
        <v>513066.24000000005</v>
      </c>
      <c r="Q43" s="270">
        <v>951.23508267433499</v>
      </c>
      <c r="R43" s="270">
        <v>1328.5406182602444</v>
      </c>
      <c r="S43" s="270">
        <v>1416.2242990654206</v>
      </c>
      <c r="T43" s="271">
        <v>1282.3738317757009</v>
      </c>
      <c r="U43" s="266">
        <v>1802</v>
      </c>
      <c r="V43" s="266">
        <v>848</v>
      </c>
      <c r="W43" s="198">
        <f t="shared" si="7"/>
        <v>0.64000000000000012</v>
      </c>
      <c r="X43" s="198">
        <f t="shared" si="11"/>
        <v>0.13793415421917835</v>
      </c>
      <c r="Y43" s="271">
        <v>1111.5140186915887</v>
      </c>
      <c r="Z43" s="211">
        <f t="shared" si="12"/>
        <v>6.7250364151233588E-2</v>
      </c>
      <c r="AA43" s="270">
        <v>523.06542056074761</v>
      </c>
      <c r="AB43" s="211">
        <f t="shared" si="13"/>
        <v>3.1647230188815802E-2</v>
      </c>
    </row>
    <row r="44" spans="1:28" x14ac:dyDescent="0.2">
      <c r="A44" s="15" t="s">
        <v>76</v>
      </c>
      <c r="B44" s="381" t="s">
        <v>109</v>
      </c>
      <c r="C44" s="163">
        <f>'18'!C44</f>
        <v>3743</v>
      </c>
      <c r="D44" s="163">
        <f>'18'!D44</f>
        <v>2706</v>
      </c>
      <c r="E44" s="163">
        <f>'18'!E44</f>
        <v>6449</v>
      </c>
      <c r="F44" s="267">
        <v>27</v>
      </c>
      <c r="G44" s="267">
        <v>18</v>
      </c>
      <c r="H44" s="267">
        <v>5</v>
      </c>
      <c r="I44" s="267">
        <v>1</v>
      </c>
      <c r="J44" s="267">
        <v>27</v>
      </c>
      <c r="K44" s="209">
        <f t="shared" si="4"/>
        <v>51</v>
      </c>
      <c r="L44" s="209">
        <f t="shared" si="8"/>
        <v>6</v>
      </c>
      <c r="M44" s="209">
        <f t="shared" si="9"/>
        <v>78</v>
      </c>
      <c r="N44" s="198">
        <f t="shared" si="10"/>
        <v>0.65384615384615385</v>
      </c>
      <c r="O44" s="268">
        <v>0.75471698113207553</v>
      </c>
      <c r="P44" s="210">
        <v>283965</v>
      </c>
      <c r="Q44" s="270">
        <v>629.53736654804277</v>
      </c>
      <c r="R44" s="270">
        <v>812.72241992882562</v>
      </c>
      <c r="S44" s="270">
        <v>732.74021352313173</v>
      </c>
      <c r="T44" s="271">
        <v>519.21352313167267</v>
      </c>
      <c r="U44" s="266">
        <v>984</v>
      </c>
      <c r="V44" s="266">
        <v>222</v>
      </c>
      <c r="W44" s="198">
        <f t="shared" si="7"/>
        <v>0.73529411764705876</v>
      </c>
      <c r="X44" s="198">
        <f t="shared" si="11"/>
        <v>0.2236408414446997</v>
      </c>
      <c r="Y44" s="271">
        <v>652.49822064056934</v>
      </c>
      <c r="Z44" s="211">
        <f t="shared" si="12"/>
        <v>0.10117820137084343</v>
      </c>
      <c r="AA44" s="270">
        <v>147.20996441281139</v>
      </c>
      <c r="AB44" s="211">
        <f t="shared" si="13"/>
        <v>2.2826789333665901E-2</v>
      </c>
    </row>
    <row r="45" spans="1:28" x14ac:dyDescent="0.2">
      <c r="A45" s="15" t="s">
        <v>77</v>
      </c>
      <c r="B45" s="381" t="s">
        <v>109</v>
      </c>
      <c r="C45" s="163">
        <f>'18'!C45</f>
        <v>1364</v>
      </c>
      <c r="D45" s="163">
        <f>'18'!D45</f>
        <v>1008</v>
      </c>
      <c r="E45" s="163">
        <f>'18'!E45</f>
        <v>2372</v>
      </c>
      <c r="F45" s="267">
        <v>10</v>
      </c>
      <c r="G45" s="267">
        <v>4</v>
      </c>
      <c r="H45" s="267">
        <v>0</v>
      </c>
      <c r="I45" s="267">
        <v>0</v>
      </c>
      <c r="J45" s="267">
        <v>13</v>
      </c>
      <c r="K45" s="209">
        <f t="shared" si="4"/>
        <v>14</v>
      </c>
      <c r="L45" s="209">
        <f t="shared" si="8"/>
        <v>0</v>
      </c>
      <c r="M45" s="209">
        <f t="shared" si="9"/>
        <v>27</v>
      </c>
      <c r="N45" s="198">
        <f t="shared" si="10"/>
        <v>0.51851851851851849</v>
      </c>
      <c r="O45" s="268">
        <v>0.88888888888888884</v>
      </c>
      <c r="P45" s="210">
        <v>29620</v>
      </c>
      <c r="Q45" s="270">
        <v>101.97333333333334</v>
      </c>
      <c r="R45" s="270">
        <v>172.07999999999998</v>
      </c>
      <c r="S45" s="270">
        <v>203.94666666666669</v>
      </c>
      <c r="T45" s="271">
        <v>75.106666666666669</v>
      </c>
      <c r="U45" s="266">
        <v>128</v>
      </c>
      <c r="V45" s="266">
        <v>0</v>
      </c>
      <c r="W45" s="198">
        <f t="shared" si="7"/>
        <v>0.78489326765188827</v>
      </c>
      <c r="X45" s="198">
        <f t="shared" si="11"/>
        <v>0.11553681843732434</v>
      </c>
      <c r="Y45" s="271">
        <v>73.38666666666667</v>
      </c>
      <c r="Z45" s="211">
        <f t="shared" si="12"/>
        <v>3.0938729623383926E-2</v>
      </c>
      <c r="AA45" s="270">
        <v>0</v>
      </c>
      <c r="AB45" s="211">
        <f t="shared" si="13"/>
        <v>0</v>
      </c>
    </row>
    <row r="46" spans="1:28" x14ac:dyDescent="0.2">
      <c r="A46" s="15" t="s">
        <v>78</v>
      </c>
      <c r="B46" s="381" t="s">
        <v>109</v>
      </c>
      <c r="C46" s="163">
        <f>'18'!C46</f>
        <v>3475</v>
      </c>
      <c r="D46" s="163">
        <f>'18'!D46</f>
        <v>2487</v>
      </c>
      <c r="E46" s="163">
        <f>'18'!E46</f>
        <v>5962</v>
      </c>
      <c r="F46" s="267">
        <v>11</v>
      </c>
      <c r="G46" s="267">
        <v>8</v>
      </c>
      <c r="H46" s="267">
        <v>9</v>
      </c>
      <c r="I46" s="267">
        <v>2</v>
      </c>
      <c r="J46" s="267">
        <v>31</v>
      </c>
      <c r="K46" s="209">
        <f t="shared" si="4"/>
        <v>30</v>
      </c>
      <c r="L46" s="209">
        <f t="shared" si="8"/>
        <v>11</v>
      </c>
      <c r="M46" s="209">
        <f t="shared" si="9"/>
        <v>61</v>
      </c>
      <c r="N46" s="198">
        <f t="shared" si="10"/>
        <v>0.49180327868852458</v>
      </c>
      <c r="O46" s="268">
        <v>0.94736842105263153</v>
      </c>
      <c r="P46" s="210">
        <v>251440</v>
      </c>
      <c r="Q46" s="270">
        <v>300.43421052631578</v>
      </c>
      <c r="R46" s="270">
        <v>426.19736842105266</v>
      </c>
      <c r="S46" s="270">
        <v>335.36842105263156</v>
      </c>
      <c r="T46" s="271">
        <v>175.84210526315792</v>
      </c>
      <c r="U46" s="266">
        <v>833</v>
      </c>
      <c r="V46" s="266">
        <v>541</v>
      </c>
      <c r="W46" s="198">
        <f t="shared" si="7"/>
        <v>0.80515542077331315</v>
      </c>
      <c r="X46" s="198">
        <f t="shared" si="11"/>
        <v>0.12187715178587193</v>
      </c>
      <c r="Y46" s="271">
        <v>569.9473684210526</v>
      </c>
      <c r="Z46" s="211">
        <f t="shared" si="12"/>
        <v>9.559667367008598E-2</v>
      </c>
      <c r="AA46" s="270">
        <v>370.15789473684214</v>
      </c>
      <c r="AB46" s="211">
        <f t="shared" si="13"/>
        <v>6.2086195024629677E-2</v>
      </c>
    </row>
    <row r="47" spans="1:28" x14ac:dyDescent="0.2">
      <c r="A47" s="15" t="s">
        <v>79</v>
      </c>
      <c r="B47" s="381" t="s">
        <v>109</v>
      </c>
      <c r="C47" s="163">
        <f>'18'!C47</f>
        <v>1725</v>
      </c>
      <c r="D47" s="163">
        <f>'18'!D47</f>
        <v>1197</v>
      </c>
      <c r="E47" s="163">
        <f>'18'!E47</f>
        <v>2922</v>
      </c>
      <c r="F47" s="267">
        <v>2</v>
      </c>
      <c r="G47" s="267">
        <v>3</v>
      </c>
      <c r="H47" s="267">
        <v>5</v>
      </c>
      <c r="I47" s="267">
        <v>0</v>
      </c>
      <c r="J47" s="267">
        <v>8</v>
      </c>
      <c r="K47" s="209">
        <f t="shared" si="4"/>
        <v>10</v>
      </c>
      <c r="L47" s="209">
        <f t="shared" si="8"/>
        <v>5</v>
      </c>
      <c r="M47" s="209">
        <f t="shared" si="9"/>
        <v>18</v>
      </c>
      <c r="N47" s="198">
        <f t="shared" si="10"/>
        <v>0.55555555555555558</v>
      </c>
      <c r="O47" s="268">
        <v>1</v>
      </c>
      <c r="P47" s="210">
        <v>74675</v>
      </c>
      <c r="Q47" s="270">
        <v>122.01886792452829</v>
      </c>
      <c r="R47" s="270">
        <v>193.54716981132077</v>
      </c>
      <c r="S47" s="270">
        <v>130.43396226415095</v>
      </c>
      <c r="T47" s="271">
        <v>28.301886792452834</v>
      </c>
      <c r="U47" s="266">
        <v>382</v>
      </c>
      <c r="V47" s="266">
        <v>265</v>
      </c>
      <c r="W47" s="198">
        <f t="shared" si="7"/>
        <v>0.91769547325102885</v>
      </c>
      <c r="X47" s="198">
        <f t="shared" si="11"/>
        <v>0.10799659060090659</v>
      </c>
      <c r="Y47" s="271">
        <v>270.28301886792451</v>
      </c>
      <c r="Z47" s="211">
        <f t="shared" si="12"/>
        <v>9.2499321994498465E-2</v>
      </c>
      <c r="AA47" s="270">
        <v>187.5</v>
      </c>
      <c r="AB47" s="211">
        <f t="shared" si="13"/>
        <v>6.4168377823408618E-2</v>
      </c>
    </row>
    <row r="48" spans="1:28" x14ac:dyDescent="0.2">
      <c r="A48" s="15" t="s">
        <v>80</v>
      </c>
      <c r="B48" s="381" t="s">
        <v>109</v>
      </c>
      <c r="C48" s="163">
        <f>'18'!C48</f>
        <v>5043</v>
      </c>
      <c r="D48" s="163">
        <f>'18'!D48</f>
        <v>3645</v>
      </c>
      <c r="E48" s="163">
        <f>'18'!E48</f>
        <v>8688</v>
      </c>
      <c r="F48" s="267">
        <v>18</v>
      </c>
      <c r="G48" s="267">
        <v>7</v>
      </c>
      <c r="H48" s="267">
        <v>6</v>
      </c>
      <c r="I48" s="267">
        <v>13</v>
      </c>
      <c r="J48" s="267">
        <v>55</v>
      </c>
      <c r="K48" s="209">
        <f t="shared" si="4"/>
        <v>44</v>
      </c>
      <c r="L48" s="209">
        <f t="shared" si="8"/>
        <v>19</v>
      </c>
      <c r="M48" s="209">
        <f t="shared" si="9"/>
        <v>99</v>
      </c>
      <c r="N48" s="198">
        <f t="shared" si="10"/>
        <v>0.44444444444444442</v>
      </c>
      <c r="O48" s="268">
        <v>0.56338028169014087</v>
      </c>
      <c r="P48" s="210">
        <v>355155</v>
      </c>
      <c r="Q48" s="270">
        <v>454.52344931921328</v>
      </c>
      <c r="R48" s="270">
        <v>814.89561270801812</v>
      </c>
      <c r="S48" s="270">
        <v>876.58093797276854</v>
      </c>
      <c r="T48" s="271">
        <v>1067.7080181543115</v>
      </c>
      <c r="U48" s="266">
        <v>1330</v>
      </c>
      <c r="V48" s="266">
        <v>1007</v>
      </c>
      <c r="W48" s="198">
        <f t="shared" si="7"/>
        <v>0.54315363199190081</v>
      </c>
      <c r="X48" s="198">
        <f t="shared" si="11"/>
        <v>0.14611177049116383</v>
      </c>
      <c r="Y48" s="271">
        <v>786.73222390317699</v>
      </c>
      <c r="Z48" s="211">
        <f t="shared" si="12"/>
        <v>9.0553893174859235E-2</v>
      </c>
      <c r="AA48" s="270">
        <v>595.66868381240545</v>
      </c>
      <c r="AB48" s="211">
        <f t="shared" si="13"/>
        <v>6.856223340382199E-2</v>
      </c>
    </row>
    <row r="49" spans="1:28" x14ac:dyDescent="0.2">
      <c r="A49" s="15" t="s">
        <v>81</v>
      </c>
      <c r="B49" s="381" t="s">
        <v>105</v>
      </c>
      <c r="C49" s="163">
        <f>'18'!C49</f>
        <v>27985</v>
      </c>
      <c r="D49" s="163">
        <f>'18'!D49</f>
        <v>19320</v>
      </c>
      <c r="E49" s="163">
        <f>'18'!E49</f>
        <v>47305</v>
      </c>
      <c r="F49" s="267">
        <v>83</v>
      </c>
      <c r="G49" s="267">
        <v>88</v>
      </c>
      <c r="H49" s="267">
        <v>52</v>
      </c>
      <c r="I49" s="267">
        <v>44</v>
      </c>
      <c r="J49" s="267">
        <v>189</v>
      </c>
      <c r="K49" s="209">
        <f t="shared" si="4"/>
        <v>267</v>
      </c>
      <c r="L49" s="209">
        <f t="shared" si="8"/>
        <v>96</v>
      </c>
      <c r="M49" s="209">
        <f t="shared" si="9"/>
        <v>456</v>
      </c>
      <c r="N49" s="198">
        <f t="shared" si="10"/>
        <v>0.58552631578947367</v>
      </c>
      <c r="O49" s="268">
        <v>0.68181818181818177</v>
      </c>
      <c r="P49" s="210">
        <v>2230788.5</v>
      </c>
      <c r="Q49" s="270">
        <v>3294.6453315737381</v>
      </c>
      <c r="R49" s="270">
        <v>5013.7858792477728</v>
      </c>
      <c r="S49" s="270">
        <v>5296.5687891784883</v>
      </c>
      <c r="T49" s="271">
        <v>4098.3375123721544</v>
      </c>
      <c r="U49" s="266">
        <v>9530</v>
      </c>
      <c r="V49" s="266">
        <v>4956</v>
      </c>
      <c r="W49" s="198">
        <f t="shared" si="7"/>
        <v>0.66966922622563496</v>
      </c>
      <c r="X49" s="198">
        <f t="shared" si="11"/>
        <v>0.17563537069699844</v>
      </c>
      <c r="Y49" s="271">
        <v>5819.8713295941934</v>
      </c>
      <c r="Z49" s="211">
        <f t="shared" si="12"/>
        <v>0.12302867201340648</v>
      </c>
      <c r="AA49" s="270">
        <v>3026.5773672055425</v>
      </c>
      <c r="AB49" s="211">
        <f t="shared" si="13"/>
        <v>6.3980073294694906E-2</v>
      </c>
    </row>
    <row r="50" spans="1:28" x14ac:dyDescent="0.2">
      <c r="A50" s="15" t="s">
        <v>82</v>
      </c>
      <c r="B50" s="381" t="s">
        <v>109</v>
      </c>
      <c r="C50" s="163">
        <f>'18'!C50</f>
        <v>660</v>
      </c>
      <c r="D50" s="163">
        <f>'18'!D50</f>
        <v>390</v>
      </c>
      <c r="E50" s="163">
        <f>'18'!E50</f>
        <v>1050</v>
      </c>
      <c r="F50" s="267">
        <v>3</v>
      </c>
      <c r="G50" s="267">
        <v>2</v>
      </c>
      <c r="H50" s="267">
        <v>2</v>
      </c>
      <c r="I50" s="267">
        <v>2</v>
      </c>
      <c r="J50" s="267">
        <v>4</v>
      </c>
      <c r="K50" s="209">
        <f t="shared" si="4"/>
        <v>9</v>
      </c>
      <c r="L50" s="209">
        <f t="shared" si="8"/>
        <v>4</v>
      </c>
      <c r="M50" s="209">
        <f t="shared" si="9"/>
        <v>13</v>
      </c>
      <c r="N50" s="198">
        <f t="shared" si="10"/>
        <v>0.69230769230769229</v>
      </c>
      <c r="O50" s="268">
        <v>0.625</v>
      </c>
      <c r="P50" s="210">
        <v>96840</v>
      </c>
      <c r="Q50" s="270">
        <v>82.162162162162161</v>
      </c>
      <c r="R50" s="270">
        <v>97.567567567567565</v>
      </c>
      <c r="S50" s="270">
        <v>105.27027027027027</v>
      </c>
      <c r="T50" s="271">
        <v>103.42342342342343</v>
      </c>
      <c r="U50" s="266">
        <v>270</v>
      </c>
      <c r="V50" s="266">
        <v>164</v>
      </c>
      <c r="W50" s="198">
        <f t="shared" si="7"/>
        <v>0.63474387527839637</v>
      </c>
      <c r="X50" s="198">
        <f t="shared" si="11"/>
        <v>0.17117117117117117</v>
      </c>
      <c r="Y50" s="271">
        <v>170.27027027027026</v>
      </c>
      <c r="Z50" s="211">
        <f t="shared" si="12"/>
        <v>0.16216216216216214</v>
      </c>
      <c r="AA50" s="270">
        <v>103.42342342342343</v>
      </c>
      <c r="AB50" s="211">
        <f t="shared" si="13"/>
        <v>9.849849849849851E-2</v>
      </c>
    </row>
    <row r="51" spans="1:28" x14ac:dyDescent="0.2">
      <c r="A51" s="15" t="s">
        <v>83</v>
      </c>
      <c r="B51" s="381" t="s">
        <v>105</v>
      </c>
      <c r="C51" s="163">
        <f>'18'!C51</f>
        <v>9370</v>
      </c>
      <c r="D51" s="163">
        <f>'18'!D51</f>
        <v>6861</v>
      </c>
      <c r="E51" s="163">
        <f>'18'!E51</f>
        <v>16231</v>
      </c>
      <c r="F51" s="267">
        <v>23</v>
      </c>
      <c r="G51" s="267">
        <v>30</v>
      </c>
      <c r="H51" s="267">
        <v>18</v>
      </c>
      <c r="I51" s="267">
        <v>13</v>
      </c>
      <c r="J51" s="267">
        <v>53</v>
      </c>
      <c r="K51" s="209">
        <f t="shared" si="4"/>
        <v>84</v>
      </c>
      <c r="L51" s="209">
        <f t="shared" si="8"/>
        <v>31</v>
      </c>
      <c r="M51" s="209">
        <f t="shared" si="9"/>
        <v>137</v>
      </c>
      <c r="N51" s="198">
        <f t="shared" si="10"/>
        <v>0.61313868613138689</v>
      </c>
      <c r="O51" s="268">
        <v>0.71028037383177567</v>
      </c>
      <c r="P51" s="210">
        <v>815961.98</v>
      </c>
      <c r="Q51" s="270">
        <v>837.94211287988423</v>
      </c>
      <c r="R51" s="270">
        <v>1382.7525325615049</v>
      </c>
      <c r="S51" s="270">
        <v>1871.3053545586108</v>
      </c>
      <c r="T51" s="271">
        <v>977.38784370477561</v>
      </c>
      <c r="U51" s="266">
        <v>3101</v>
      </c>
      <c r="V51" s="266">
        <v>1601</v>
      </c>
      <c r="W51" s="198">
        <f t="shared" si="7"/>
        <v>0.69438316646869169</v>
      </c>
      <c r="X51" s="198">
        <f t="shared" si="11"/>
        <v>0.13681810396410507</v>
      </c>
      <c r="Y51" s="271">
        <v>1682.8871201157742</v>
      </c>
      <c r="Z51" s="211">
        <f t="shared" si="12"/>
        <v>0.10368351426996329</v>
      </c>
      <c r="AA51" s="270">
        <v>868.84949348769896</v>
      </c>
      <c r="AB51" s="211">
        <f t="shared" si="13"/>
        <v>5.3530250353502493E-2</v>
      </c>
    </row>
    <row r="52" spans="1:28" x14ac:dyDescent="0.2">
      <c r="A52" s="15" t="s">
        <v>84</v>
      </c>
      <c r="B52" s="381" t="s">
        <v>109</v>
      </c>
      <c r="C52" s="163">
        <f>'18'!C52</f>
        <v>3098</v>
      </c>
      <c r="D52" s="163">
        <f>'18'!D52</f>
        <v>2175</v>
      </c>
      <c r="E52" s="163">
        <f>'18'!E52</f>
        <v>5273</v>
      </c>
      <c r="F52" s="267">
        <v>18</v>
      </c>
      <c r="G52" s="267">
        <v>9</v>
      </c>
      <c r="H52" s="267">
        <v>0</v>
      </c>
      <c r="I52" s="267">
        <v>1</v>
      </c>
      <c r="J52" s="267">
        <v>30</v>
      </c>
      <c r="K52" s="209">
        <f t="shared" si="4"/>
        <v>28</v>
      </c>
      <c r="L52" s="209">
        <f t="shared" si="8"/>
        <v>1</v>
      </c>
      <c r="M52" s="209">
        <f t="shared" si="9"/>
        <v>58</v>
      </c>
      <c r="N52" s="198">
        <f t="shared" si="10"/>
        <v>0.48275862068965519</v>
      </c>
      <c r="O52" s="268">
        <v>0.56521739130434778</v>
      </c>
      <c r="P52" s="210">
        <v>64460</v>
      </c>
      <c r="Q52" s="270">
        <v>169.72108843537416</v>
      </c>
      <c r="R52" s="270">
        <v>294.92517006802723</v>
      </c>
      <c r="S52" s="270">
        <v>353.35374149659862</v>
      </c>
      <c r="T52" s="271">
        <v>381.71428571428578</v>
      </c>
      <c r="U52" s="266">
        <v>344</v>
      </c>
      <c r="V52" s="266">
        <v>5</v>
      </c>
      <c r="W52" s="198">
        <f t="shared" si="7"/>
        <v>0.54899328859060392</v>
      </c>
      <c r="X52" s="198">
        <f t="shared" si="11"/>
        <v>8.8118008439863713E-2</v>
      </c>
      <c r="Y52" s="271">
        <v>195.40136054421771</v>
      </c>
      <c r="Z52" s="211">
        <f t="shared" si="12"/>
        <v>3.7056961984490371E-2</v>
      </c>
      <c r="AA52" s="270">
        <v>2.8401360544217691</v>
      </c>
      <c r="AB52" s="211">
        <f t="shared" si="13"/>
        <v>5.3861863349549959E-4</v>
      </c>
    </row>
    <row r="53" spans="1:28" x14ac:dyDescent="0.2">
      <c r="A53" s="15" t="s">
        <v>85</v>
      </c>
      <c r="B53" s="381" t="s">
        <v>109</v>
      </c>
      <c r="C53" s="163">
        <f>'18'!C53</f>
        <v>1648</v>
      </c>
      <c r="D53" s="163">
        <f>'18'!D53</f>
        <v>1113</v>
      </c>
      <c r="E53" s="163">
        <f>'18'!E53</f>
        <v>2761</v>
      </c>
      <c r="F53" s="267">
        <v>4</v>
      </c>
      <c r="G53" s="267">
        <v>6</v>
      </c>
      <c r="H53" s="267">
        <v>0</v>
      </c>
      <c r="I53" s="267">
        <v>0</v>
      </c>
      <c r="J53" s="267">
        <v>19</v>
      </c>
      <c r="K53" s="209">
        <f t="shared" si="4"/>
        <v>10</v>
      </c>
      <c r="L53" s="209">
        <f t="shared" si="8"/>
        <v>0</v>
      </c>
      <c r="M53" s="209">
        <f t="shared" si="9"/>
        <v>29</v>
      </c>
      <c r="N53" s="198">
        <f t="shared" si="10"/>
        <v>0.34482758620689657</v>
      </c>
      <c r="O53" s="268">
        <v>0.6428571428571429</v>
      </c>
      <c r="P53" s="210">
        <v>37180</v>
      </c>
      <c r="Q53" s="270">
        <v>170.11764705882354</v>
      </c>
      <c r="R53" s="270">
        <v>170.11764705882354</v>
      </c>
      <c r="S53" s="270">
        <v>141.76470588235296</v>
      </c>
      <c r="T53" s="271">
        <v>244.94117647058826</v>
      </c>
      <c r="U53" s="266">
        <v>318</v>
      </c>
      <c r="V53" s="266">
        <v>0</v>
      </c>
      <c r="W53" s="198">
        <f t="shared" si="7"/>
        <v>0.58142340168878159</v>
      </c>
      <c r="X53" s="198">
        <f t="shared" si="11"/>
        <v>0.12322900909730064</v>
      </c>
      <c r="Y53" s="271">
        <v>224.47058823529414</v>
      </c>
      <c r="Z53" s="211">
        <f t="shared" si="12"/>
        <v>8.130046658286641E-2</v>
      </c>
      <c r="AA53" s="270">
        <v>0</v>
      </c>
      <c r="AB53" s="211">
        <f t="shared" si="13"/>
        <v>0</v>
      </c>
    </row>
    <row r="54" spans="1:28" x14ac:dyDescent="0.2">
      <c r="A54" s="15" t="s">
        <v>86</v>
      </c>
      <c r="B54" s="381" t="s">
        <v>105</v>
      </c>
      <c r="C54" s="163">
        <f>'18'!C54</f>
        <v>62059</v>
      </c>
      <c r="D54" s="163">
        <f>'18'!D54</f>
        <v>38994</v>
      </c>
      <c r="E54" s="163">
        <f>'18'!E54</f>
        <v>101053</v>
      </c>
      <c r="F54" s="267">
        <v>390</v>
      </c>
      <c r="G54" s="267">
        <v>194</v>
      </c>
      <c r="H54" s="267">
        <v>89</v>
      </c>
      <c r="I54" s="267">
        <v>62</v>
      </c>
      <c r="J54" s="267">
        <v>1189</v>
      </c>
      <c r="K54" s="209">
        <f t="shared" si="4"/>
        <v>735</v>
      </c>
      <c r="L54" s="209">
        <f t="shared" si="8"/>
        <v>151</v>
      </c>
      <c r="M54" s="209">
        <f t="shared" si="9"/>
        <v>1924</v>
      </c>
      <c r="N54" s="198">
        <f t="shared" si="10"/>
        <v>0.382016632016632</v>
      </c>
      <c r="O54" s="268">
        <v>0.52664576802507834</v>
      </c>
      <c r="P54" s="210">
        <v>3273873.88</v>
      </c>
      <c r="Q54" s="270">
        <v>7898.898720935762</v>
      </c>
      <c r="R54" s="270">
        <v>10700.135561789739</v>
      </c>
      <c r="S54" s="270">
        <v>9561.9657172744992</v>
      </c>
      <c r="T54" s="271">
        <v>18735.087727640152</v>
      </c>
      <c r="U54" s="266">
        <v>12729</v>
      </c>
      <c r="V54" s="266">
        <v>6209</v>
      </c>
      <c r="W54" s="198">
        <f t="shared" si="7"/>
        <v>0.4981778941409567</v>
      </c>
      <c r="X54" s="198">
        <f t="shared" si="11"/>
        <v>0.18405227239889466</v>
      </c>
      <c r="Y54" s="271">
        <v>8406.9140792163944</v>
      </c>
      <c r="Z54" s="211">
        <f t="shared" si="12"/>
        <v>8.319311726733887E-2</v>
      </c>
      <c r="AA54" s="270">
        <v>4100.7565023061197</v>
      </c>
      <c r="AB54" s="211">
        <f t="shared" si="13"/>
        <v>4.0580254938558179E-2</v>
      </c>
    </row>
    <row r="55" spans="1:28" x14ac:dyDescent="0.2">
      <c r="A55" s="15" t="s">
        <v>87</v>
      </c>
      <c r="B55" s="381" t="s">
        <v>109</v>
      </c>
      <c r="C55" s="163">
        <f>'18'!C55</f>
        <v>1650</v>
      </c>
      <c r="D55" s="163">
        <f>'18'!D55</f>
        <v>1173</v>
      </c>
      <c r="E55" s="163">
        <f>'18'!E55</f>
        <v>2823</v>
      </c>
      <c r="F55" s="267">
        <v>1</v>
      </c>
      <c r="G55" s="267">
        <v>2</v>
      </c>
      <c r="H55" s="267">
        <v>4</v>
      </c>
      <c r="I55" s="267">
        <v>2</v>
      </c>
      <c r="J55" s="267">
        <v>8</v>
      </c>
      <c r="K55" s="209">
        <f t="shared" si="4"/>
        <v>9</v>
      </c>
      <c r="L55" s="209">
        <f t="shared" si="8"/>
        <v>6</v>
      </c>
      <c r="M55" s="209">
        <f t="shared" si="9"/>
        <v>17</v>
      </c>
      <c r="N55" s="198">
        <f t="shared" si="10"/>
        <v>0.52941176470588236</v>
      </c>
      <c r="O55" s="268">
        <v>0.81818181818181823</v>
      </c>
      <c r="P55" s="210">
        <v>122311.12999999999</v>
      </c>
      <c r="Q55" s="270">
        <v>82.359712230215834</v>
      </c>
      <c r="R55" s="270">
        <v>199.03597122302159</v>
      </c>
      <c r="S55" s="270">
        <v>195.60431654676259</v>
      </c>
      <c r="T55" s="271">
        <v>83.769784172661872</v>
      </c>
      <c r="U55" s="266">
        <v>424</v>
      </c>
      <c r="V55" s="266">
        <v>318</v>
      </c>
      <c r="W55" s="198">
        <f t="shared" si="7"/>
        <v>0.77059773828756062</v>
      </c>
      <c r="X55" s="198">
        <f t="shared" si="11"/>
        <v>9.9679661159488994E-2</v>
      </c>
      <c r="Y55" s="271">
        <v>250.12949640287769</v>
      </c>
      <c r="Z55" s="211">
        <f t="shared" si="12"/>
        <v>8.8604143252879103E-2</v>
      </c>
      <c r="AA55" s="270">
        <v>187.59712230215828</v>
      </c>
      <c r="AB55" s="211">
        <f t="shared" si="13"/>
        <v>6.6453107439659334E-2</v>
      </c>
    </row>
    <row r="56" spans="1:28" x14ac:dyDescent="0.2">
      <c r="A56" s="15" t="s">
        <v>88</v>
      </c>
      <c r="B56" s="381" t="s">
        <v>109</v>
      </c>
      <c r="C56" s="163">
        <f>'18'!C56</f>
        <v>574</v>
      </c>
      <c r="D56" s="163">
        <f>'18'!D56</f>
        <v>400</v>
      </c>
      <c r="E56" s="163">
        <f>'18'!E56</f>
        <v>974</v>
      </c>
      <c r="F56" s="267">
        <v>2</v>
      </c>
      <c r="G56" s="267">
        <v>1</v>
      </c>
      <c r="H56" s="267">
        <v>0</v>
      </c>
      <c r="I56" s="267">
        <v>1</v>
      </c>
      <c r="J56" s="267">
        <v>8</v>
      </c>
      <c r="K56" s="209">
        <f t="shared" si="4"/>
        <v>4</v>
      </c>
      <c r="L56" s="209">
        <f t="shared" si="8"/>
        <v>1</v>
      </c>
      <c r="M56" s="209">
        <f t="shared" si="9"/>
        <v>12</v>
      </c>
      <c r="N56" s="198">
        <f t="shared" si="10"/>
        <v>0.33333333333333331</v>
      </c>
      <c r="O56" s="268">
        <v>0.33333333333333331</v>
      </c>
      <c r="P56" s="210">
        <v>18250</v>
      </c>
      <c r="Q56" s="270">
        <v>16.444444444444443</v>
      </c>
      <c r="R56" s="270">
        <v>28.777777777777779</v>
      </c>
      <c r="S56" s="270">
        <v>28.777777777777779</v>
      </c>
      <c r="T56" s="271">
        <v>83.111111111111114</v>
      </c>
      <c r="U56" s="266">
        <v>58</v>
      </c>
      <c r="V56" s="266">
        <v>5</v>
      </c>
      <c r="W56" s="198">
        <f t="shared" si="7"/>
        <v>0.35238095238095235</v>
      </c>
      <c r="X56" s="198">
        <f t="shared" si="11"/>
        <v>4.6429386265115218E-2</v>
      </c>
      <c r="Y56" s="271">
        <v>35.44444444444445</v>
      </c>
      <c r="Z56" s="211">
        <f t="shared" si="12"/>
        <v>3.6390600045630855E-2</v>
      </c>
      <c r="AA56" s="270">
        <v>3.0555555555555558</v>
      </c>
      <c r="AB56" s="211">
        <f t="shared" si="13"/>
        <v>3.1371206935888662E-3</v>
      </c>
    </row>
    <row r="57" spans="1:28" x14ac:dyDescent="0.2">
      <c r="A57" s="15" t="s">
        <v>89</v>
      </c>
      <c r="B57" s="381" t="s">
        <v>109</v>
      </c>
      <c r="C57" s="163">
        <f>'18'!C57</f>
        <v>4471</v>
      </c>
      <c r="D57" s="163">
        <f>'18'!D57</f>
        <v>3240</v>
      </c>
      <c r="E57" s="163">
        <f>'18'!E57</f>
        <v>7711</v>
      </c>
      <c r="F57" s="267">
        <v>8</v>
      </c>
      <c r="G57" s="267">
        <v>0</v>
      </c>
      <c r="H57" s="267">
        <v>2</v>
      </c>
      <c r="I57" s="267">
        <v>6</v>
      </c>
      <c r="J57" s="267">
        <v>58</v>
      </c>
      <c r="K57" s="209">
        <f t="shared" si="4"/>
        <v>16</v>
      </c>
      <c r="L57" s="209">
        <f t="shared" si="8"/>
        <v>8</v>
      </c>
      <c r="M57" s="209">
        <f t="shared" si="9"/>
        <v>74</v>
      </c>
      <c r="N57" s="198">
        <f t="shared" si="10"/>
        <v>0.21621621621621623</v>
      </c>
      <c r="O57" s="268">
        <v>0.35897435897435898</v>
      </c>
      <c r="P57" s="210">
        <v>141586.22</v>
      </c>
      <c r="Q57" s="270">
        <v>150.4</v>
      </c>
      <c r="R57" s="270">
        <v>335.26666666666671</v>
      </c>
      <c r="S57" s="270">
        <v>266.33333333333337</v>
      </c>
      <c r="T57" s="271">
        <v>1008.7916666666667</v>
      </c>
      <c r="U57" s="266">
        <v>376</v>
      </c>
      <c r="V57" s="266">
        <v>376</v>
      </c>
      <c r="W57" s="198">
        <f t="shared" si="7"/>
        <v>0.32497839239412274</v>
      </c>
      <c r="X57" s="198">
        <f t="shared" si="11"/>
        <v>6.2983616478623619E-2</v>
      </c>
      <c r="Y57" s="271">
        <v>242.83333333333334</v>
      </c>
      <c r="Z57" s="211">
        <f t="shared" si="12"/>
        <v>3.149180823931181E-2</v>
      </c>
      <c r="AA57" s="270">
        <v>242.83333333333334</v>
      </c>
      <c r="AB57" s="211">
        <f t="shared" si="13"/>
        <v>3.149180823931181E-2</v>
      </c>
    </row>
    <row r="58" spans="1:28" x14ac:dyDescent="0.2">
      <c r="A58" s="15" t="s">
        <v>90</v>
      </c>
      <c r="B58" s="381" t="s">
        <v>109</v>
      </c>
      <c r="C58" s="163">
        <f>'18'!C58</f>
        <v>1362</v>
      </c>
      <c r="D58" s="163">
        <f>'18'!D58</f>
        <v>1062</v>
      </c>
      <c r="E58" s="163">
        <f>'18'!E58</f>
        <v>2424</v>
      </c>
      <c r="F58" s="267">
        <v>6</v>
      </c>
      <c r="G58" s="267">
        <v>2</v>
      </c>
      <c r="H58" s="267">
        <v>3</v>
      </c>
      <c r="I58" s="267">
        <v>2</v>
      </c>
      <c r="J58" s="267">
        <v>8</v>
      </c>
      <c r="K58" s="209">
        <f t="shared" si="4"/>
        <v>13</v>
      </c>
      <c r="L58" s="209">
        <f t="shared" si="8"/>
        <v>5</v>
      </c>
      <c r="M58" s="209">
        <f t="shared" si="9"/>
        <v>21</v>
      </c>
      <c r="N58" s="198">
        <f t="shared" si="10"/>
        <v>0.61904761904761907</v>
      </c>
      <c r="O58" s="268">
        <v>1</v>
      </c>
      <c r="P58" s="210">
        <v>133360</v>
      </c>
      <c r="Q58" s="270">
        <v>114.83606557377048</v>
      </c>
      <c r="R58" s="270">
        <v>156.94262295081967</v>
      </c>
      <c r="S58" s="270">
        <v>195.22131147540983</v>
      </c>
      <c r="T58" s="271">
        <v>47.721311475409834</v>
      </c>
      <c r="U58" s="266">
        <v>329</v>
      </c>
      <c r="V58" s="266">
        <v>223</v>
      </c>
      <c r="W58" s="198">
        <f t="shared" si="7"/>
        <v>0.85063752276867033</v>
      </c>
      <c r="X58" s="198">
        <f t="shared" si="11"/>
        <v>0.11211992100849429</v>
      </c>
      <c r="Y58" s="271">
        <v>191.46721311475409</v>
      </c>
      <c r="Z58" s="211">
        <f t="shared" si="12"/>
        <v>7.8988124222258288E-2</v>
      </c>
      <c r="AA58" s="270">
        <v>129.77868852459017</v>
      </c>
      <c r="AB58" s="211">
        <f t="shared" si="13"/>
        <v>5.3539062922685711E-2</v>
      </c>
    </row>
    <row r="59" spans="1:28" x14ac:dyDescent="0.2">
      <c r="A59" s="15" t="s">
        <v>91</v>
      </c>
      <c r="B59" s="381" t="s">
        <v>109</v>
      </c>
      <c r="C59" s="163">
        <f>'18'!C59</f>
        <v>2195</v>
      </c>
      <c r="D59" s="163">
        <f>'18'!D59</f>
        <v>1507</v>
      </c>
      <c r="E59" s="163">
        <f>'18'!E59</f>
        <v>3702</v>
      </c>
      <c r="F59" s="267">
        <v>9</v>
      </c>
      <c r="G59" s="267">
        <v>8</v>
      </c>
      <c r="H59" s="267">
        <v>0</v>
      </c>
      <c r="I59" s="267">
        <v>0</v>
      </c>
      <c r="J59" s="267">
        <v>27</v>
      </c>
      <c r="K59" s="209">
        <f t="shared" si="4"/>
        <v>17</v>
      </c>
      <c r="L59" s="209">
        <f t="shared" si="8"/>
        <v>0</v>
      </c>
      <c r="M59" s="209">
        <f t="shared" si="9"/>
        <v>44</v>
      </c>
      <c r="N59" s="198">
        <f t="shared" si="10"/>
        <v>0.38636363636363635</v>
      </c>
      <c r="O59" s="269">
        <v>0.36842105263157893</v>
      </c>
      <c r="P59" s="210">
        <v>22825</v>
      </c>
      <c r="Q59" s="270">
        <v>166.64566929133858</v>
      </c>
      <c r="R59" s="270">
        <v>155.28346456692913</v>
      </c>
      <c r="S59" s="270">
        <v>159.0708661417323</v>
      </c>
      <c r="T59" s="271">
        <v>491.92913385826773</v>
      </c>
      <c r="U59" s="266">
        <v>130</v>
      </c>
      <c r="V59" s="266">
        <v>0</v>
      </c>
      <c r="W59" s="198">
        <f t="shared" si="7"/>
        <v>0.39555921052631582</v>
      </c>
      <c r="X59" s="198">
        <f t="shared" si="11"/>
        <v>8.6960868141077188E-2</v>
      </c>
      <c r="Y59" s="271">
        <v>87.007874015748015</v>
      </c>
      <c r="Z59" s="211">
        <f t="shared" si="12"/>
        <v>2.3502937335426261E-2</v>
      </c>
      <c r="AA59" s="270">
        <v>0</v>
      </c>
      <c r="AB59" s="211">
        <f t="shared" si="13"/>
        <v>0</v>
      </c>
    </row>
    <row r="60" spans="1:28" x14ac:dyDescent="0.2">
      <c r="A60" s="15" t="s">
        <v>92</v>
      </c>
      <c r="B60" s="381" t="s">
        <v>109</v>
      </c>
      <c r="C60" s="163">
        <f>'18'!C60</f>
        <v>153</v>
      </c>
      <c r="D60" s="163">
        <f>'18'!D60</f>
        <v>102</v>
      </c>
      <c r="E60" s="163">
        <f>'18'!E60</f>
        <v>255</v>
      </c>
      <c r="F60" s="267">
        <v>0</v>
      </c>
      <c r="G60" s="267">
        <v>0</v>
      </c>
      <c r="H60" s="267">
        <v>0</v>
      </c>
      <c r="I60" s="267">
        <v>0</v>
      </c>
      <c r="J60" s="267">
        <v>1</v>
      </c>
      <c r="K60" s="209">
        <f t="shared" si="4"/>
        <v>0</v>
      </c>
      <c r="L60" s="209">
        <f t="shared" si="8"/>
        <v>0</v>
      </c>
      <c r="M60" s="209">
        <f t="shared" si="9"/>
        <v>1</v>
      </c>
      <c r="N60" s="198">
        <f t="shared" si="10"/>
        <v>0</v>
      </c>
      <c r="O60" s="269"/>
      <c r="P60" s="210"/>
      <c r="Q60" s="270">
        <v>0</v>
      </c>
      <c r="R60" s="270">
        <v>0</v>
      </c>
      <c r="S60" s="270">
        <v>0</v>
      </c>
      <c r="T60" s="271">
        <v>0</v>
      </c>
      <c r="U60" s="266">
        <v>0</v>
      </c>
      <c r="V60" s="266">
        <v>0</v>
      </c>
      <c r="W60" s="198" t="e">
        <f t="shared" si="7"/>
        <v>#DIV/0!</v>
      </c>
      <c r="X60" s="198">
        <f t="shared" si="11"/>
        <v>0</v>
      </c>
      <c r="Y60" s="271">
        <v>0</v>
      </c>
      <c r="Z60" s="211">
        <f t="shared" si="12"/>
        <v>0</v>
      </c>
      <c r="AA60" s="270">
        <v>0</v>
      </c>
      <c r="AB60" s="211">
        <f t="shared" si="13"/>
        <v>0</v>
      </c>
    </row>
    <row r="61" spans="1:28" x14ac:dyDescent="0.2">
      <c r="A61" s="15" t="s">
        <v>93</v>
      </c>
      <c r="B61" s="381" t="s">
        <v>109</v>
      </c>
      <c r="C61" s="163">
        <f>'18'!C61</f>
        <v>1307</v>
      </c>
      <c r="D61" s="163">
        <f>'18'!D61</f>
        <v>866</v>
      </c>
      <c r="E61" s="163">
        <f>'18'!E61</f>
        <v>2173</v>
      </c>
      <c r="F61" s="267">
        <v>3</v>
      </c>
      <c r="G61" s="267">
        <v>1</v>
      </c>
      <c r="H61" s="267">
        <v>1</v>
      </c>
      <c r="I61" s="267">
        <v>1</v>
      </c>
      <c r="J61" s="267">
        <v>13</v>
      </c>
      <c r="K61" s="209">
        <f t="shared" si="4"/>
        <v>6</v>
      </c>
      <c r="L61" s="209">
        <f t="shared" si="8"/>
        <v>2</v>
      </c>
      <c r="M61" s="209">
        <f t="shared" si="9"/>
        <v>19</v>
      </c>
      <c r="N61" s="198">
        <f t="shared" si="10"/>
        <v>0.31578947368421051</v>
      </c>
      <c r="O61" s="268">
        <v>0.625</v>
      </c>
      <c r="P61" s="210">
        <v>23054.799999999999</v>
      </c>
      <c r="Q61" s="270">
        <v>77.28</v>
      </c>
      <c r="R61" s="270">
        <v>106.72</v>
      </c>
      <c r="S61" s="270">
        <v>92</v>
      </c>
      <c r="T61" s="271">
        <v>159.33333333333331</v>
      </c>
      <c r="U61" s="266">
        <v>159</v>
      </c>
      <c r="V61" s="266">
        <v>106</v>
      </c>
      <c r="W61" s="198">
        <f t="shared" si="7"/>
        <v>0.53592233009708745</v>
      </c>
      <c r="X61" s="198">
        <f t="shared" si="11"/>
        <v>8.4675563736769446E-2</v>
      </c>
      <c r="Y61" s="271">
        <v>106.00000000000001</v>
      </c>
      <c r="Z61" s="211">
        <f t="shared" si="12"/>
        <v>4.8780487804878057E-2</v>
      </c>
      <c r="AA61" s="270">
        <v>70.666666666666671</v>
      </c>
      <c r="AB61" s="211">
        <f t="shared" si="13"/>
        <v>3.2520325203252036E-2</v>
      </c>
    </row>
    <row r="62" spans="1:28" x14ac:dyDescent="0.2">
      <c r="A62" s="15" t="s">
        <v>94</v>
      </c>
      <c r="B62" s="381" t="s">
        <v>109</v>
      </c>
      <c r="C62" s="163">
        <f>'18'!C62</f>
        <v>1338</v>
      </c>
      <c r="D62" s="163">
        <f>'18'!D62</f>
        <v>889</v>
      </c>
      <c r="E62" s="163">
        <f>'18'!E62</f>
        <v>2227</v>
      </c>
      <c r="F62" s="267">
        <v>9</v>
      </c>
      <c r="G62" s="267">
        <v>5</v>
      </c>
      <c r="H62" s="267">
        <v>3</v>
      </c>
      <c r="I62" s="267">
        <v>6</v>
      </c>
      <c r="J62" s="267">
        <v>16</v>
      </c>
      <c r="K62" s="209">
        <f t="shared" si="4"/>
        <v>23</v>
      </c>
      <c r="L62" s="209">
        <f t="shared" si="8"/>
        <v>9</v>
      </c>
      <c r="M62" s="209">
        <f t="shared" si="9"/>
        <v>39</v>
      </c>
      <c r="N62" s="198">
        <f t="shared" si="10"/>
        <v>0.58974358974358976</v>
      </c>
      <c r="O62" s="268">
        <v>0.75</v>
      </c>
      <c r="P62" s="210">
        <v>125780.22</v>
      </c>
      <c r="Q62" s="270">
        <v>203.69060773480663</v>
      </c>
      <c r="R62" s="270">
        <v>274.1988950276243</v>
      </c>
      <c r="S62" s="270">
        <v>231.11049723756906</v>
      </c>
      <c r="T62" s="271">
        <v>187.38121546961327</v>
      </c>
      <c r="U62" s="266">
        <v>598</v>
      </c>
      <c r="V62" s="266">
        <v>429</v>
      </c>
      <c r="W62" s="198">
        <f t="shared" si="7"/>
        <v>0.71833839918946307</v>
      </c>
      <c r="X62" s="198">
        <f t="shared" si="11"/>
        <v>0.21458891008640815</v>
      </c>
      <c r="Y62" s="271">
        <v>403.0718232044199</v>
      </c>
      <c r="Z62" s="211">
        <f t="shared" si="12"/>
        <v>0.18099318509403678</v>
      </c>
      <c r="AA62" s="270">
        <v>289.16022099447514</v>
      </c>
      <c r="AB62" s="211">
        <f t="shared" si="13"/>
        <v>0.12984293713267855</v>
      </c>
    </row>
    <row r="63" spans="1:28" x14ac:dyDescent="0.2">
      <c r="A63" s="15" t="s">
        <v>95</v>
      </c>
      <c r="B63" s="381" t="s">
        <v>109</v>
      </c>
      <c r="C63" s="163">
        <f>'18'!C63</f>
        <v>1184</v>
      </c>
      <c r="D63" s="163">
        <f>'18'!D63</f>
        <v>913</v>
      </c>
      <c r="E63" s="163">
        <f>'18'!E63</f>
        <v>2097</v>
      </c>
      <c r="F63" s="267">
        <v>7</v>
      </c>
      <c r="G63" s="267">
        <v>2</v>
      </c>
      <c r="H63" s="267">
        <v>3</v>
      </c>
      <c r="I63" s="267">
        <v>2</v>
      </c>
      <c r="J63" s="267">
        <v>3</v>
      </c>
      <c r="K63" s="209">
        <f t="shared" si="4"/>
        <v>14</v>
      </c>
      <c r="L63" s="209">
        <f t="shared" si="8"/>
        <v>5</v>
      </c>
      <c r="M63" s="209">
        <f t="shared" si="9"/>
        <v>17</v>
      </c>
      <c r="N63" s="198">
        <f t="shared" si="10"/>
        <v>0.82352941176470584</v>
      </c>
      <c r="O63" s="268">
        <v>0.8571428571428571</v>
      </c>
      <c r="P63" s="210">
        <v>111635</v>
      </c>
      <c r="Q63" s="270">
        <v>96.9375</v>
      </c>
      <c r="R63" s="270">
        <v>141</v>
      </c>
      <c r="S63" s="270">
        <v>138.0625</v>
      </c>
      <c r="T63" s="271">
        <v>39.8671875</v>
      </c>
      <c r="U63" s="266">
        <v>233</v>
      </c>
      <c r="V63" s="266">
        <v>175</v>
      </c>
      <c r="W63" s="198">
        <f t="shared" si="7"/>
        <v>0.85649202733485197</v>
      </c>
      <c r="X63" s="198">
        <f t="shared" si="11"/>
        <v>0.11346566523605151</v>
      </c>
      <c r="Y63" s="271">
        <v>147.4453125</v>
      </c>
      <c r="Z63" s="211">
        <f t="shared" si="12"/>
        <v>7.03125E-2</v>
      </c>
      <c r="AA63" s="270">
        <v>110.7421875</v>
      </c>
      <c r="AB63" s="211">
        <f t="shared" si="13"/>
        <v>5.280981759656652E-2</v>
      </c>
    </row>
    <row r="64" spans="1:28" x14ac:dyDescent="0.2">
      <c r="A64" s="15" t="s">
        <v>111</v>
      </c>
      <c r="B64" s="381" t="s">
        <v>109</v>
      </c>
      <c r="C64" s="163">
        <f>'18'!C64</f>
        <v>1791</v>
      </c>
      <c r="D64" s="163">
        <f>'18'!D64</f>
        <v>1297</v>
      </c>
      <c r="E64" s="163">
        <f>'18'!E64</f>
        <v>3088</v>
      </c>
      <c r="F64" s="267">
        <v>9</v>
      </c>
      <c r="G64" s="267">
        <v>1</v>
      </c>
      <c r="H64" s="267">
        <v>0</v>
      </c>
      <c r="I64" s="267">
        <v>6</v>
      </c>
      <c r="J64" s="267">
        <v>22</v>
      </c>
      <c r="K64" s="209">
        <f t="shared" si="4"/>
        <v>16</v>
      </c>
      <c r="L64" s="209">
        <f t="shared" si="8"/>
        <v>6</v>
      </c>
      <c r="M64" s="209">
        <f t="shared" si="9"/>
        <v>38</v>
      </c>
      <c r="N64" s="198">
        <f t="shared" si="10"/>
        <v>0.42105263157894735</v>
      </c>
      <c r="O64" s="268">
        <v>0.9</v>
      </c>
      <c r="P64" s="210">
        <v>222938</v>
      </c>
      <c r="Q64" s="270">
        <v>115.02439024390245</v>
      </c>
      <c r="R64" s="270">
        <v>205.90785907859077</v>
      </c>
      <c r="S64" s="270">
        <v>203.06775067750678</v>
      </c>
      <c r="T64" s="271">
        <v>100.44444444444444</v>
      </c>
      <c r="U64" s="266">
        <v>371</v>
      </c>
      <c r="V64" s="266">
        <v>318</v>
      </c>
      <c r="W64" s="198">
        <f t="shared" si="7"/>
        <v>0.76162790697674421</v>
      </c>
      <c r="X64" s="198">
        <f t="shared" si="11"/>
        <v>0.10392883721583331</v>
      </c>
      <c r="Y64" s="271">
        <v>227.22493224932251</v>
      </c>
      <c r="Z64" s="211">
        <f t="shared" si="12"/>
        <v>7.3583203448614798E-2</v>
      </c>
      <c r="AA64" s="270">
        <v>194.76422764227641</v>
      </c>
      <c r="AB64" s="211">
        <f t="shared" si="13"/>
        <v>6.3071317241669825E-2</v>
      </c>
    </row>
    <row r="65" spans="1:28" x14ac:dyDescent="0.2">
      <c r="A65" s="15" t="s">
        <v>96</v>
      </c>
      <c r="B65" s="381" t="s">
        <v>109</v>
      </c>
      <c r="C65" s="163">
        <f>'18'!C65</f>
        <v>1254</v>
      </c>
      <c r="D65" s="163">
        <f>'18'!D65</f>
        <v>834</v>
      </c>
      <c r="E65" s="163">
        <f>'18'!E65</f>
        <v>2088</v>
      </c>
      <c r="F65" s="267">
        <v>5</v>
      </c>
      <c r="G65" s="267">
        <v>5</v>
      </c>
      <c r="H65" s="267">
        <v>1</v>
      </c>
      <c r="I65" s="267">
        <v>1</v>
      </c>
      <c r="J65" s="267">
        <v>11</v>
      </c>
      <c r="K65" s="209">
        <f t="shared" si="4"/>
        <v>12</v>
      </c>
      <c r="L65" s="209">
        <f t="shared" si="8"/>
        <v>2</v>
      </c>
      <c r="M65" s="209">
        <f t="shared" si="9"/>
        <v>23</v>
      </c>
      <c r="N65" s="198">
        <f t="shared" si="10"/>
        <v>0.52173913043478259</v>
      </c>
      <c r="O65" s="268">
        <v>0.5</v>
      </c>
      <c r="P65" s="210">
        <v>60835</v>
      </c>
      <c r="Q65" s="270">
        <v>75.364485981308405</v>
      </c>
      <c r="R65" s="270">
        <v>82.429906542056074</v>
      </c>
      <c r="S65" s="270">
        <v>94.205607476635507</v>
      </c>
      <c r="T65" s="271">
        <v>158.42056074766356</v>
      </c>
      <c r="U65" s="266">
        <v>179</v>
      </c>
      <c r="V65" s="266">
        <v>106</v>
      </c>
      <c r="W65" s="198">
        <f t="shared" si="7"/>
        <v>0.49900990099009901</v>
      </c>
      <c r="X65" s="198">
        <f t="shared" si="11"/>
        <v>7.5572027070576864E-2</v>
      </c>
      <c r="Y65" s="271">
        <v>112.0841121495327</v>
      </c>
      <c r="Z65" s="211">
        <f t="shared" si="12"/>
        <v>5.3680130339814509E-2</v>
      </c>
      <c r="AA65" s="270">
        <v>66.373831775700936</v>
      </c>
      <c r="AB65" s="211">
        <f t="shared" si="13"/>
        <v>3.1788233609052169E-2</v>
      </c>
    </row>
    <row r="66" spans="1:28" x14ac:dyDescent="0.2">
      <c r="A66" s="15" t="s">
        <v>97</v>
      </c>
      <c r="B66" s="381" t="s">
        <v>109</v>
      </c>
      <c r="C66" s="163">
        <f>'18'!C66</f>
        <v>6218</v>
      </c>
      <c r="D66" s="163">
        <f>'18'!D66</f>
        <v>4338</v>
      </c>
      <c r="E66" s="163">
        <f>'18'!E66</f>
        <v>10556</v>
      </c>
      <c r="F66" s="267">
        <v>11</v>
      </c>
      <c r="G66" s="267">
        <v>9</v>
      </c>
      <c r="H66" s="267">
        <v>9</v>
      </c>
      <c r="I66" s="267">
        <v>8</v>
      </c>
      <c r="J66" s="267">
        <v>41</v>
      </c>
      <c r="K66" s="209">
        <f t="shared" si="4"/>
        <v>37</v>
      </c>
      <c r="L66" s="209">
        <f t="shared" si="8"/>
        <v>17</v>
      </c>
      <c r="M66" s="209">
        <f t="shared" si="9"/>
        <v>78</v>
      </c>
      <c r="N66" s="198">
        <f t="shared" si="10"/>
        <v>0.47435897435897434</v>
      </c>
      <c r="O66" s="268">
        <v>0.52542372881355937</v>
      </c>
      <c r="P66" s="210">
        <v>440785</v>
      </c>
      <c r="Q66" s="270">
        <v>492.36754176610975</v>
      </c>
      <c r="R66" s="270">
        <v>577.11933174224339</v>
      </c>
      <c r="S66" s="270">
        <v>621.51312649164686</v>
      </c>
      <c r="T66" s="271">
        <v>991.06205250596656</v>
      </c>
      <c r="U66" s="266">
        <v>1246</v>
      </c>
      <c r="V66" s="266">
        <v>859</v>
      </c>
      <c r="W66" s="198">
        <f t="shared" si="7"/>
        <v>0.51903007980356042</v>
      </c>
      <c r="X66" s="198">
        <f t="shared" si="11"/>
        <v>0.10131554315160603</v>
      </c>
      <c r="Y66" s="271">
        <v>788.04295942720751</v>
      </c>
      <c r="Z66" s="211">
        <f t="shared" si="12"/>
        <v>7.4653558111709692E-2</v>
      </c>
      <c r="AA66" s="270">
        <v>543.2816229116944</v>
      </c>
      <c r="AB66" s="211">
        <f t="shared" si="13"/>
        <v>5.14666183129684E-2</v>
      </c>
    </row>
    <row r="67" spans="1:28" x14ac:dyDescent="0.2">
      <c r="A67" s="15" t="s">
        <v>98</v>
      </c>
      <c r="B67" s="381" t="s">
        <v>109</v>
      </c>
      <c r="C67" s="163">
        <f>'18'!C67</f>
        <v>1238</v>
      </c>
      <c r="D67" s="163">
        <f>'18'!D67</f>
        <v>944</v>
      </c>
      <c r="E67" s="163">
        <f>'18'!E67</f>
        <v>2182</v>
      </c>
      <c r="F67" s="267">
        <v>2</v>
      </c>
      <c r="G67" s="267">
        <v>4</v>
      </c>
      <c r="H67" s="267">
        <v>4</v>
      </c>
      <c r="I67" s="267">
        <v>2</v>
      </c>
      <c r="J67" s="267">
        <v>26</v>
      </c>
      <c r="K67" s="209">
        <f t="shared" si="4"/>
        <v>12</v>
      </c>
      <c r="L67" s="209">
        <f t="shared" si="8"/>
        <v>6</v>
      </c>
      <c r="M67" s="209">
        <f t="shared" si="9"/>
        <v>38</v>
      </c>
      <c r="N67" s="198">
        <f t="shared" si="10"/>
        <v>0.31578947368421051</v>
      </c>
      <c r="O67" s="268">
        <v>0.6</v>
      </c>
      <c r="P67" s="210">
        <v>76747.399999999994</v>
      </c>
      <c r="Q67" s="270">
        <v>161.25</v>
      </c>
      <c r="R67" s="270">
        <v>161.25</v>
      </c>
      <c r="S67" s="270">
        <v>187.5</v>
      </c>
      <c r="T67" s="271">
        <v>309.85294117647055</v>
      </c>
      <c r="U67" s="266">
        <v>446</v>
      </c>
      <c r="V67" s="266">
        <v>276</v>
      </c>
      <c r="W67" s="198">
        <f t="shared" si="7"/>
        <v>0.51000000000000012</v>
      </c>
      <c r="X67" s="198">
        <f t="shared" si="11"/>
        <v>0.14780018331805683</v>
      </c>
      <c r="Y67" s="271">
        <v>282.02941176470586</v>
      </c>
      <c r="Z67" s="211">
        <f t="shared" si="12"/>
        <v>0.12925270933304575</v>
      </c>
      <c r="AA67" s="270">
        <v>174.52941176470588</v>
      </c>
      <c r="AB67" s="211">
        <f t="shared" si="13"/>
        <v>7.9985981560360173E-2</v>
      </c>
    </row>
    <row r="68" spans="1:28" x14ac:dyDescent="0.2">
      <c r="A68" s="15" t="s">
        <v>99</v>
      </c>
      <c r="B68" s="381" t="s">
        <v>105</v>
      </c>
      <c r="C68" s="163">
        <f>'18'!C68</f>
        <v>10239</v>
      </c>
      <c r="D68" s="163">
        <f>'18'!D68</f>
        <v>7432</v>
      </c>
      <c r="E68" s="163">
        <f>'18'!E68</f>
        <v>17671</v>
      </c>
      <c r="F68" s="267">
        <v>35</v>
      </c>
      <c r="G68" s="267">
        <v>16</v>
      </c>
      <c r="H68" s="267">
        <v>10</v>
      </c>
      <c r="I68" s="267">
        <v>14</v>
      </c>
      <c r="J68" s="267">
        <v>72</v>
      </c>
      <c r="K68" s="209">
        <f t="shared" si="4"/>
        <v>75</v>
      </c>
      <c r="L68" s="209">
        <f t="shared" si="8"/>
        <v>24</v>
      </c>
      <c r="M68" s="209">
        <f t="shared" si="9"/>
        <v>147</v>
      </c>
      <c r="N68" s="198">
        <f>K68/M68</f>
        <v>0.51020408163265307</v>
      </c>
      <c r="O68" s="268">
        <v>0.60952380952380958</v>
      </c>
      <c r="P68" s="210">
        <v>600237.43000000017</v>
      </c>
      <c r="Q68" s="270">
        <v>803.7088235294118</v>
      </c>
      <c r="R68" s="270">
        <v>1244.5617647058823</v>
      </c>
      <c r="S68" s="270">
        <v>1410.7294117647059</v>
      </c>
      <c r="T68" s="271">
        <v>1399.8588235294119</v>
      </c>
      <c r="U68" s="266">
        <v>1790</v>
      </c>
      <c r="V68" s="266">
        <v>1080</v>
      </c>
      <c r="W68" s="198">
        <f t="shared" si="7"/>
        <v>0.59402369912416275</v>
      </c>
      <c r="X68" s="198">
        <f t="shared" si="11"/>
        <v>0.11591141351566374</v>
      </c>
      <c r="Y68" s="271">
        <v>1059.9607843137255</v>
      </c>
      <c r="Z68" s="211">
        <f t="shared" ref="Z68:Z71" si="14">Y68/E68</f>
        <v>5.9983067416316309E-2</v>
      </c>
      <c r="AA68" s="270">
        <v>639.52941176470586</v>
      </c>
      <c r="AB68" s="211">
        <f t="shared" ref="AB68:AB71" si="15">AA68/E68</f>
        <v>3.6190901010961792E-2</v>
      </c>
    </row>
    <row r="69" spans="1:28" x14ac:dyDescent="0.2">
      <c r="A69" s="15" t="s">
        <v>100</v>
      </c>
      <c r="B69" s="381" t="s">
        <v>109</v>
      </c>
      <c r="C69" s="163">
        <f>'18'!C69</f>
        <v>871</v>
      </c>
      <c r="D69" s="163">
        <f>'18'!D69</f>
        <v>650</v>
      </c>
      <c r="E69" s="163">
        <f>'18'!E69</f>
        <v>1521</v>
      </c>
      <c r="F69" s="267">
        <v>2</v>
      </c>
      <c r="G69" s="267">
        <v>1</v>
      </c>
      <c r="H69" s="267">
        <v>2</v>
      </c>
      <c r="I69" s="267">
        <v>0</v>
      </c>
      <c r="J69" s="267">
        <v>2</v>
      </c>
      <c r="K69" s="209">
        <f t="shared" ref="K69:K71" si="16">F69+G69+H69+I69</f>
        <v>5</v>
      </c>
      <c r="L69" s="209">
        <f t="shared" si="8"/>
        <v>2</v>
      </c>
      <c r="M69" s="209">
        <f t="shared" si="9"/>
        <v>7</v>
      </c>
      <c r="N69" s="198">
        <f>K69/M69</f>
        <v>0.7142857142857143</v>
      </c>
      <c r="O69" s="268">
        <v>1</v>
      </c>
      <c r="P69" s="210">
        <v>28914</v>
      </c>
      <c r="Q69" s="270">
        <v>38.550724637681164</v>
      </c>
      <c r="R69" s="270">
        <v>44.333333333333329</v>
      </c>
      <c r="S69" s="270">
        <v>50.115942028985508</v>
      </c>
      <c r="T69" s="271">
        <v>6.2318840579710137</v>
      </c>
      <c r="U69" s="266">
        <v>69</v>
      </c>
      <c r="V69" s="266">
        <v>64</v>
      </c>
      <c r="W69" s="198">
        <f t="shared" si="7"/>
        <v>0.93006993006993011</v>
      </c>
      <c r="X69" s="198">
        <f t="shared" si="11"/>
        <v>5.4493134760693292E-2</v>
      </c>
      <c r="Y69" s="271">
        <v>43</v>
      </c>
      <c r="Z69" s="211">
        <f t="shared" si="14"/>
        <v>2.827087442472058E-2</v>
      </c>
      <c r="AA69" s="270">
        <v>39.884057971014492</v>
      </c>
      <c r="AB69" s="211">
        <f t="shared" si="15"/>
        <v>2.6222260335972709E-2</v>
      </c>
    </row>
    <row r="70" spans="1:28" x14ac:dyDescent="0.2">
      <c r="A70" s="15" t="s">
        <v>101</v>
      </c>
      <c r="B70" s="381" t="s">
        <v>105</v>
      </c>
      <c r="C70" s="163">
        <f>'18'!C70</f>
        <v>15734</v>
      </c>
      <c r="D70" s="163">
        <f>'18'!D70</f>
        <v>10858</v>
      </c>
      <c r="E70" s="163">
        <f>'18'!E70</f>
        <v>26592</v>
      </c>
      <c r="F70" s="267">
        <v>42</v>
      </c>
      <c r="G70" s="267">
        <v>53</v>
      </c>
      <c r="H70" s="267">
        <v>13</v>
      </c>
      <c r="I70" s="267">
        <v>21</v>
      </c>
      <c r="J70" s="267">
        <v>135</v>
      </c>
      <c r="K70" s="209">
        <f t="shared" si="16"/>
        <v>129</v>
      </c>
      <c r="L70" s="209">
        <f t="shared" si="8"/>
        <v>34</v>
      </c>
      <c r="M70" s="209">
        <f t="shared" si="9"/>
        <v>264</v>
      </c>
      <c r="N70" s="198">
        <f>K70/M70</f>
        <v>0.48863636363636365</v>
      </c>
      <c r="O70" s="268">
        <v>0.74809160305343514</v>
      </c>
      <c r="P70" s="210">
        <v>940209.22</v>
      </c>
      <c r="Q70" s="270">
        <v>1156.6004319654428</v>
      </c>
      <c r="R70" s="270">
        <v>2103.6155507559397</v>
      </c>
      <c r="S70" s="270">
        <v>2130.7840172786177</v>
      </c>
      <c r="T70" s="212">
        <v>1416.9330453563716</v>
      </c>
      <c r="U70" s="266">
        <v>3771</v>
      </c>
      <c r="V70" s="266">
        <v>1376</v>
      </c>
      <c r="W70" s="198">
        <f>(Q70+R70)/(Q70+R70+T70)</f>
        <v>0.69705197827773469</v>
      </c>
      <c r="X70" s="198">
        <f t="shared" si="11"/>
        <v>0.12260138322508209</v>
      </c>
      <c r="Y70" s="271">
        <v>2280.5183585313175</v>
      </c>
      <c r="Z70" s="211">
        <f t="shared" si="14"/>
        <v>8.5759565227561577E-2</v>
      </c>
      <c r="AA70" s="270">
        <v>832.1382289416847</v>
      </c>
      <c r="AB70" s="211">
        <f t="shared" si="15"/>
        <v>3.1292803434930981E-2</v>
      </c>
    </row>
    <row r="71" spans="1:28" x14ac:dyDescent="0.2">
      <c r="A71" s="457" t="str">
        <f>'1'!A70</f>
        <v>Statewide Total</v>
      </c>
      <c r="B71" s="484"/>
      <c r="C71" s="12">
        <f>'18'!C71</f>
        <v>432581</v>
      </c>
      <c r="D71" s="12">
        <f>'18'!D71</f>
        <v>296957</v>
      </c>
      <c r="E71" s="12">
        <f>'18'!E71</f>
        <v>729538</v>
      </c>
      <c r="F71" s="12">
        <f t="shared" ref="F71:J71" si="17">SUM(F4:F70)</f>
        <v>1717</v>
      </c>
      <c r="G71" s="12">
        <f t="shared" si="17"/>
        <v>1077</v>
      </c>
      <c r="H71" s="12">
        <f t="shared" si="17"/>
        <v>530</v>
      </c>
      <c r="I71" s="12">
        <f t="shared" si="17"/>
        <v>581</v>
      </c>
      <c r="J71" s="12">
        <f t="shared" si="17"/>
        <v>4477</v>
      </c>
      <c r="K71" s="12">
        <f t="shared" si="16"/>
        <v>3905</v>
      </c>
      <c r="L71" s="12">
        <f t="shared" si="8"/>
        <v>1111</v>
      </c>
      <c r="M71" s="12">
        <f t="shared" si="9"/>
        <v>8382</v>
      </c>
      <c r="N71" s="84">
        <f>K71/M71</f>
        <v>0.4658792650918635</v>
      </c>
      <c r="O71" s="84">
        <v>0.63800000000000001</v>
      </c>
      <c r="P71" s="12">
        <f>SUM(P4:P70)</f>
        <v>28556131.789999992</v>
      </c>
      <c r="Q71" s="213">
        <f t="shared" ref="Q71:V71" si="18">SUM(Q4:Q70)</f>
        <v>42226.434447950596</v>
      </c>
      <c r="R71" s="213">
        <f t="shared" si="18"/>
        <v>59526.619457099601</v>
      </c>
      <c r="S71" s="213">
        <f t="shared" si="18"/>
        <v>62918.94609494981</v>
      </c>
      <c r="T71" s="213">
        <f t="shared" si="18"/>
        <v>66648.863553675998</v>
      </c>
      <c r="U71" s="12">
        <f t="shared" si="18"/>
        <v>98012</v>
      </c>
      <c r="V71" s="12">
        <f t="shared" si="18"/>
        <v>52271</v>
      </c>
      <c r="W71" s="84">
        <f>(Q71+R71)/(Q71+R71+T71)</f>
        <v>0.60422740691173515</v>
      </c>
      <c r="X71" s="84">
        <f t="shared" si="11"/>
        <v>0.13947601619799133</v>
      </c>
      <c r="Y71" s="12">
        <f>SUM(Y4:Y70)</f>
        <v>60291.427823921927</v>
      </c>
      <c r="Z71" s="84">
        <f t="shared" si="14"/>
        <v>8.2643300039095882E-2</v>
      </c>
      <c r="AA71" s="16">
        <f>SUM(AA4:AA70)</f>
        <v>32138.985321613745</v>
      </c>
      <c r="AB71" s="84">
        <f t="shared" si="15"/>
        <v>4.4053887969665383E-2</v>
      </c>
    </row>
    <row r="72" spans="1:28" x14ac:dyDescent="0.2">
      <c r="A72" s="522" t="str">
        <f>'18'!A72:AF72</f>
        <v>* 2010 County population estimates from PA Data Center, Penn State University</v>
      </c>
      <c r="B72" s="522"/>
      <c r="C72" s="522"/>
      <c r="D72" s="522"/>
      <c r="E72" s="522"/>
      <c r="F72" s="522"/>
      <c r="G72" s="522"/>
      <c r="H72" s="522"/>
      <c r="I72" s="522"/>
      <c r="J72" s="522"/>
      <c r="K72" s="522"/>
      <c r="L72" s="522"/>
      <c r="M72" s="522"/>
      <c r="N72" s="522"/>
      <c r="O72" s="522"/>
      <c r="P72" s="522"/>
      <c r="Q72" s="522"/>
      <c r="R72" s="522"/>
      <c r="S72" s="522"/>
      <c r="T72" s="522"/>
      <c r="U72" s="522"/>
      <c r="V72" s="522"/>
      <c r="W72" s="522"/>
      <c r="X72" s="522"/>
      <c r="Y72" s="522"/>
      <c r="Z72" s="522"/>
      <c r="AA72" s="522"/>
      <c r="AB72" s="522"/>
    </row>
    <row r="73" spans="1:28" x14ac:dyDescent="0.2">
      <c r="A73" s="538" t="s">
        <v>503</v>
      </c>
      <c r="B73" s="538"/>
      <c r="C73" s="538"/>
      <c r="D73" s="538"/>
      <c r="E73" s="538"/>
      <c r="F73" s="538"/>
      <c r="G73" s="538"/>
      <c r="H73" s="538"/>
      <c r="I73" s="538"/>
      <c r="J73" s="538"/>
      <c r="K73" s="538"/>
      <c r="L73" s="538"/>
      <c r="M73" s="538"/>
      <c r="N73" s="538"/>
      <c r="O73" s="538"/>
      <c r="P73" s="538"/>
      <c r="Q73" s="538"/>
      <c r="R73" s="538"/>
      <c r="S73" s="538"/>
      <c r="T73" s="538"/>
      <c r="U73" s="538"/>
      <c r="V73" s="538"/>
      <c r="W73" s="538"/>
      <c r="X73" s="538"/>
      <c r="Y73" s="538"/>
      <c r="Z73" s="538"/>
      <c r="AA73" s="538"/>
      <c r="AB73" s="538"/>
    </row>
    <row r="74" spans="1:28" x14ac:dyDescent="0.2">
      <c r="A74" s="88" t="s">
        <v>306</v>
      </c>
      <c r="B74" s="93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214"/>
      <c r="O74" s="114"/>
      <c r="P74" s="215"/>
      <c r="Q74" s="215"/>
      <c r="R74" s="214"/>
      <c r="S74" s="215"/>
      <c r="T74" s="215"/>
      <c r="U74" s="215"/>
      <c r="V74" s="215"/>
      <c r="W74" s="216"/>
      <c r="X74" s="216"/>
      <c r="Y74" s="215"/>
      <c r="Z74" s="214"/>
      <c r="AA74" s="215"/>
      <c r="AB74" s="217"/>
    </row>
    <row r="75" spans="1:28" x14ac:dyDescent="0.2">
      <c r="A75" s="538" t="s">
        <v>295</v>
      </c>
      <c r="B75" s="538"/>
      <c r="C75" s="538"/>
      <c r="D75" s="538"/>
      <c r="E75" s="538"/>
      <c r="F75" s="538"/>
      <c r="G75" s="538"/>
      <c r="H75" s="538"/>
      <c r="I75" s="538"/>
      <c r="J75" s="538"/>
      <c r="K75" s="538"/>
      <c r="L75" s="538"/>
      <c r="M75" s="538"/>
      <c r="N75" s="538"/>
      <c r="O75" s="538"/>
      <c r="P75" s="538"/>
      <c r="Q75" s="538"/>
      <c r="R75" s="538"/>
      <c r="S75" s="538"/>
      <c r="T75" s="538"/>
      <c r="U75" s="538"/>
      <c r="V75" s="538"/>
      <c r="W75" s="538"/>
      <c r="X75" s="538"/>
      <c r="Y75" s="538"/>
      <c r="Z75" s="538"/>
      <c r="AA75" s="538"/>
      <c r="AB75" s="538"/>
    </row>
    <row r="76" spans="1:28" x14ac:dyDescent="0.2">
      <c r="A76" s="1"/>
      <c r="B76" s="230"/>
      <c r="C76" s="61"/>
      <c r="D76" s="61"/>
      <c r="E76" s="61"/>
      <c r="F76" s="61"/>
      <c r="G76" s="61"/>
      <c r="H76" s="61"/>
      <c r="I76" s="61"/>
      <c r="J76" s="61"/>
      <c r="Q76" s="219"/>
      <c r="Z76" s="218"/>
      <c r="AA76" s="221"/>
      <c r="AB76" s="61"/>
    </row>
    <row r="77" spans="1:28" x14ac:dyDescent="0.2">
      <c r="R77" s="219"/>
      <c r="AB77" s="221"/>
    </row>
    <row r="78" spans="1:28" x14ac:dyDescent="0.2">
      <c r="AB78" s="219"/>
    </row>
    <row r="79" spans="1:28" x14ac:dyDescent="0.2">
      <c r="AB79" s="219"/>
    </row>
  </sheetData>
  <mergeCells count="7">
    <mergeCell ref="A1:AB1"/>
    <mergeCell ref="A75:AB75"/>
    <mergeCell ref="A72:AB72"/>
    <mergeCell ref="A73:AB73"/>
    <mergeCell ref="A2:E2"/>
    <mergeCell ref="F2:AB2"/>
    <mergeCell ref="A71:B71"/>
  </mergeCells>
  <phoneticPr fontId="3" type="noConversion"/>
  <printOptions horizontalCentered="1"/>
  <pageMargins left="0.3" right="0.3" top="0.5" bottom="0.5" header="0.25" footer="0.25"/>
  <pageSetup fitToHeight="2" orientation="landscape" verticalDpi="1200" r:id="rId1"/>
  <headerFooter alignWithMargins="0">
    <oddFooter>&amp;L&amp;8Prepared by:  Office of Child Development and Early Learning&amp;C&amp;8&amp;P&amp;R&amp;8Updated: 11/1/2011</oddFooter>
  </headerFooter>
  <colBreaks count="1" manualBreakCount="1">
    <brk id="22" max="1048575" man="1"/>
  </colBreaks>
  <ignoredErrors>
    <ignoredError sqref="Z7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indexed="13"/>
  </sheetPr>
  <dimension ref="A1:Z78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1.25" x14ac:dyDescent="0.2"/>
  <cols>
    <col min="1" max="1" width="14.42578125" style="13" customWidth="1"/>
    <col min="2" max="2" width="12.28515625" style="409" customWidth="1"/>
    <col min="3" max="4" width="9.28515625" style="14" customWidth="1"/>
    <col min="5" max="5" width="9.28515625" style="63" customWidth="1"/>
    <col min="6" max="6" width="30.85546875" style="63" bestFit="1" customWidth="1"/>
    <col min="7" max="7" width="8.42578125" style="63" bestFit="1" customWidth="1"/>
    <col min="8" max="8" width="10.42578125" style="63" bestFit="1" customWidth="1"/>
    <col min="9" max="9" width="11" style="63" customWidth="1"/>
    <col min="10" max="10" width="10.42578125" style="63" bestFit="1" customWidth="1"/>
    <col min="11" max="12" width="7.85546875" style="63" bestFit="1" customWidth="1"/>
    <col min="13" max="14" width="7.7109375" style="63" bestFit="1" customWidth="1"/>
    <col min="15" max="15" width="7.7109375" style="13" bestFit="1" customWidth="1"/>
    <col min="16" max="16" width="8.7109375" style="13" customWidth="1"/>
    <col min="17" max="17" width="11.42578125" style="13" bestFit="1" customWidth="1"/>
    <col min="18" max="18" width="11.85546875" style="13" customWidth="1"/>
    <col min="19" max="19" width="11.42578125" style="14" bestFit="1" customWidth="1"/>
    <col min="20" max="20" width="11.85546875" style="63" customWidth="1"/>
    <col min="21" max="21" width="11.85546875" style="61" customWidth="1"/>
    <col min="22" max="22" width="9.28515625" style="1" customWidth="1"/>
    <col min="23" max="23" width="11.28515625" style="1" customWidth="1"/>
    <col min="24" max="24" width="14" style="1" customWidth="1"/>
    <col min="25" max="26" width="9.140625" style="11"/>
    <col min="27" max="16384" width="9.140625" style="1"/>
  </cols>
  <sheetData>
    <row r="1" spans="1:26" s="17" customFormat="1" ht="12" x14ac:dyDescent="0.2">
      <c r="A1" s="544" t="str">
        <f>'Table of Contents'!B21&amp;":  "&amp;'Table of Contents'!C21</f>
        <v>Tab 15:  Child Care Works/Subsidy Reach Data</v>
      </c>
      <c r="B1" s="544"/>
      <c r="C1" s="544"/>
      <c r="D1" s="544"/>
      <c r="E1" s="544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222"/>
      <c r="U1" s="222"/>
      <c r="V1" s="45"/>
      <c r="W1" s="45"/>
      <c r="X1" s="45"/>
      <c r="Y1" s="43"/>
      <c r="Z1" s="43"/>
    </row>
    <row r="2" spans="1:26" ht="12" x14ac:dyDescent="0.2">
      <c r="A2" s="546" t="s">
        <v>592</v>
      </c>
      <c r="B2" s="547"/>
      <c r="C2" s="547"/>
      <c r="D2" s="547"/>
      <c r="E2" s="548"/>
      <c r="F2" s="549" t="s">
        <v>190</v>
      </c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4"/>
      <c r="W2" s="4"/>
      <c r="X2" s="4"/>
    </row>
    <row r="3" spans="1:26" s="4" customFormat="1" ht="60" x14ac:dyDescent="0.2">
      <c r="A3" s="187" t="str">
        <f>'1'!A2</f>
        <v>County</v>
      </c>
      <c r="B3" s="175" t="str">
        <f>'1'!C2</f>
        <v>County Classification</v>
      </c>
      <c r="C3" s="188" t="str">
        <f>'18'!C2</f>
        <v># of Children Ages 0-2*</v>
      </c>
      <c r="D3" s="188" t="str">
        <f>'18'!D2</f>
        <v># of Children Ages 3-4*</v>
      </c>
      <c r="E3" s="188" t="str">
        <f>'18'!E2</f>
        <v># of Children Under 5*</v>
      </c>
      <c r="F3" s="188" t="s">
        <v>188</v>
      </c>
      <c r="G3" s="188" t="s">
        <v>151</v>
      </c>
      <c r="H3" s="189" t="s">
        <v>473</v>
      </c>
      <c r="I3" s="188" t="s">
        <v>474</v>
      </c>
      <c r="J3" s="188" t="s">
        <v>28</v>
      </c>
      <c r="K3" s="188" t="s">
        <v>475</v>
      </c>
      <c r="L3" s="188" t="s">
        <v>476</v>
      </c>
      <c r="M3" s="188" t="s">
        <v>477</v>
      </c>
      <c r="N3" s="188" t="s">
        <v>197</v>
      </c>
      <c r="O3" s="188" t="s">
        <v>168</v>
      </c>
      <c r="P3" s="234" t="s">
        <v>478</v>
      </c>
      <c r="Q3" s="190" t="s">
        <v>2</v>
      </c>
      <c r="R3" s="190" t="s">
        <v>3</v>
      </c>
      <c r="S3" s="190" t="s">
        <v>189</v>
      </c>
      <c r="T3" s="191" t="s">
        <v>479</v>
      </c>
      <c r="U3" s="191" t="s">
        <v>248</v>
      </c>
      <c r="Y3" s="192"/>
      <c r="Z3" s="192"/>
    </row>
    <row r="4" spans="1:26" x14ac:dyDescent="0.2">
      <c r="A4" s="15" t="s">
        <v>37</v>
      </c>
      <c r="B4" s="381" t="s">
        <v>109</v>
      </c>
      <c r="C4" s="163">
        <f>'18'!C4</f>
        <v>3260</v>
      </c>
      <c r="D4" s="163">
        <f>'18'!D4</f>
        <v>2334</v>
      </c>
      <c r="E4" s="163">
        <f>'18'!E4</f>
        <v>5594</v>
      </c>
      <c r="F4" s="275" t="s">
        <v>417</v>
      </c>
      <c r="G4" s="275">
        <v>1</v>
      </c>
      <c r="H4" s="276">
        <v>1661179</v>
      </c>
      <c r="I4" s="276">
        <v>231420.66666666666</v>
      </c>
      <c r="J4" s="276">
        <v>1892599.6666666667</v>
      </c>
      <c r="K4" s="277">
        <v>99</v>
      </c>
      <c r="L4" s="277">
        <v>155</v>
      </c>
      <c r="M4" s="277">
        <v>176</v>
      </c>
      <c r="N4" s="275">
        <v>254</v>
      </c>
      <c r="O4" s="278">
        <v>430</v>
      </c>
      <c r="P4" s="275">
        <v>0</v>
      </c>
      <c r="Q4" s="279">
        <v>3.0368098159509204E-2</v>
      </c>
      <c r="R4" s="280">
        <v>6.6409597257926306E-2</v>
      </c>
      <c r="S4" s="280">
        <v>4.5405791919914194E-2</v>
      </c>
      <c r="T4" s="281">
        <v>0.94186046511627908</v>
      </c>
      <c r="U4" s="279">
        <v>5.8139534883720922E-2</v>
      </c>
    </row>
    <row r="5" spans="1:26" ht="33.75" x14ac:dyDescent="0.2">
      <c r="A5" s="15" t="s">
        <v>38</v>
      </c>
      <c r="B5" s="381" t="s">
        <v>105</v>
      </c>
      <c r="C5" s="163">
        <f>'18'!C5</f>
        <v>38336</v>
      </c>
      <c r="D5" s="163">
        <f>'18'!D5</f>
        <v>25304</v>
      </c>
      <c r="E5" s="163">
        <f>'18'!E5</f>
        <v>63640</v>
      </c>
      <c r="F5" s="275" t="s">
        <v>418</v>
      </c>
      <c r="G5" s="275">
        <v>3</v>
      </c>
      <c r="H5" s="276">
        <v>54914502</v>
      </c>
      <c r="I5" s="276">
        <v>7460880</v>
      </c>
      <c r="J5" s="276">
        <v>62375382</v>
      </c>
      <c r="K5" s="277">
        <v>3208</v>
      </c>
      <c r="L5" s="277">
        <v>4001</v>
      </c>
      <c r="M5" s="277">
        <v>5633</v>
      </c>
      <c r="N5" s="275">
        <v>7209</v>
      </c>
      <c r="O5" s="278">
        <v>12842</v>
      </c>
      <c r="P5" s="275">
        <v>307</v>
      </c>
      <c r="Q5" s="279">
        <v>8.3681135225375625E-2</v>
      </c>
      <c r="R5" s="280">
        <v>0.15811729370850458</v>
      </c>
      <c r="S5" s="280">
        <v>0.11327781269641735</v>
      </c>
      <c r="T5" s="281">
        <v>0.73438716710792706</v>
      </c>
      <c r="U5" s="279">
        <v>0.26561283289207294</v>
      </c>
    </row>
    <row r="6" spans="1:26" x14ac:dyDescent="0.2">
      <c r="A6" s="15" t="s">
        <v>39</v>
      </c>
      <c r="B6" s="381" t="s">
        <v>109</v>
      </c>
      <c r="C6" s="163">
        <f>'18'!C6</f>
        <v>2129</v>
      </c>
      <c r="D6" s="163">
        <f>'18'!D6</f>
        <v>1476</v>
      </c>
      <c r="E6" s="163">
        <f>'18'!E6</f>
        <v>3605</v>
      </c>
      <c r="F6" s="275" t="s">
        <v>419</v>
      </c>
      <c r="G6" s="275">
        <v>1</v>
      </c>
      <c r="H6" s="276">
        <v>1638468</v>
      </c>
      <c r="I6" s="276">
        <v>287964</v>
      </c>
      <c r="J6" s="276">
        <v>1926432</v>
      </c>
      <c r="K6" s="277">
        <v>145</v>
      </c>
      <c r="L6" s="277">
        <v>166</v>
      </c>
      <c r="M6" s="277">
        <v>209</v>
      </c>
      <c r="N6" s="275">
        <v>311</v>
      </c>
      <c r="O6" s="278">
        <v>520</v>
      </c>
      <c r="P6" s="275">
        <v>10</v>
      </c>
      <c r="Q6" s="279">
        <v>6.8107092531705021E-2</v>
      </c>
      <c r="R6" s="280">
        <v>0.11246612466124661</v>
      </c>
      <c r="S6" s="280">
        <v>8.6269070735090159E-2</v>
      </c>
      <c r="T6" s="281">
        <v>0.81190019193857965</v>
      </c>
      <c r="U6" s="279">
        <v>0.18809980806142035</v>
      </c>
    </row>
    <row r="7" spans="1:26" x14ac:dyDescent="0.2">
      <c r="A7" s="15" t="s">
        <v>40</v>
      </c>
      <c r="B7" s="381" t="s">
        <v>105</v>
      </c>
      <c r="C7" s="163">
        <f>'18'!C7</f>
        <v>5417</v>
      </c>
      <c r="D7" s="163">
        <f>'18'!D7</f>
        <v>3549</v>
      </c>
      <c r="E7" s="163">
        <f>'18'!E7</f>
        <v>8966</v>
      </c>
      <c r="F7" s="275" t="s">
        <v>420</v>
      </c>
      <c r="G7" s="275">
        <v>1</v>
      </c>
      <c r="H7" s="276">
        <v>6195295</v>
      </c>
      <c r="I7" s="276">
        <v>880704.7</v>
      </c>
      <c r="J7" s="276">
        <v>7075999.7000000002</v>
      </c>
      <c r="K7" s="277">
        <v>340</v>
      </c>
      <c r="L7" s="277">
        <v>493</v>
      </c>
      <c r="M7" s="277">
        <v>665</v>
      </c>
      <c r="N7" s="275">
        <v>833</v>
      </c>
      <c r="O7" s="278">
        <v>1498</v>
      </c>
      <c r="P7" s="275">
        <v>77</v>
      </c>
      <c r="Q7" s="279">
        <v>6.2765368285028614E-2</v>
      </c>
      <c r="R7" s="280">
        <v>0.13891236968160045</v>
      </c>
      <c r="S7" s="280">
        <v>9.2906535801918363E-2</v>
      </c>
      <c r="T7" s="281">
        <v>0.75885103540414167</v>
      </c>
      <c r="U7" s="279">
        <v>0.24114896459585833</v>
      </c>
    </row>
    <row r="8" spans="1:26" x14ac:dyDescent="0.2">
      <c r="A8" s="15" t="s">
        <v>41</v>
      </c>
      <c r="B8" s="381" t="s">
        <v>109</v>
      </c>
      <c r="C8" s="163">
        <f>'18'!C8</f>
        <v>1561</v>
      </c>
      <c r="D8" s="163">
        <f>'18'!D8</f>
        <v>1066</v>
      </c>
      <c r="E8" s="163">
        <f>'18'!E8</f>
        <v>2627</v>
      </c>
      <c r="F8" s="275" t="s">
        <v>421</v>
      </c>
      <c r="G8" s="275">
        <v>1</v>
      </c>
      <c r="H8" s="276">
        <v>270022</v>
      </c>
      <c r="I8" s="276">
        <v>212993</v>
      </c>
      <c r="J8" s="276">
        <v>483015</v>
      </c>
      <c r="K8" s="277">
        <v>27</v>
      </c>
      <c r="L8" s="277">
        <v>40</v>
      </c>
      <c r="M8" s="277">
        <v>37</v>
      </c>
      <c r="N8" s="275">
        <v>67</v>
      </c>
      <c r="O8" s="278">
        <v>104</v>
      </c>
      <c r="P8" s="275">
        <v>0</v>
      </c>
      <c r="Q8" s="279">
        <v>1.729660474055093E-2</v>
      </c>
      <c r="R8" s="280">
        <v>3.7523452157598502E-2</v>
      </c>
      <c r="S8" s="280">
        <v>2.5504377617053674E-2</v>
      </c>
      <c r="T8" s="281">
        <v>0.88461538461538458</v>
      </c>
      <c r="U8" s="279">
        <v>0.11538461538461542</v>
      </c>
    </row>
    <row r="9" spans="1:26" x14ac:dyDescent="0.2">
      <c r="A9" s="15" t="s">
        <v>42</v>
      </c>
      <c r="B9" s="381" t="s">
        <v>105</v>
      </c>
      <c r="C9" s="163">
        <f>'18'!C9</f>
        <v>14834</v>
      </c>
      <c r="D9" s="163">
        <f>'18'!D9</f>
        <v>10454</v>
      </c>
      <c r="E9" s="163">
        <f>'18'!E9</f>
        <v>25288</v>
      </c>
      <c r="F9" s="275" t="s">
        <v>422</v>
      </c>
      <c r="G9" s="275">
        <v>1</v>
      </c>
      <c r="H9" s="276">
        <v>14347897</v>
      </c>
      <c r="I9" s="276">
        <v>1702419</v>
      </c>
      <c r="J9" s="276">
        <v>16050316</v>
      </c>
      <c r="K9" s="277">
        <v>717</v>
      </c>
      <c r="L9" s="277">
        <v>1047</v>
      </c>
      <c r="M9" s="277">
        <v>1470</v>
      </c>
      <c r="N9" s="275">
        <v>1764</v>
      </c>
      <c r="O9" s="278">
        <v>3234</v>
      </c>
      <c r="P9" s="275">
        <v>272</v>
      </c>
      <c r="Q9" s="279">
        <v>4.8334906296346229E-2</v>
      </c>
      <c r="R9" s="280">
        <v>0.10015305146355462</v>
      </c>
      <c r="S9" s="280">
        <v>6.9756406200569443E-2</v>
      </c>
      <c r="T9" s="281">
        <v>0.89363017934446509</v>
      </c>
      <c r="U9" s="279">
        <v>0.10636982065553491</v>
      </c>
    </row>
    <row r="10" spans="1:26" x14ac:dyDescent="0.2">
      <c r="A10" s="15" t="s">
        <v>43</v>
      </c>
      <c r="B10" s="381" t="s">
        <v>109</v>
      </c>
      <c r="C10" s="163">
        <f>'18'!C10</f>
        <v>4316</v>
      </c>
      <c r="D10" s="163">
        <f>'18'!D10</f>
        <v>2911</v>
      </c>
      <c r="E10" s="163">
        <f>'18'!E10</f>
        <v>7227</v>
      </c>
      <c r="F10" s="275" t="s">
        <v>423</v>
      </c>
      <c r="G10" s="275">
        <v>1</v>
      </c>
      <c r="H10" s="276">
        <v>2717650</v>
      </c>
      <c r="I10" s="276">
        <v>316479</v>
      </c>
      <c r="J10" s="276">
        <v>3034129</v>
      </c>
      <c r="K10" s="277">
        <v>156</v>
      </c>
      <c r="L10" s="277">
        <v>287</v>
      </c>
      <c r="M10" s="277">
        <v>368</v>
      </c>
      <c r="N10" s="275">
        <v>443</v>
      </c>
      <c r="O10" s="278">
        <v>811</v>
      </c>
      <c r="P10" s="275">
        <v>57</v>
      </c>
      <c r="Q10" s="279">
        <v>3.614457831325301E-2</v>
      </c>
      <c r="R10" s="280">
        <v>9.8591549295774641E-2</v>
      </c>
      <c r="S10" s="280">
        <v>6.1297910612979109E-2</v>
      </c>
      <c r="T10" s="281">
        <v>0.98027127003699133</v>
      </c>
      <c r="U10" s="279">
        <v>1.9728729963008673E-2</v>
      </c>
    </row>
    <row r="11" spans="1:26" x14ac:dyDescent="0.2">
      <c r="A11" s="15" t="s">
        <v>44</v>
      </c>
      <c r="B11" s="381" t="s">
        <v>109</v>
      </c>
      <c r="C11" s="163">
        <f>'18'!C11</f>
        <v>2246</v>
      </c>
      <c r="D11" s="163">
        <f>'18'!D11</f>
        <v>1518</v>
      </c>
      <c r="E11" s="163">
        <f>'18'!E11</f>
        <v>3764</v>
      </c>
      <c r="F11" s="275" t="s">
        <v>424</v>
      </c>
      <c r="G11" s="275">
        <v>1</v>
      </c>
      <c r="H11" s="276">
        <v>869140</v>
      </c>
      <c r="I11" s="276">
        <v>167929.66666666666</v>
      </c>
      <c r="J11" s="276">
        <v>1037069.6666666666</v>
      </c>
      <c r="K11" s="277">
        <v>86</v>
      </c>
      <c r="L11" s="277">
        <v>90</v>
      </c>
      <c r="M11" s="277">
        <v>97</v>
      </c>
      <c r="N11" s="275">
        <v>176</v>
      </c>
      <c r="O11" s="278">
        <v>273</v>
      </c>
      <c r="P11" s="275">
        <v>0</v>
      </c>
      <c r="Q11" s="279">
        <v>3.8290293855743542E-2</v>
      </c>
      <c r="R11" s="280">
        <v>5.9288537549407112E-2</v>
      </c>
      <c r="S11" s="280">
        <v>4.6758767268862911E-2</v>
      </c>
      <c r="T11" s="281">
        <v>0.97435897435897434</v>
      </c>
      <c r="U11" s="279">
        <v>2.5641025641025661E-2</v>
      </c>
    </row>
    <row r="12" spans="1:26" x14ac:dyDescent="0.2">
      <c r="A12" s="15" t="s">
        <v>224</v>
      </c>
      <c r="B12" s="381" t="s">
        <v>105</v>
      </c>
      <c r="C12" s="163">
        <f>'18'!C12</f>
        <v>19766</v>
      </c>
      <c r="D12" s="163">
        <f>'18'!D12</f>
        <v>14384</v>
      </c>
      <c r="E12" s="163">
        <f>'18'!E12</f>
        <v>34150</v>
      </c>
      <c r="F12" s="275" t="s">
        <v>425</v>
      </c>
      <c r="G12" s="275">
        <v>1</v>
      </c>
      <c r="H12" s="276">
        <v>15918223</v>
      </c>
      <c r="I12" s="276">
        <v>1408441</v>
      </c>
      <c r="J12" s="276">
        <v>17326664</v>
      </c>
      <c r="K12" s="277">
        <v>566</v>
      </c>
      <c r="L12" s="277">
        <v>935</v>
      </c>
      <c r="M12" s="277">
        <v>1368</v>
      </c>
      <c r="N12" s="275">
        <v>1501</v>
      </c>
      <c r="O12" s="278">
        <v>2869</v>
      </c>
      <c r="P12" s="275">
        <v>348</v>
      </c>
      <c r="Q12" s="279">
        <v>2.8635029849236063E-2</v>
      </c>
      <c r="R12" s="280">
        <v>6.50027808676307E-2</v>
      </c>
      <c r="S12" s="280">
        <v>4.3953147877013175E-2</v>
      </c>
      <c r="T12" s="281">
        <v>0.93551760195189959</v>
      </c>
      <c r="U12" s="279">
        <v>6.4482398048100409E-2</v>
      </c>
    </row>
    <row r="13" spans="1:26" x14ac:dyDescent="0.2">
      <c r="A13" s="15" t="s">
        <v>45</v>
      </c>
      <c r="B13" s="381" t="s">
        <v>109</v>
      </c>
      <c r="C13" s="163">
        <f>'18'!C13</f>
        <v>5721</v>
      </c>
      <c r="D13" s="163">
        <f>'18'!D13</f>
        <v>4262</v>
      </c>
      <c r="E13" s="163">
        <f>'18'!E13</f>
        <v>9983</v>
      </c>
      <c r="F13" s="275" t="s">
        <v>426</v>
      </c>
      <c r="G13" s="275">
        <v>1</v>
      </c>
      <c r="H13" s="276">
        <v>2483868</v>
      </c>
      <c r="I13" s="276">
        <v>444807</v>
      </c>
      <c r="J13" s="276">
        <v>2928675</v>
      </c>
      <c r="K13" s="277">
        <v>159</v>
      </c>
      <c r="L13" s="277">
        <v>237</v>
      </c>
      <c r="M13" s="277">
        <v>274</v>
      </c>
      <c r="N13" s="275">
        <v>396</v>
      </c>
      <c r="O13" s="278">
        <v>670</v>
      </c>
      <c r="P13" s="275">
        <v>0</v>
      </c>
      <c r="Q13" s="279">
        <v>2.7792343995804929E-2</v>
      </c>
      <c r="R13" s="280">
        <v>5.5607695917409668E-2</v>
      </c>
      <c r="S13" s="280">
        <v>3.9667434638886105E-2</v>
      </c>
      <c r="T13" s="281">
        <v>0.86119402985074622</v>
      </c>
      <c r="U13" s="279">
        <v>0.13880597014925378</v>
      </c>
    </row>
    <row r="14" spans="1:26" x14ac:dyDescent="0.2">
      <c r="A14" s="15" t="s">
        <v>46</v>
      </c>
      <c r="B14" s="381" t="s">
        <v>109</v>
      </c>
      <c r="C14" s="163">
        <f>'18'!C14</f>
        <v>4199</v>
      </c>
      <c r="D14" s="163">
        <f>'18'!D14</f>
        <v>3044</v>
      </c>
      <c r="E14" s="163">
        <f>'18'!E14</f>
        <v>7243</v>
      </c>
      <c r="F14" s="275" t="s">
        <v>427</v>
      </c>
      <c r="G14" s="275">
        <v>1</v>
      </c>
      <c r="H14" s="276">
        <v>3175835</v>
      </c>
      <c r="I14" s="276">
        <v>660826</v>
      </c>
      <c r="J14" s="276">
        <v>3836661</v>
      </c>
      <c r="K14" s="277">
        <v>314</v>
      </c>
      <c r="L14" s="277">
        <v>341</v>
      </c>
      <c r="M14" s="277">
        <v>423</v>
      </c>
      <c r="N14" s="275">
        <v>655</v>
      </c>
      <c r="O14" s="278">
        <v>1078</v>
      </c>
      <c r="P14" s="275">
        <v>0</v>
      </c>
      <c r="Q14" s="279">
        <v>7.4779709454632054E-2</v>
      </c>
      <c r="R14" s="280">
        <v>0.11202365308804205</v>
      </c>
      <c r="S14" s="280">
        <v>9.0432141377882094E-2</v>
      </c>
      <c r="T14" s="281">
        <v>0.91187384044526898</v>
      </c>
      <c r="U14" s="279">
        <v>8.8126159554731021E-2</v>
      </c>
    </row>
    <row r="15" spans="1:26" x14ac:dyDescent="0.2">
      <c r="A15" s="15" t="s">
        <v>47</v>
      </c>
      <c r="B15" s="381" t="s">
        <v>109</v>
      </c>
      <c r="C15" s="163">
        <f>'18'!C15</f>
        <v>139</v>
      </c>
      <c r="D15" s="163">
        <f>'18'!D15</f>
        <v>80</v>
      </c>
      <c r="E15" s="163">
        <f>'18'!E15</f>
        <v>219</v>
      </c>
      <c r="F15" s="275" t="s">
        <v>428</v>
      </c>
      <c r="G15" s="275">
        <v>1</v>
      </c>
      <c r="H15" s="276">
        <v>24622</v>
      </c>
      <c r="I15" s="276">
        <v>62438.75</v>
      </c>
      <c r="J15" s="276">
        <v>87060.75</v>
      </c>
      <c r="K15" s="277">
        <v>3</v>
      </c>
      <c r="L15" s="277">
        <v>2</v>
      </c>
      <c r="M15" s="277">
        <v>2</v>
      </c>
      <c r="N15" s="275">
        <v>5</v>
      </c>
      <c r="O15" s="278">
        <v>7</v>
      </c>
      <c r="P15" s="275">
        <v>4</v>
      </c>
      <c r="Q15" s="279">
        <v>2.1582733812949641E-2</v>
      </c>
      <c r="R15" s="280">
        <v>2.5000000000000001E-2</v>
      </c>
      <c r="S15" s="280">
        <v>2.2831050228310501E-2</v>
      </c>
      <c r="T15" s="281">
        <v>0.5714285714285714</v>
      </c>
      <c r="U15" s="279">
        <v>0.4285714285714286</v>
      </c>
    </row>
    <row r="16" spans="1:26" x14ac:dyDescent="0.2">
      <c r="A16" s="15" t="s">
        <v>48</v>
      </c>
      <c r="B16" s="381" t="s">
        <v>109</v>
      </c>
      <c r="C16" s="163">
        <f>'18'!C16</f>
        <v>2045</v>
      </c>
      <c r="D16" s="163">
        <f>'18'!D16</f>
        <v>1442</v>
      </c>
      <c r="E16" s="163">
        <f>'18'!E16</f>
        <v>3487</v>
      </c>
      <c r="F16" s="275" t="s">
        <v>429</v>
      </c>
      <c r="G16" s="275">
        <v>1</v>
      </c>
      <c r="H16" s="276">
        <v>843098</v>
      </c>
      <c r="I16" s="276">
        <v>391874.5</v>
      </c>
      <c r="J16" s="276">
        <v>1234972.5</v>
      </c>
      <c r="K16" s="277">
        <v>58</v>
      </c>
      <c r="L16" s="277">
        <v>97</v>
      </c>
      <c r="M16" s="277">
        <v>144</v>
      </c>
      <c r="N16" s="275">
        <v>155</v>
      </c>
      <c r="O16" s="278">
        <v>299</v>
      </c>
      <c r="P16" s="275">
        <v>0</v>
      </c>
      <c r="Q16" s="279">
        <v>2.8361858190709046E-2</v>
      </c>
      <c r="R16" s="280">
        <v>6.7267683772538139E-2</v>
      </c>
      <c r="S16" s="280">
        <v>4.4450817321479784E-2</v>
      </c>
      <c r="T16" s="281">
        <v>0.87959866220735783</v>
      </c>
      <c r="U16" s="279">
        <v>0.12040133779264217</v>
      </c>
    </row>
    <row r="17" spans="1:21" x14ac:dyDescent="0.2">
      <c r="A17" s="15" t="s">
        <v>49</v>
      </c>
      <c r="B17" s="381" t="s">
        <v>109</v>
      </c>
      <c r="C17" s="163">
        <f>'18'!C17</f>
        <v>4001</v>
      </c>
      <c r="D17" s="163">
        <f>'18'!D17</f>
        <v>2770</v>
      </c>
      <c r="E17" s="163">
        <f>'18'!E17</f>
        <v>6771</v>
      </c>
      <c r="F17" s="275" t="s">
        <v>430</v>
      </c>
      <c r="G17" s="275">
        <v>1</v>
      </c>
      <c r="H17" s="276">
        <v>2625819</v>
      </c>
      <c r="I17" s="276">
        <v>236687.5</v>
      </c>
      <c r="J17" s="276">
        <v>2862506.5</v>
      </c>
      <c r="K17" s="277">
        <v>126</v>
      </c>
      <c r="L17" s="277">
        <v>185</v>
      </c>
      <c r="M17" s="277">
        <v>287</v>
      </c>
      <c r="N17" s="275">
        <v>311</v>
      </c>
      <c r="O17" s="278">
        <v>598</v>
      </c>
      <c r="P17" s="275">
        <v>4</v>
      </c>
      <c r="Q17" s="279">
        <v>3.1492126968257934E-2</v>
      </c>
      <c r="R17" s="280">
        <v>6.6787003610108309E-2</v>
      </c>
      <c r="S17" s="280">
        <v>4.5931177078718063E-2</v>
      </c>
      <c r="T17" s="281">
        <v>0.93311036789297663</v>
      </c>
      <c r="U17" s="279">
        <v>6.6889632107023367E-2</v>
      </c>
    </row>
    <row r="18" spans="1:21" x14ac:dyDescent="0.2">
      <c r="A18" s="15" t="s">
        <v>50</v>
      </c>
      <c r="B18" s="381" t="s">
        <v>105</v>
      </c>
      <c r="C18" s="163">
        <f>'18'!C18</f>
        <v>17963</v>
      </c>
      <c r="D18" s="163">
        <f>'18'!D18</f>
        <v>13163</v>
      </c>
      <c r="E18" s="163">
        <f>'18'!E18</f>
        <v>31126</v>
      </c>
      <c r="F18" s="275" t="s">
        <v>431</v>
      </c>
      <c r="G18" s="275">
        <v>1</v>
      </c>
      <c r="H18" s="276">
        <v>13774586</v>
      </c>
      <c r="I18" s="276">
        <v>1106570</v>
      </c>
      <c r="J18" s="276">
        <v>14881156</v>
      </c>
      <c r="K18" s="277">
        <v>621</v>
      </c>
      <c r="L18" s="277">
        <v>813</v>
      </c>
      <c r="M18" s="277">
        <v>1085</v>
      </c>
      <c r="N18" s="275">
        <v>1434</v>
      </c>
      <c r="O18" s="278">
        <v>2519</v>
      </c>
      <c r="P18" s="275">
        <v>67</v>
      </c>
      <c r="Q18" s="279">
        <v>3.4571062740076826E-2</v>
      </c>
      <c r="R18" s="280">
        <v>6.1764035554204968E-2</v>
      </c>
      <c r="S18" s="280">
        <v>4.6070808969992931E-2</v>
      </c>
      <c r="T18" s="281">
        <v>0.93767368003175866</v>
      </c>
      <c r="U18" s="279">
        <v>6.2326319968241339E-2</v>
      </c>
    </row>
    <row r="19" spans="1:21" x14ac:dyDescent="0.2">
      <c r="A19" s="15" t="s">
        <v>51</v>
      </c>
      <c r="B19" s="381" t="s">
        <v>109</v>
      </c>
      <c r="C19" s="163">
        <f>'18'!C19</f>
        <v>1226</v>
      </c>
      <c r="D19" s="163">
        <f>'18'!D19</f>
        <v>827</v>
      </c>
      <c r="E19" s="163">
        <f>'18'!E19</f>
        <v>2053</v>
      </c>
      <c r="F19" s="275" t="s">
        <v>432</v>
      </c>
      <c r="G19" s="275">
        <v>1</v>
      </c>
      <c r="H19" s="276">
        <v>446356</v>
      </c>
      <c r="I19" s="276">
        <v>164146</v>
      </c>
      <c r="J19" s="276">
        <v>610502</v>
      </c>
      <c r="K19" s="277">
        <v>42</v>
      </c>
      <c r="L19" s="277">
        <v>43</v>
      </c>
      <c r="M19" s="277">
        <v>50</v>
      </c>
      <c r="N19" s="275">
        <v>85</v>
      </c>
      <c r="O19" s="278">
        <v>135</v>
      </c>
      <c r="P19" s="275">
        <v>0</v>
      </c>
      <c r="Q19" s="279">
        <v>3.4257748776508973E-2</v>
      </c>
      <c r="R19" s="280">
        <v>5.1995163240628778E-2</v>
      </c>
      <c r="S19" s="280">
        <v>4.1402825133950313E-2</v>
      </c>
      <c r="T19" s="281">
        <v>0.82962962962962961</v>
      </c>
      <c r="U19" s="279">
        <v>0.17037037037037039</v>
      </c>
    </row>
    <row r="20" spans="1:21" x14ac:dyDescent="0.2">
      <c r="A20" s="15" t="s">
        <v>52</v>
      </c>
      <c r="B20" s="381" t="s">
        <v>109</v>
      </c>
      <c r="C20" s="163">
        <f>'18'!C20</f>
        <v>2393</v>
      </c>
      <c r="D20" s="163">
        <f>'18'!D20</f>
        <v>1660</v>
      </c>
      <c r="E20" s="163">
        <f>'18'!E20</f>
        <v>4053</v>
      </c>
      <c r="F20" s="275" t="s">
        <v>433</v>
      </c>
      <c r="G20" s="275">
        <v>1</v>
      </c>
      <c r="H20" s="276">
        <v>1177402</v>
      </c>
      <c r="I20" s="276">
        <v>164146</v>
      </c>
      <c r="J20" s="276">
        <v>1341548</v>
      </c>
      <c r="K20" s="277">
        <v>81</v>
      </c>
      <c r="L20" s="277">
        <v>113</v>
      </c>
      <c r="M20" s="277">
        <v>176</v>
      </c>
      <c r="N20" s="275">
        <v>194</v>
      </c>
      <c r="O20" s="278">
        <v>370</v>
      </c>
      <c r="P20" s="275">
        <v>79</v>
      </c>
      <c r="Q20" s="279">
        <v>3.3848725449226909E-2</v>
      </c>
      <c r="R20" s="280">
        <v>6.8072289156626511E-2</v>
      </c>
      <c r="S20" s="280">
        <v>4.7865778435726619E-2</v>
      </c>
      <c r="T20" s="281">
        <v>0.92972972972972978</v>
      </c>
      <c r="U20" s="279">
        <v>7.0270270270270219E-2</v>
      </c>
    </row>
    <row r="21" spans="1:21" x14ac:dyDescent="0.2">
      <c r="A21" s="15" t="s">
        <v>53</v>
      </c>
      <c r="B21" s="381" t="s">
        <v>109</v>
      </c>
      <c r="C21" s="163">
        <f>'18'!C21</f>
        <v>1301</v>
      </c>
      <c r="D21" s="163">
        <f>'18'!D21</f>
        <v>904</v>
      </c>
      <c r="E21" s="163">
        <f>'18'!E21</f>
        <v>2205</v>
      </c>
      <c r="F21" s="275" t="s">
        <v>434</v>
      </c>
      <c r="G21" s="275">
        <v>1</v>
      </c>
      <c r="H21" s="276">
        <v>617737</v>
      </c>
      <c r="I21" s="276">
        <v>236687.5</v>
      </c>
      <c r="J21" s="276">
        <v>854424.5</v>
      </c>
      <c r="K21" s="277">
        <v>44</v>
      </c>
      <c r="L21" s="277">
        <v>54</v>
      </c>
      <c r="M21" s="277">
        <v>62</v>
      </c>
      <c r="N21" s="275">
        <v>98</v>
      </c>
      <c r="O21" s="278">
        <v>160</v>
      </c>
      <c r="P21" s="275">
        <v>19</v>
      </c>
      <c r="Q21" s="279">
        <v>3.3820138355111454E-2</v>
      </c>
      <c r="R21" s="280">
        <v>5.9734513274336286E-2</v>
      </c>
      <c r="S21" s="280">
        <v>4.4444444444444446E-2</v>
      </c>
      <c r="T21" s="281">
        <v>0.99375000000000002</v>
      </c>
      <c r="U21" s="279">
        <v>6.2499999999999778E-3</v>
      </c>
    </row>
    <row r="22" spans="1:21" x14ac:dyDescent="0.2">
      <c r="A22" s="15" t="s">
        <v>54</v>
      </c>
      <c r="B22" s="381" t="s">
        <v>109</v>
      </c>
      <c r="C22" s="163">
        <f>'18'!C22</f>
        <v>1869</v>
      </c>
      <c r="D22" s="163">
        <f>'18'!D22</f>
        <v>1351</v>
      </c>
      <c r="E22" s="163">
        <f>'18'!E22</f>
        <v>3220</v>
      </c>
      <c r="F22" s="275" t="s">
        <v>435</v>
      </c>
      <c r="G22" s="275">
        <v>1</v>
      </c>
      <c r="H22" s="276">
        <v>965730</v>
      </c>
      <c r="I22" s="276">
        <v>232413</v>
      </c>
      <c r="J22" s="276">
        <v>1198143</v>
      </c>
      <c r="K22" s="277">
        <v>75</v>
      </c>
      <c r="L22" s="277">
        <v>112</v>
      </c>
      <c r="M22" s="277">
        <v>113</v>
      </c>
      <c r="N22" s="275">
        <v>187</v>
      </c>
      <c r="O22" s="278">
        <v>300</v>
      </c>
      <c r="P22" s="275">
        <v>59</v>
      </c>
      <c r="Q22" s="279">
        <v>4.0128410914927769E-2</v>
      </c>
      <c r="R22" s="280">
        <v>8.2901554404145081E-2</v>
      </c>
      <c r="S22" s="280">
        <v>5.8074534161490686E-2</v>
      </c>
      <c r="T22" s="281">
        <v>0.96666666666666667</v>
      </c>
      <c r="U22" s="279">
        <v>3.3333333333333326E-2</v>
      </c>
    </row>
    <row r="23" spans="1:21" x14ac:dyDescent="0.2">
      <c r="A23" s="15" t="s">
        <v>55</v>
      </c>
      <c r="B23" s="381" t="s">
        <v>109</v>
      </c>
      <c r="C23" s="163">
        <f>'18'!C23</f>
        <v>2942</v>
      </c>
      <c r="D23" s="163">
        <f>'18'!D23</f>
        <v>2128</v>
      </c>
      <c r="E23" s="163">
        <f>'18'!E23</f>
        <v>5070</v>
      </c>
      <c r="F23" s="275" t="s">
        <v>436</v>
      </c>
      <c r="G23" s="275">
        <v>1</v>
      </c>
      <c r="H23" s="276">
        <v>1804203</v>
      </c>
      <c r="I23" s="276">
        <v>362819.5</v>
      </c>
      <c r="J23" s="276">
        <v>2167022.5</v>
      </c>
      <c r="K23" s="277">
        <v>123</v>
      </c>
      <c r="L23" s="277">
        <v>186</v>
      </c>
      <c r="M23" s="277">
        <v>200</v>
      </c>
      <c r="N23" s="275">
        <v>309</v>
      </c>
      <c r="O23" s="278">
        <v>509</v>
      </c>
      <c r="P23" s="275">
        <v>28</v>
      </c>
      <c r="Q23" s="279">
        <v>4.1808293677770225E-2</v>
      </c>
      <c r="R23" s="280">
        <v>8.7406015037593987E-2</v>
      </c>
      <c r="S23" s="280">
        <v>6.0946745562130179E-2</v>
      </c>
      <c r="T23" s="281">
        <v>0.93713163064833005</v>
      </c>
      <c r="U23" s="279">
        <v>6.286836935166995E-2</v>
      </c>
    </row>
    <row r="24" spans="1:21" x14ac:dyDescent="0.2">
      <c r="A24" s="15" t="s">
        <v>56</v>
      </c>
      <c r="B24" s="381" t="s">
        <v>105</v>
      </c>
      <c r="C24" s="163">
        <f>'18'!C24</f>
        <v>7514</v>
      </c>
      <c r="D24" s="163">
        <f>'18'!D24</f>
        <v>5219</v>
      </c>
      <c r="E24" s="163">
        <f>'18'!E24</f>
        <v>12733</v>
      </c>
      <c r="F24" s="275" t="s">
        <v>437</v>
      </c>
      <c r="G24" s="275">
        <v>1</v>
      </c>
      <c r="H24" s="276">
        <v>5057977</v>
      </c>
      <c r="I24" s="276">
        <v>658484.66666666663</v>
      </c>
      <c r="J24" s="276">
        <v>5716461.666666667</v>
      </c>
      <c r="K24" s="277">
        <v>239</v>
      </c>
      <c r="L24" s="277">
        <v>385</v>
      </c>
      <c r="M24" s="277">
        <v>456</v>
      </c>
      <c r="N24" s="275">
        <v>624</v>
      </c>
      <c r="O24" s="278">
        <v>1080</v>
      </c>
      <c r="P24" s="275">
        <v>108</v>
      </c>
      <c r="Q24" s="279">
        <v>3.180729305296779E-2</v>
      </c>
      <c r="R24" s="280">
        <v>7.3768921249281472E-2</v>
      </c>
      <c r="S24" s="280">
        <v>4.9006518495248563E-2</v>
      </c>
      <c r="T24" s="281">
        <v>0.97037037037037033</v>
      </c>
      <c r="U24" s="279">
        <v>2.9629629629629672E-2</v>
      </c>
    </row>
    <row r="25" spans="1:21" x14ac:dyDescent="0.2">
      <c r="A25" s="15" t="s">
        <v>57</v>
      </c>
      <c r="B25" s="381" t="s">
        <v>105</v>
      </c>
      <c r="C25" s="163">
        <f>'18'!C25</f>
        <v>10076</v>
      </c>
      <c r="D25" s="163">
        <f>'18'!D25</f>
        <v>6718</v>
      </c>
      <c r="E25" s="163">
        <f>'18'!E25</f>
        <v>16794</v>
      </c>
      <c r="F25" s="275" t="s">
        <v>438</v>
      </c>
      <c r="G25" s="275">
        <v>1</v>
      </c>
      <c r="H25" s="276">
        <v>15251776</v>
      </c>
      <c r="I25" s="276">
        <v>658484.66666666663</v>
      </c>
      <c r="J25" s="276">
        <v>15910260.666666666</v>
      </c>
      <c r="K25" s="277">
        <v>883</v>
      </c>
      <c r="L25" s="277">
        <v>1146</v>
      </c>
      <c r="M25" s="277">
        <v>1403</v>
      </c>
      <c r="N25" s="275">
        <v>2029</v>
      </c>
      <c r="O25" s="278">
        <v>3432</v>
      </c>
      <c r="P25" s="275">
        <v>265</v>
      </c>
      <c r="Q25" s="279">
        <v>8.7633981738785227E-2</v>
      </c>
      <c r="R25" s="280">
        <v>0.17058648407264065</v>
      </c>
      <c r="S25" s="280">
        <v>0.12081695843753722</v>
      </c>
      <c r="T25" s="281">
        <v>0.90734265734265729</v>
      </c>
      <c r="U25" s="279">
        <v>9.2657342657342712E-2</v>
      </c>
    </row>
    <row r="26" spans="1:21" x14ac:dyDescent="0.2">
      <c r="A26" s="15" t="s">
        <v>58</v>
      </c>
      <c r="B26" s="381" t="s">
        <v>105</v>
      </c>
      <c r="C26" s="163">
        <f>'18'!C26</f>
        <v>20123</v>
      </c>
      <c r="D26" s="163">
        <f>'18'!D26</f>
        <v>13856</v>
      </c>
      <c r="E26" s="163">
        <f>'18'!E26</f>
        <v>33979</v>
      </c>
      <c r="F26" s="275" t="s">
        <v>439</v>
      </c>
      <c r="G26" s="275">
        <v>1</v>
      </c>
      <c r="H26" s="276">
        <v>35584492</v>
      </c>
      <c r="I26" s="276">
        <v>2700005</v>
      </c>
      <c r="J26" s="276">
        <v>38284497</v>
      </c>
      <c r="K26" s="277">
        <v>1498</v>
      </c>
      <c r="L26" s="277">
        <v>2297</v>
      </c>
      <c r="M26" s="277">
        <v>2834</v>
      </c>
      <c r="N26" s="275">
        <v>3795</v>
      </c>
      <c r="O26" s="278">
        <v>6629</v>
      </c>
      <c r="P26" s="275">
        <v>643</v>
      </c>
      <c r="Q26" s="279">
        <v>7.4442180589375337E-2</v>
      </c>
      <c r="R26" s="280">
        <v>0.16577655889145496</v>
      </c>
      <c r="S26" s="280">
        <v>0.11168662997733894</v>
      </c>
      <c r="T26" s="281">
        <v>0.83104540654699055</v>
      </c>
      <c r="U26" s="279">
        <v>0.16895459345300945</v>
      </c>
    </row>
    <row r="27" spans="1:21" x14ac:dyDescent="0.2">
      <c r="A27" s="15" t="s">
        <v>59</v>
      </c>
      <c r="B27" s="381" t="s">
        <v>109</v>
      </c>
      <c r="C27" s="163">
        <f>'18'!C27</f>
        <v>876</v>
      </c>
      <c r="D27" s="163">
        <f>'18'!D27</f>
        <v>671</v>
      </c>
      <c r="E27" s="163">
        <f>'18'!E27</f>
        <v>1547</v>
      </c>
      <c r="F27" s="275" t="s">
        <v>428</v>
      </c>
      <c r="G27" s="275">
        <v>1</v>
      </c>
      <c r="H27" s="276">
        <v>298963</v>
      </c>
      <c r="I27" s="276">
        <v>62438.75</v>
      </c>
      <c r="J27" s="276">
        <v>361401.75</v>
      </c>
      <c r="K27" s="277">
        <v>24</v>
      </c>
      <c r="L27" s="277">
        <v>31</v>
      </c>
      <c r="M27" s="277">
        <v>26</v>
      </c>
      <c r="N27" s="275">
        <v>55</v>
      </c>
      <c r="O27" s="278">
        <v>81</v>
      </c>
      <c r="P27" s="275">
        <v>14</v>
      </c>
      <c r="Q27" s="279">
        <v>2.7397260273972601E-2</v>
      </c>
      <c r="R27" s="280">
        <v>4.6199701937406856E-2</v>
      </c>
      <c r="S27" s="280">
        <v>3.555268261150614E-2</v>
      </c>
      <c r="T27" s="281">
        <v>0.79012345679012341</v>
      </c>
      <c r="U27" s="279">
        <v>0.20987654320987659</v>
      </c>
    </row>
    <row r="28" spans="1:21" x14ac:dyDescent="0.2">
      <c r="A28" s="15" t="s">
        <v>60</v>
      </c>
      <c r="B28" s="381" t="s">
        <v>105</v>
      </c>
      <c r="C28" s="163">
        <f>'18'!C28</f>
        <v>9893</v>
      </c>
      <c r="D28" s="163">
        <f>'18'!D28</f>
        <v>6864</v>
      </c>
      <c r="E28" s="163">
        <f>'18'!E28</f>
        <v>16757</v>
      </c>
      <c r="F28" s="275" t="s">
        <v>440</v>
      </c>
      <c r="G28" s="275">
        <v>1</v>
      </c>
      <c r="H28" s="276">
        <v>18011332</v>
      </c>
      <c r="I28" s="276">
        <v>1937724</v>
      </c>
      <c r="J28" s="276">
        <v>19949056</v>
      </c>
      <c r="K28" s="277">
        <v>1133</v>
      </c>
      <c r="L28" s="277">
        <v>1450</v>
      </c>
      <c r="M28" s="277">
        <v>1913</v>
      </c>
      <c r="N28" s="275">
        <v>2583</v>
      </c>
      <c r="O28" s="278">
        <v>4496</v>
      </c>
      <c r="P28" s="275">
        <v>0</v>
      </c>
      <c r="Q28" s="279">
        <v>0.11452542201556656</v>
      </c>
      <c r="R28" s="280">
        <v>0.21124708624708624</v>
      </c>
      <c r="S28" s="280">
        <v>0.15414453661156532</v>
      </c>
      <c r="T28" s="281">
        <v>0.72486654804270467</v>
      </c>
      <c r="U28" s="279">
        <v>0.27513345195729533</v>
      </c>
    </row>
    <row r="29" spans="1:21" x14ac:dyDescent="0.2">
      <c r="A29" s="15" t="s">
        <v>61</v>
      </c>
      <c r="B29" s="381" t="s">
        <v>109</v>
      </c>
      <c r="C29" s="163">
        <f>'18'!C29</f>
        <v>3977</v>
      </c>
      <c r="D29" s="163">
        <f>'18'!D29</f>
        <v>2833</v>
      </c>
      <c r="E29" s="163">
        <f>'18'!E29</f>
        <v>6810</v>
      </c>
      <c r="F29" s="275" t="s">
        <v>441</v>
      </c>
      <c r="G29" s="275">
        <v>1</v>
      </c>
      <c r="H29" s="276">
        <v>2591089</v>
      </c>
      <c r="I29" s="276">
        <v>390205.5</v>
      </c>
      <c r="J29" s="276">
        <v>2981294.5</v>
      </c>
      <c r="K29" s="277">
        <v>211</v>
      </c>
      <c r="L29" s="277">
        <v>263</v>
      </c>
      <c r="M29" s="277">
        <v>313</v>
      </c>
      <c r="N29" s="275">
        <v>474</v>
      </c>
      <c r="O29" s="278">
        <v>787</v>
      </c>
      <c r="P29" s="275">
        <v>12</v>
      </c>
      <c r="Q29" s="279">
        <v>5.3055066633140559E-2</v>
      </c>
      <c r="R29" s="280">
        <v>9.2834451111895519E-2</v>
      </c>
      <c r="S29" s="280">
        <v>6.9603524229074884E-2</v>
      </c>
      <c r="T29" s="281">
        <v>0.72299872935196952</v>
      </c>
      <c r="U29" s="279">
        <v>0.27700127064803048</v>
      </c>
    </row>
    <row r="30" spans="1:21" x14ac:dyDescent="0.2">
      <c r="A30" s="15" t="s">
        <v>62</v>
      </c>
      <c r="B30" s="381" t="s">
        <v>109</v>
      </c>
      <c r="C30" s="163">
        <f>'18'!C30</f>
        <v>109</v>
      </c>
      <c r="D30" s="163">
        <f>'18'!D30</f>
        <v>73</v>
      </c>
      <c r="E30" s="163">
        <f>'18'!E30</f>
        <v>182</v>
      </c>
      <c r="F30" s="275" t="s">
        <v>442</v>
      </c>
      <c r="G30" s="275">
        <v>1</v>
      </c>
      <c r="H30" s="276">
        <v>28829</v>
      </c>
      <c r="I30" s="276">
        <v>198631.33333333334</v>
      </c>
      <c r="J30" s="276">
        <v>227460.33333333334</v>
      </c>
      <c r="K30" s="277">
        <v>1</v>
      </c>
      <c r="L30" s="277">
        <v>3</v>
      </c>
      <c r="M30" s="277">
        <v>4</v>
      </c>
      <c r="N30" s="275">
        <v>4</v>
      </c>
      <c r="O30" s="278">
        <v>8</v>
      </c>
      <c r="P30" s="275">
        <v>0</v>
      </c>
      <c r="Q30" s="279">
        <v>9.1743119266055051E-3</v>
      </c>
      <c r="R30" s="280">
        <v>4.1095890410958902E-2</v>
      </c>
      <c r="S30" s="280">
        <v>2.197802197802198E-2</v>
      </c>
      <c r="T30" s="281">
        <v>0.375</v>
      </c>
      <c r="U30" s="279">
        <v>0.625</v>
      </c>
    </row>
    <row r="31" spans="1:21" x14ac:dyDescent="0.2">
      <c r="A31" s="15" t="s">
        <v>63</v>
      </c>
      <c r="B31" s="381" t="s">
        <v>109</v>
      </c>
      <c r="C31" s="163">
        <f>'18'!C31</f>
        <v>5892</v>
      </c>
      <c r="D31" s="163">
        <f>'18'!D31</f>
        <v>4055</v>
      </c>
      <c r="E31" s="163">
        <f>'18'!E31</f>
        <v>9947</v>
      </c>
      <c r="F31" s="275" t="s">
        <v>443</v>
      </c>
      <c r="G31" s="275">
        <v>1</v>
      </c>
      <c r="H31" s="276">
        <v>2287915</v>
      </c>
      <c r="I31" s="276">
        <v>231420.66666666666</v>
      </c>
      <c r="J31" s="276">
        <v>2519335.6666666665</v>
      </c>
      <c r="K31" s="277">
        <v>177</v>
      </c>
      <c r="L31" s="277">
        <v>235</v>
      </c>
      <c r="M31" s="277">
        <v>342</v>
      </c>
      <c r="N31" s="275">
        <v>412</v>
      </c>
      <c r="O31" s="278">
        <v>754</v>
      </c>
      <c r="P31" s="275">
        <v>0</v>
      </c>
      <c r="Q31" s="279">
        <v>3.004073319755601E-2</v>
      </c>
      <c r="R31" s="280">
        <v>5.7953144266337853E-2</v>
      </c>
      <c r="S31" s="280">
        <v>4.1419523474414396E-2</v>
      </c>
      <c r="T31" s="281">
        <v>0.93766578249336874</v>
      </c>
      <c r="U31" s="279">
        <v>6.2334217506631262E-2</v>
      </c>
    </row>
    <row r="32" spans="1:21" x14ac:dyDescent="0.2">
      <c r="A32" s="15" t="s">
        <v>64</v>
      </c>
      <c r="B32" s="381" t="s">
        <v>109</v>
      </c>
      <c r="C32" s="163">
        <f>'18'!C32</f>
        <v>547</v>
      </c>
      <c r="D32" s="163">
        <f>'18'!D32</f>
        <v>369</v>
      </c>
      <c r="E32" s="163">
        <f>'18'!E32</f>
        <v>916</v>
      </c>
      <c r="F32" s="275" t="s">
        <v>443</v>
      </c>
      <c r="G32" s="275">
        <v>1</v>
      </c>
      <c r="H32" s="276">
        <v>53147</v>
      </c>
      <c r="I32" s="276">
        <v>231420.66666666666</v>
      </c>
      <c r="J32" s="276">
        <v>284567.66666666663</v>
      </c>
      <c r="K32" s="277">
        <v>5</v>
      </c>
      <c r="L32" s="277">
        <v>3</v>
      </c>
      <c r="M32" s="277">
        <v>8</v>
      </c>
      <c r="N32" s="275">
        <v>8</v>
      </c>
      <c r="O32" s="278">
        <v>16</v>
      </c>
      <c r="P32" s="275">
        <v>0</v>
      </c>
      <c r="Q32" s="279">
        <v>9.140767824497258E-3</v>
      </c>
      <c r="R32" s="280">
        <v>8.130081300813009E-3</v>
      </c>
      <c r="S32" s="280">
        <v>8.7336244541484712E-3</v>
      </c>
      <c r="T32" s="281">
        <v>1</v>
      </c>
      <c r="U32" s="279">
        <v>0</v>
      </c>
    </row>
    <row r="33" spans="1:21" x14ac:dyDescent="0.2">
      <c r="A33" s="15" t="s">
        <v>65</v>
      </c>
      <c r="B33" s="381" t="s">
        <v>109</v>
      </c>
      <c r="C33" s="163">
        <f>'18'!C33</f>
        <v>1137</v>
      </c>
      <c r="D33" s="163">
        <f>'18'!D33</f>
        <v>811</v>
      </c>
      <c r="E33" s="163">
        <f>'18'!E33</f>
        <v>1948</v>
      </c>
      <c r="F33" s="275" t="s">
        <v>444</v>
      </c>
      <c r="G33" s="275">
        <v>1</v>
      </c>
      <c r="H33" s="276">
        <v>639083</v>
      </c>
      <c r="I33" s="276">
        <v>390205.5</v>
      </c>
      <c r="J33" s="276">
        <v>1029288.5</v>
      </c>
      <c r="K33" s="277">
        <v>48</v>
      </c>
      <c r="L33" s="277">
        <v>36</v>
      </c>
      <c r="M33" s="277">
        <v>46</v>
      </c>
      <c r="N33" s="275">
        <v>84</v>
      </c>
      <c r="O33" s="278">
        <v>130</v>
      </c>
      <c r="P33" s="275">
        <v>0</v>
      </c>
      <c r="Q33" s="279">
        <v>4.221635883905013E-2</v>
      </c>
      <c r="R33" s="280">
        <v>4.4389642416769418E-2</v>
      </c>
      <c r="S33" s="280">
        <v>4.3121149897330596E-2</v>
      </c>
      <c r="T33" s="281">
        <v>0.9538461538461539</v>
      </c>
      <c r="U33" s="279">
        <v>4.6153846153846101E-2</v>
      </c>
    </row>
    <row r="34" spans="1:21" x14ac:dyDescent="0.2">
      <c r="A34" s="15" t="s">
        <v>66</v>
      </c>
      <c r="B34" s="381" t="s">
        <v>109</v>
      </c>
      <c r="C34" s="163">
        <f>'18'!C34</f>
        <v>1478</v>
      </c>
      <c r="D34" s="163">
        <f>'18'!D34</f>
        <v>1019</v>
      </c>
      <c r="E34" s="163">
        <f>'18'!E34</f>
        <v>2497</v>
      </c>
      <c r="F34" s="275" t="s">
        <v>445</v>
      </c>
      <c r="G34" s="275">
        <v>1</v>
      </c>
      <c r="H34" s="276">
        <v>637042</v>
      </c>
      <c r="I34" s="276">
        <v>316479</v>
      </c>
      <c r="J34" s="276">
        <v>953521</v>
      </c>
      <c r="K34" s="277">
        <v>64</v>
      </c>
      <c r="L34" s="277">
        <v>57</v>
      </c>
      <c r="M34" s="277">
        <v>69</v>
      </c>
      <c r="N34" s="275">
        <v>121</v>
      </c>
      <c r="O34" s="278">
        <v>190</v>
      </c>
      <c r="P34" s="275">
        <v>0</v>
      </c>
      <c r="Q34" s="279">
        <v>4.3301759133964821E-2</v>
      </c>
      <c r="R34" s="280">
        <v>5.5937193326790972E-2</v>
      </c>
      <c r="S34" s="280">
        <v>4.8458149779735685E-2</v>
      </c>
      <c r="T34" s="281">
        <v>0.87894736842105259</v>
      </c>
      <c r="U34" s="279">
        <v>0.12105263157894741</v>
      </c>
    </row>
    <row r="35" spans="1:21" x14ac:dyDescent="0.2">
      <c r="A35" s="15" t="s">
        <v>67</v>
      </c>
      <c r="B35" s="381" t="s">
        <v>109</v>
      </c>
      <c r="C35" s="163">
        <f>'18'!C35</f>
        <v>2619</v>
      </c>
      <c r="D35" s="163">
        <f>'18'!D35</f>
        <v>1878</v>
      </c>
      <c r="E35" s="163">
        <f>'18'!E35</f>
        <v>4497</v>
      </c>
      <c r="F35" s="275" t="s">
        <v>446</v>
      </c>
      <c r="G35" s="275">
        <v>1</v>
      </c>
      <c r="H35" s="276">
        <v>1480007</v>
      </c>
      <c r="I35" s="276">
        <v>287964</v>
      </c>
      <c r="J35" s="276">
        <v>1767971</v>
      </c>
      <c r="K35" s="277">
        <v>108</v>
      </c>
      <c r="L35" s="277">
        <v>122</v>
      </c>
      <c r="M35" s="277">
        <v>155</v>
      </c>
      <c r="N35" s="275">
        <v>230</v>
      </c>
      <c r="O35" s="278">
        <v>385</v>
      </c>
      <c r="P35" s="275">
        <v>0</v>
      </c>
      <c r="Q35" s="279">
        <v>4.1237113402061855E-2</v>
      </c>
      <c r="R35" s="280">
        <v>6.4962726304579346E-2</v>
      </c>
      <c r="S35" s="280">
        <v>5.1145207916388706E-2</v>
      </c>
      <c r="T35" s="281">
        <v>0.81038961038961044</v>
      </c>
      <c r="U35" s="279">
        <v>0.18961038961038956</v>
      </c>
    </row>
    <row r="36" spans="1:21" x14ac:dyDescent="0.2">
      <c r="A36" s="15" t="s">
        <v>68</v>
      </c>
      <c r="B36" s="381" t="s">
        <v>109</v>
      </c>
      <c r="C36" s="163">
        <f>'18'!C36</f>
        <v>1538</v>
      </c>
      <c r="D36" s="163">
        <f>'18'!D36</f>
        <v>1055</v>
      </c>
      <c r="E36" s="163">
        <f>'18'!E36</f>
        <v>2593</v>
      </c>
      <c r="F36" s="275" t="s">
        <v>432</v>
      </c>
      <c r="G36" s="275">
        <v>1</v>
      </c>
      <c r="H36" s="276">
        <v>726020</v>
      </c>
      <c r="I36" s="276">
        <v>164146</v>
      </c>
      <c r="J36" s="276">
        <v>890166</v>
      </c>
      <c r="K36" s="277">
        <v>72</v>
      </c>
      <c r="L36" s="277">
        <v>94</v>
      </c>
      <c r="M36" s="277">
        <v>103</v>
      </c>
      <c r="N36" s="275">
        <v>166</v>
      </c>
      <c r="O36" s="278">
        <v>269</v>
      </c>
      <c r="P36" s="275">
        <v>0</v>
      </c>
      <c r="Q36" s="279">
        <v>4.6814044213263982E-2</v>
      </c>
      <c r="R36" s="280">
        <v>8.9099526066350715E-2</v>
      </c>
      <c r="S36" s="280">
        <v>6.4018511376783646E-2</v>
      </c>
      <c r="T36" s="282">
        <v>0.86245353159851301</v>
      </c>
      <c r="U36" s="279">
        <v>0.13754646840148699</v>
      </c>
    </row>
    <row r="37" spans="1:21" x14ac:dyDescent="0.2">
      <c r="A37" s="15" t="s">
        <v>69</v>
      </c>
      <c r="B37" s="381" t="s">
        <v>109</v>
      </c>
      <c r="C37" s="163">
        <f>'18'!C37</f>
        <v>915</v>
      </c>
      <c r="D37" s="163">
        <f>'18'!D37</f>
        <v>644</v>
      </c>
      <c r="E37" s="163">
        <f>'18'!E37</f>
        <v>1559</v>
      </c>
      <c r="F37" s="275" t="s">
        <v>447</v>
      </c>
      <c r="G37" s="275">
        <v>1</v>
      </c>
      <c r="H37" s="276">
        <v>185227</v>
      </c>
      <c r="I37" s="276">
        <v>112625.25</v>
      </c>
      <c r="J37" s="276">
        <v>297852.25</v>
      </c>
      <c r="K37" s="277">
        <v>13</v>
      </c>
      <c r="L37" s="277">
        <v>18</v>
      </c>
      <c r="M37" s="277">
        <v>35</v>
      </c>
      <c r="N37" s="275">
        <v>31</v>
      </c>
      <c r="O37" s="278">
        <v>66</v>
      </c>
      <c r="P37" s="275">
        <v>0</v>
      </c>
      <c r="Q37" s="279">
        <v>1.4207650273224045E-2</v>
      </c>
      <c r="R37" s="280">
        <v>2.7950310559006212E-2</v>
      </c>
      <c r="S37" s="280">
        <v>1.9884541372674792E-2</v>
      </c>
      <c r="T37" s="282">
        <v>0.87878787878787878</v>
      </c>
      <c r="U37" s="279">
        <v>0.12121212121212122</v>
      </c>
    </row>
    <row r="38" spans="1:21" x14ac:dyDescent="0.2">
      <c r="A38" s="15" t="s">
        <v>70</v>
      </c>
      <c r="B38" s="381" t="s">
        <v>105</v>
      </c>
      <c r="C38" s="163">
        <f>'18'!C38</f>
        <v>6837</v>
      </c>
      <c r="D38" s="163">
        <f>'18'!D38</f>
        <v>4722</v>
      </c>
      <c r="E38" s="163">
        <f>'18'!E38</f>
        <v>11559</v>
      </c>
      <c r="F38" s="275" t="s">
        <v>448</v>
      </c>
      <c r="G38" s="275">
        <v>1</v>
      </c>
      <c r="H38" s="276">
        <v>8642514</v>
      </c>
      <c r="I38" s="276">
        <v>881721</v>
      </c>
      <c r="J38" s="276">
        <v>9524235</v>
      </c>
      <c r="K38" s="277">
        <v>469</v>
      </c>
      <c r="L38" s="277">
        <v>629</v>
      </c>
      <c r="M38" s="277">
        <v>832</v>
      </c>
      <c r="N38" s="275">
        <v>1098</v>
      </c>
      <c r="O38" s="278">
        <v>1930</v>
      </c>
      <c r="P38" s="275">
        <v>93</v>
      </c>
      <c r="Q38" s="279">
        <v>6.8597338013748718E-2</v>
      </c>
      <c r="R38" s="280">
        <v>0.13320626853028378</v>
      </c>
      <c r="S38" s="280">
        <v>9.4990916169218786E-2</v>
      </c>
      <c r="T38" s="282">
        <v>0.94196891191709842</v>
      </c>
      <c r="U38" s="279">
        <v>5.8031088082901583E-2</v>
      </c>
    </row>
    <row r="39" spans="1:21" x14ac:dyDescent="0.2">
      <c r="A39" s="15" t="s">
        <v>71</v>
      </c>
      <c r="B39" s="381" t="s">
        <v>105</v>
      </c>
      <c r="C39" s="163">
        <f>'18'!C39</f>
        <v>21366</v>
      </c>
      <c r="D39" s="163">
        <f>'18'!D39</f>
        <v>14155</v>
      </c>
      <c r="E39" s="163">
        <f>'18'!E39</f>
        <v>35521</v>
      </c>
      <c r="F39" s="275" t="s">
        <v>449</v>
      </c>
      <c r="G39" s="275">
        <v>1</v>
      </c>
      <c r="H39" s="276">
        <v>14099846</v>
      </c>
      <c r="I39" s="276">
        <v>1459309</v>
      </c>
      <c r="J39" s="276">
        <v>15559155</v>
      </c>
      <c r="K39" s="277">
        <v>899</v>
      </c>
      <c r="L39" s="277">
        <v>1159</v>
      </c>
      <c r="M39" s="277">
        <v>1662</v>
      </c>
      <c r="N39" s="275">
        <v>2058</v>
      </c>
      <c r="O39" s="278">
        <v>3720</v>
      </c>
      <c r="P39" s="275">
        <v>179</v>
      </c>
      <c r="Q39" s="279">
        <v>4.207619582514275E-2</v>
      </c>
      <c r="R39" s="280">
        <v>8.1879194630872482E-2</v>
      </c>
      <c r="S39" s="280">
        <v>5.7937558064243687E-2</v>
      </c>
      <c r="T39" s="282">
        <v>0.9145161290322581</v>
      </c>
      <c r="U39" s="279">
        <v>8.5483870967741904E-2</v>
      </c>
    </row>
    <row r="40" spans="1:21" x14ac:dyDescent="0.2">
      <c r="A40" s="15" t="s">
        <v>72</v>
      </c>
      <c r="B40" s="381" t="s">
        <v>109</v>
      </c>
      <c r="C40" s="163">
        <f>'18'!C40</f>
        <v>2888</v>
      </c>
      <c r="D40" s="163">
        <f>'18'!D40</f>
        <v>1978</v>
      </c>
      <c r="E40" s="163">
        <f>'18'!E40</f>
        <v>4866</v>
      </c>
      <c r="F40" s="275" t="s">
        <v>450</v>
      </c>
      <c r="G40" s="275">
        <v>1</v>
      </c>
      <c r="H40" s="276">
        <v>2980337</v>
      </c>
      <c r="I40" s="276">
        <v>509556</v>
      </c>
      <c r="J40" s="276">
        <v>3489893</v>
      </c>
      <c r="K40" s="277">
        <v>200</v>
      </c>
      <c r="L40" s="277">
        <v>252</v>
      </c>
      <c r="M40" s="277">
        <v>356</v>
      </c>
      <c r="N40" s="275">
        <v>452</v>
      </c>
      <c r="O40" s="278">
        <v>808</v>
      </c>
      <c r="P40" s="275">
        <v>0</v>
      </c>
      <c r="Q40" s="279">
        <v>6.9252077562326875E-2</v>
      </c>
      <c r="R40" s="280">
        <v>0.12740141557128412</v>
      </c>
      <c r="S40" s="280">
        <v>9.2889436909165637E-2</v>
      </c>
      <c r="T40" s="282">
        <v>0.72153465346534651</v>
      </c>
      <c r="U40" s="279">
        <v>0.27846534653465349</v>
      </c>
    </row>
    <row r="41" spans="1:21" x14ac:dyDescent="0.2">
      <c r="A41" s="15" t="s">
        <v>73</v>
      </c>
      <c r="B41" s="381" t="s">
        <v>105</v>
      </c>
      <c r="C41" s="163">
        <f>'18'!C41</f>
        <v>4988</v>
      </c>
      <c r="D41" s="163">
        <f>'18'!D41</f>
        <v>3470</v>
      </c>
      <c r="E41" s="163">
        <f>'18'!E41</f>
        <v>8458</v>
      </c>
      <c r="F41" s="275" t="s">
        <v>451</v>
      </c>
      <c r="G41" s="275">
        <v>1</v>
      </c>
      <c r="H41" s="276">
        <v>2241946</v>
      </c>
      <c r="I41" s="276">
        <v>322518</v>
      </c>
      <c r="J41" s="276">
        <v>2564464</v>
      </c>
      <c r="K41" s="277">
        <v>147</v>
      </c>
      <c r="L41" s="277">
        <v>215</v>
      </c>
      <c r="M41" s="277">
        <v>250</v>
      </c>
      <c r="N41" s="275">
        <v>362</v>
      </c>
      <c r="O41" s="278">
        <v>612</v>
      </c>
      <c r="P41" s="275">
        <v>93</v>
      </c>
      <c r="Q41" s="279">
        <v>2.9470729751403368E-2</v>
      </c>
      <c r="R41" s="280">
        <v>6.1959654178674349E-2</v>
      </c>
      <c r="S41" s="280">
        <v>4.2799716244975174E-2</v>
      </c>
      <c r="T41" s="282">
        <v>0.93300653594771243</v>
      </c>
      <c r="U41" s="279">
        <v>6.6993464052287566E-2</v>
      </c>
    </row>
    <row r="42" spans="1:21" x14ac:dyDescent="0.2">
      <c r="A42" s="15" t="s">
        <v>74</v>
      </c>
      <c r="B42" s="381" t="s">
        <v>105</v>
      </c>
      <c r="C42" s="163">
        <f>'18'!C42</f>
        <v>12632</v>
      </c>
      <c r="D42" s="163">
        <f>'18'!D42</f>
        <v>8774</v>
      </c>
      <c r="E42" s="163">
        <f>'18'!E42</f>
        <v>21406</v>
      </c>
      <c r="F42" s="275" t="s">
        <v>452</v>
      </c>
      <c r="G42" s="275">
        <v>1</v>
      </c>
      <c r="H42" s="276">
        <v>16937322</v>
      </c>
      <c r="I42" s="276">
        <v>1521180</v>
      </c>
      <c r="J42" s="276">
        <v>18458502</v>
      </c>
      <c r="K42" s="277">
        <v>938</v>
      </c>
      <c r="L42" s="277">
        <v>1330</v>
      </c>
      <c r="M42" s="277">
        <v>1997</v>
      </c>
      <c r="N42" s="275">
        <v>2268</v>
      </c>
      <c r="O42" s="278">
        <v>4265</v>
      </c>
      <c r="P42" s="275">
        <v>0</v>
      </c>
      <c r="Q42" s="279">
        <v>7.425585813806207E-2</v>
      </c>
      <c r="R42" s="280">
        <v>0.15158422612263506</v>
      </c>
      <c r="S42" s="280">
        <v>0.10595160235448005</v>
      </c>
      <c r="T42" s="282">
        <v>0.86682297772567407</v>
      </c>
      <c r="U42" s="279">
        <v>0.13317702227432593</v>
      </c>
    </row>
    <row r="43" spans="1:21" x14ac:dyDescent="0.2">
      <c r="A43" s="15" t="s">
        <v>75</v>
      </c>
      <c r="B43" s="381" t="s">
        <v>105</v>
      </c>
      <c r="C43" s="163">
        <f>'18'!C43</f>
        <v>9763</v>
      </c>
      <c r="D43" s="163">
        <f>'18'!D43</f>
        <v>6765</v>
      </c>
      <c r="E43" s="163">
        <f>'18'!E43</f>
        <v>16528</v>
      </c>
      <c r="F43" s="275" t="s">
        <v>453</v>
      </c>
      <c r="G43" s="275">
        <v>1</v>
      </c>
      <c r="H43" s="276">
        <v>7553504</v>
      </c>
      <c r="I43" s="276">
        <v>573936.5</v>
      </c>
      <c r="J43" s="276">
        <v>8127440.5</v>
      </c>
      <c r="K43" s="277">
        <v>532</v>
      </c>
      <c r="L43" s="277">
        <v>756</v>
      </c>
      <c r="M43" s="277">
        <v>846</v>
      </c>
      <c r="N43" s="275">
        <v>1288</v>
      </c>
      <c r="O43" s="278">
        <v>2134</v>
      </c>
      <c r="P43" s="275">
        <v>183</v>
      </c>
      <c r="Q43" s="279">
        <v>5.4491447301034515E-2</v>
      </c>
      <c r="R43" s="280">
        <v>0.11175166297117517</v>
      </c>
      <c r="S43" s="280">
        <v>7.7928363988383348E-2</v>
      </c>
      <c r="T43" s="282">
        <v>0.95548266166822871</v>
      </c>
      <c r="U43" s="279">
        <v>4.4517338331771295E-2</v>
      </c>
    </row>
    <row r="44" spans="1:21" x14ac:dyDescent="0.2">
      <c r="A44" s="15" t="s">
        <v>76</v>
      </c>
      <c r="B44" s="381" t="s">
        <v>109</v>
      </c>
      <c r="C44" s="163">
        <f>'18'!C44</f>
        <v>3743</v>
      </c>
      <c r="D44" s="163">
        <f>'18'!D44</f>
        <v>2706</v>
      </c>
      <c r="E44" s="163">
        <f>'18'!E44</f>
        <v>6449</v>
      </c>
      <c r="F44" s="275" t="s">
        <v>434</v>
      </c>
      <c r="G44" s="275">
        <v>1</v>
      </c>
      <c r="H44" s="276">
        <v>3316283</v>
      </c>
      <c r="I44" s="276">
        <v>615438</v>
      </c>
      <c r="J44" s="276">
        <v>3931721</v>
      </c>
      <c r="K44" s="277">
        <v>278</v>
      </c>
      <c r="L44" s="277">
        <v>359</v>
      </c>
      <c r="M44" s="277">
        <v>406</v>
      </c>
      <c r="N44" s="275">
        <v>637</v>
      </c>
      <c r="O44" s="278">
        <v>1043</v>
      </c>
      <c r="P44" s="275">
        <v>33</v>
      </c>
      <c r="Q44" s="279">
        <v>7.4271974352123959E-2</v>
      </c>
      <c r="R44" s="280">
        <v>0.13266814486326681</v>
      </c>
      <c r="S44" s="280">
        <v>9.8775003876570011E-2</v>
      </c>
      <c r="T44" s="282">
        <v>0.93000958772770859</v>
      </c>
      <c r="U44" s="279">
        <v>6.9990412272291413E-2</v>
      </c>
    </row>
    <row r="45" spans="1:21" x14ac:dyDescent="0.2">
      <c r="A45" s="15" t="s">
        <v>77</v>
      </c>
      <c r="B45" s="381" t="s">
        <v>109</v>
      </c>
      <c r="C45" s="163">
        <f>'18'!C45</f>
        <v>1364</v>
      </c>
      <c r="D45" s="163">
        <f>'18'!D45</f>
        <v>1008</v>
      </c>
      <c r="E45" s="163">
        <f>'18'!E45</f>
        <v>2372</v>
      </c>
      <c r="F45" s="275" t="s">
        <v>428</v>
      </c>
      <c r="G45" s="275">
        <v>1</v>
      </c>
      <c r="H45" s="276">
        <v>308089</v>
      </c>
      <c r="I45" s="276">
        <v>62438.75</v>
      </c>
      <c r="J45" s="276">
        <v>370527.75</v>
      </c>
      <c r="K45" s="277">
        <v>18</v>
      </c>
      <c r="L45" s="277">
        <v>37</v>
      </c>
      <c r="M45" s="277">
        <v>61</v>
      </c>
      <c r="N45" s="275">
        <v>55</v>
      </c>
      <c r="O45" s="278">
        <v>116</v>
      </c>
      <c r="P45" s="275">
        <v>17</v>
      </c>
      <c r="Q45" s="279">
        <v>1.3196480938416423E-2</v>
      </c>
      <c r="R45" s="280">
        <v>3.6706349206349208E-2</v>
      </c>
      <c r="S45" s="280">
        <v>2.3187183811129847E-2</v>
      </c>
      <c r="T45" s="282">
        <v>0.92241379310344829</v>
      </c>
      <c r="U45" s="279">
        <v>7.7586206896551713E-2</v>
      </c>
    </row>
    <row r="46" spans="1:21" x14ac:dyDescent="0.2">
      <c r="A46" s="15" t="s">
        <v>78</v>
      </c>
      <c r="B46" s="381" t="s">
        <v>109</v>
      </c>
      <c r="C46" s="163">
        <f>'18'!C46</f>
        <v>3475</v>
      </c>
      <c r="D46" s="163">
        <f>'18'!D46</f>
        <v>2487</v>
      </c>
      <c r="E46" s="163">
        <f>'18'!E46</f>
        <v>5962</v>
      </c>
      <c r="F46" s="275" t="s">
        <v>454</v>
      </c>
      <c r="G46" s="275">
        <v>1</v>
      </c>
      <c r="H46" s="276">
        <v>2137377</v>
      </c>
      <c r="I46" s="276">
        <v>362819.5</v>
      </c>
      <c r="J46" s="276">
        <v>2500196.5</v>
      </c>
      <c r="K46" s="277">
        <v>161</v>
      </c>
      <c r="L46" s="277">
        <v>204</v>
      </c>
      <c r="M46" s="277">
        <v>216</v>
      </c>
      <c r="N46" s="275">
        <v>365</v>
      </c>
      <c r="O46" s="278">
        <v>581</v>
      </c>
      <c r="P46" s="275">
        <v>0</v>
      </c>
      <c r="Q46" s="279">
        <v>4.6330935251798558E-2</v>
      </c>
      <c r="R46" s="280">
        <v>8.2026537997587454E-2</v>
      </c>
      <c r="S46" s="280">
        <v>6.1221066756122107E-2</v>
      </c>
      <c r="T46" s="282">
        <v>0.81927710843373491</v>
      </c>
      <c r="U46" s="279">
        <v>0.18072289156626509</v>
      </c>
    </row>
    <row r="47" spans="1:21" x14ac:dyDescent="0.2">
      <c r="A47" s="15" t="s">
        <v>79</v>
      </c>
      <c r="B47" s="381" t="s">
        <v>109</v>
      </c>
      <c r="C47" s="163">
        <f>'18'!C47</f>
        <v>1725</v>
      </c>
      <c r="D47" s="163">
        <f>'18'!D47</f>
        <v>1197</v>
      </c>
      <c r="E47" s="163">
        <f>'18'!E47</f>
        <v>2922</v>
      </c>
      <c r="F47" s="275" t="s">
        <v>455</v>
      </c>
      <c r="G47" s="275">
        <v>1</v>
      </c>
      <c r="H47" s="276">
        <v>846985</v>
      </c>
      <c r="I47" s="276">
        <v>112625.25</v>
      </c>
      <c r="J47" s="276">
        <v>959610.25</v>
      </c>
      <c r="K47" s="277">
        <v>63</v>
      </c>
      <c r="L47" s="277">
        <v>102</v>
      </c>
      <c r="M47" s="277">
        <v>97</v>
      </c>
      <c r="N47" s="275">
        <v>165</v>
      </c>
      <c r="O47" s="278">
        <v>262</v>
      </c>
      <c r="P47" s="275">
        <v>5</v>
      </c>
      <c r="Q47" s="279">
        <v>3.6521739130434785E-2</v>
      </c>
      <c r="R47" s="280">
        <v>8.5213032581453629E-2</v>
      </c>
      <c r="S47" s="280">
        <v>5.6468172484599587E-2</v>
      </c>
      <c r="T47" s="282">
        <v>0.84351145038167941</v>
      </c>
      <c r="U47" s="279">
        <v>0.15648854961832059</v>
      </c>
    </row>
    <row r="48" spans="1:21" x14ac:dyDescent="0.2">
      <c r="A48" s="15" t="s">
        <v>80</v>
      </c>
      <c r="B48" s="381" t="s">
        <v>109</v>
      </c>
      <c r="C48" s="163">
        <f>'18'!C48</f>
        <v>5043</v>
      </c>
      <c r="D48" s="163">
        <f>'18'!D48</f>
        <v>3645</v>
      </c>
      <c r="E48" s="163">
        <f>'18'!E48</f>
        <v>8688</v>
      </c>
      <c r="F48" s="275" t="s">
        <v>456</v>
      </c>
      <c r="G48" s="275">
        <v>1</v>
      </c>
      <c r="H48" s="276">
        <v>5380092</v>
      </c>
      <c r="I48" s="276">
        <v>391874.5</v>
      </c>
      <c r="J48" s="276">
        <v>5771966.5</v>
      </c>
      <c r="K48" s="277">
        <v>290</v>
      </c>
      <c r="L48" s="277">
        <v>479</v>
      </c>
      <c r="M48" s="277">
        <v>589</v>
      </c>
      <c r="N48" s="275">
        <v>769</v>
      </c>
      <c r="O48" s="278">
        <v>1358</v>
      </c>
      <c r="P48" s="275">
        <v>0</v>
      </c>
      <c r="Q48" s="279">
        <v>5.7505453103311524E-2</v>
      </c>
      <c r="R48" s="280">
        <v>0.13141289437585735</v>
      </c>
      <c r="S48" s="280">
        <v>8.851289134438306E-2</v>
      </c>
      <c r="T48" s="282">
        <v>0.93519882179675995</v>
      </c>
      <c r="U48" s="279">
        <v>6.4801178203240051E-2</v>
      </c>
    </row>
    <row r="49" spans="1:21" x14ac:dyDescent="0.2">
      <c r="A49" s="15" t="s">
        <v>81</v>
      </c>
      <c r="B49" s="381" t="s">
        <v>105</v>
      </c>
      <c r="C49" s="163">
        <f>'18'!C49</f>
        <v>27985</v>
      </c>
      <c r="D49" s="163">
        <f>'18'!D49</f>
        <v>19320</v>
      </c>
      <c r="E49" s="163">
        <f>'18'!E49</f>
        <v>47305</v>
      </c>
      <c r="F49" s="275" t="s">
        <v>457</v>
      </c>
      <c r="G49" s="275">
        <v>1</v>
      </c>
      <c r="H49" s="276">
        <v>22601100</v>
      </c>
      <c r="I49" s="276">
        <v>2213820</v>
      </c>
      <c r="J49" s="276">
        <v>24814920</v>
      </c>
      <c r="K49" s="277">
        <v>907</v>
      </c>
      <c r="L49" s="277">
        <v>1320</v>
      </c>
      <c r="M49" s="277">
        <v>1969</v>
      </c>
      <c r="N49" s="275">
        <v>2227</v>
      </c>
      <c r="O49" s="278">
        <v>4196</v>
      </c>
      <c r="P49" s="275">
        <v>479</v>
      </c>
      <c r="Q49" s="279">
        <v>3.2410219760586029E-2</v>
      </c>
      <c r="R49" s="280">
        <v>6.8322981366459631E-2</v>
      </c>
      <c r="S49" s="280">
        <v>4.7077475953916079E-2</v>
      </c>
      <c r="T49" s="282">
        <v>0.91873212583412778</v>
      </c>
      <c r="U49" s="279">
        <v>8.1267874165872223E-2</v>
      </c>
    </row>
    <row r="50" spans="1:21" x14ac:dyDescent="0.2">
      <c r="A50" s="15" t="s">
        <v>82</v>
      </c>
      <c r="B50" s="381" t="s">
        <v>109</v>
      </c>
      <c r="C50" s="163">
        <f>'18'!C50</f>
        <v>660</v>
      </c>
      <c r="D50" s="163">
        <f>'18'!D50</f>
        <v>390</v>
      </c>
      <c r="E50" s="163">
        <f>'18'!E50</f>
        <v>1050</v>
      </c>
      <c r="F50" s="275" t="s">
        <v>458</v>
      </c>
      <c r="G50" s="275">
        <v>1</v>
      </c>
      <c r="H50" s="276">
        <v>432023</v>
      </c>
      <c r="I50" s="276">
        <v>232413</v>
      </c>
      <c r="J50" s="276">
        <v>664436</v>
      </c>
      <c r="K50" s="277">
        <v>20</v>
      </c>
      <c r="L50" s="277">
        <v>32</v>
      </c>
      <c r="M50" s="277">
        <v>41</v>
      </c>
      <c r="N50" s="275">
        <v>52</v>
      </c>
      <c r="O50" s="278">
        <v>93</v>
      </c>
      <c r="P50" s="275">
        <v>22</v>
      </c>
      <c r="Q50" s="279">
        <v>3.0303030303030304E-2</v>
      </c>
      <c r="R50" s="280">
        <v>8.2051282051282051E-2</v>
      </c>
      <c r="S50" s="280">
        <v>4.9523809523809526E-2</v>
      </c>
      <c r="T50" s="282">
        <v>0.967741935483871</v>
      </c>
      <c r="U50" s="279">
        <v>3.2258064516129004E-2</v>
      </c>
    </row>
    <row r="51" spans="1:21" x14ac:dyDescent="0.2">
      <c r="A51" s="15" t="s">
        <v>83</v>
      </c>
      <c r="B51" s="381" t="s">
        <v>105</v>
      </c>
      <c r="C51" s="163">
        <f>'18'!C51</f>
        <v>9370</v>
      </c>
      <c r="D51" s="163">
        <f>'18'!D51</f>
        <v>6861</v>
      </c>
      <c r="E51" s="163">
        <f>'18'!E51</f>
        <v>16231</v>
      </c>
      <c r="F51" s="275" t="s">
        <v>459</v>
      </c>
      <c r="G51" s="275">
        <v>1</v>
      </c>
      <c r="H51" s="276">
        <v>9105162</v>
      </c>
      <c r="I51" s="276">
        <v>1082700</v>
      </c>
      <c r="J51" s="276">
        <v>10187862</v>
      </c>
      <c r="K51" s="277">
        <v>493</v>
      </c>
      <c r="L51" s="277">
        <v>739</v>
      </c>
      <c r="M51" s="277">
        <v>1068</v>
      </c>
      <c r="N51" s="275">
        <v>1232</v>
      </c>
      <c r="O51" s="278">
        <v>2300</v>
      </c>
      <c r="P51" s="275">
        <v>217</v>
      </c>
      <c r="Q51" s="279">
        <v>5.2614727854855922E-2</v>
      </c>
      <c r="R51" s="280">
        <v>0.10771024631977846</v>
      </c>
      <c r="S51" s="280">
        <v>7.5904134064444587E-2</v>
      </c>
      <c r="T51" s="282">
        <v>0.88173913043478258</v>
      </c>
      <c r="U51" s="279">
        <v>0.11826086956521742</v>
      </c>
    </row>
    <row r="52" spans="1:21" x14ac:dyDescent="0.2">
      <c r="A52" s="15" t="s">
        <v>84</v>
      </c>
      <c r="B52" s="381" t="s">
        <v>109</v>
      </c>
      <c r="C52" s="163">
        <f>'18'!C52</f>
        <v>3098</v>
      </c>
      <c r="D52" s="163">
        <f>'18'!D52</f>
        <v>2175</v>
      </c>
      <c r="E52" s="163">
        <f>'18'!E52</f>
        <v>5273</v>
      </c>
      <c r="F52" s="275" t="s">
        <v>460</v>
      </c>
      <c r="G52" s="275">
        <v>1</v>
      </c>
      <c r="H52" s="276">
        <v>1192231</v>
      </c>
      <c r="I52" s="276">
        <v>232413</v>
      </c>
      <c r="J52" s="276">
        <v>1424644</v>
      </c>
      <c r="K52" s="277">
        <v>116</v>
      </c>
      <c r="L52" s="277">
        <v>154</v>
      </c>
      <c r="M52" s="277">
        <v>185</v>
      </c>
      <c r="N52" s="275">
        <v>270</v>
      </c>
      <c r="O52" s="278">
        <v>455</v>
      </c>
      <c r="P52" s="275">
        <v>0</v>
      </c>
      <c r="Q52" s="279">
        <v>3.7443511943189157E-2</v>
      </c>
      <c r="R52" s="280">
        <v>7.0804597701149427E-2</v>
      </c>
      <c r="S52" s="280">
        <v>5.1204248056135028E-2</v>
      </c>
      <c r="T52" s="282">
        <v>0.97802197802197799</v>
      </c>
      <c r="U52" s="279">
        <v>2.1978021978022011E-2</v>
      </c>
    </row>
    <row r="53" spans="1:21" x14ac:dyDescent="0.2">
      <c r="A53" s="15" t="s">
        <v>85</v>
      </c>
      <c r="B53" s="381" t="s">
        <v>109</v>
      </c>
      <c r="C53" s="163">
        <f>'18'!C53</f>
        <v>1648</v>
      </c>
      <c r="D53" s="163">
        <f>'18'!D53</f>
        <v>1113</v>
      </c>
      <c r="E53" s="163">
        <f>'18'!E53</f>
        <v>2761</v>
      </c>
      <c r="F53" s="275" t="s">
        <v>437</v>
      </c>
      <c r="G53" s="275">
        <v>1</v>
      </c>
      <c r="H53" s="276">
        <v>523770</v>
      </c>
      <c r="I53" s="276">
        <v>658484.66666666663</v>
      </c>
      <c r="J53" s="276">
        <v>1182254.6666666665</v>
      </c>
      <c r="K53" s="277">
        <v>56</v>
      </c>
      <c r="L53" s="277">
        <v>56</v>
      </c>
      <c r="M53" s="277">
        <v>43</v>
      </c>
      <c r="N53" s="275">
        <v>112</v>
      </c>
      <c r="O53" s="278">
        <v>155</v>
      </c>
      <c r="P53" s="275">
        <v>0</v>
      </c>
      <c r="Q53" s="279">
        <v>3.3980582524271843E-2</v>
      </c>
      <c r="R53" s="280">
        <v>5.0314465408805034E-2</v>
      </c>
      <c r="S53" s="280">
        <v>4.056501267656646E-2</v>
      </c>
      <c r="T53" s="282">
        <v>0.98709677419354835</v>
      </c>
      <c r="U53" s="279">
        <v>1.2903225806451646E-2</v>
      </c>
    </row>
    <row r="54" spans="1:21" ht="56.25" x14ac:dyDescent="0.2">
      <c r="A54" s="15" t="s">
        <v>86</v>
      </c>
      <c r="B54" s="381" t="s">
        <v>105</v>
      </c>
      <c r="C54" s="163">
        <f>'18'!C54</f>
        <v>62059</v>
      </c>
      <c r="D54" s="163">
        <f>'18'!D54</f>
        <v>38994</v>
      </c>
      <c r="E54" s="163">
        <f>'18'!E54</f>
        <v>101053</v>
      </c>
      <c r="F54" s="275" t="s">
        <v>461</v>
      </c>
      <c r="G54" s="275">
        <v>5</v>
      </c>
      <c r="H54" s="276">
        <v>226390368.59999999</v>
      </c>
      <c r="I54" s="276">
        <v>19868610</v>
      </c>
      <c r="J54" s="276">
        <v>246258978.59999999</v>
      </c>
      <c r="K54" s="277">
        <v>11441</v>
      </c>
      <c r="L54" s="277">
        <v>14431</v>
      </c>
      <c r="M54" s="277">
        <v>16406</v>
      </c>
      <c r="N54" s="275">
        <v>25872</v>
      </c>
      <c r="O54" s="278">
        <v>42278</v>
      </c>
      <c r="P54" s="275">
        <v>1897</v>
      </c>
      <c r="Q54" s="279">
        <v>0.18435682173415621</v>
      </c>
      <c r="R54" s="280">
        <v>0.37008257680668821</v>
      </c>
      <c r="S54" s="280">
        <v>0.2560240665789239</v>
      </c>
      <c r="T54" s="281">
        <v>0.82855317336362344</v>
      </c>
      <c r="U54" s="279">
        <v>0.17144682663637656</v>
      </c>
    </row>
    <row r="55" spans="1:21" x14ac:dyDescent="0.2">
      <c r="A55" s="15" t="s">
        <v>87</v>
      </c>
      <c r="B55" s="381" t="s">
        <v>109</v>
      </c>
      <c r="C55" s="163">
        <f>'18'!C55</f>
        <v>1650</v>
      </c>
      <c r="D55" s="163">
        <f>'18'!D55</f>
        <v>1173</v>
      </c>
      <c r="E55" s="163">
        <f>'18'!E55</f>
        <v>2823</v>
      </c>
      <c r="F55" s="275" t="s">
        <v>462</v>
      </c>
      <c r="G55" s="275">
        <v>1</v>
      </c>
      <c r="H55" s="276">
        <v>1080790.8899999999</v>
      </c>
      <c r="I55" s="276">
        <v>177810.83666666667</v>
      </c>
      <c r="J55" s="276">
        <v>1258601.7266666666</v>
      </c>
      <c r="K55" s="277">
        <v>46</v>
      </c>
      <c r="L55" s="277">
        <v>103</v>
      </c>
      <c r="M55" s="277">
        <v>81</v>
      </c>
      <c r="N55" s="275">
        <v>149</v>
      </c>
      <c r="O55" s="278">
        <v>230</v>
      </c>
      <c r="P55" s="275">
        <v>10</v>
      </c>
      <c r="Q55" s="279">
        <v>2.7878787878787878E-2</v>
      </c>
      <c r="R55" s="280">
        <v>8.780903665814152E-2</v>
      </c>
      <c r="S55" s="280">
        <v>5.2780729720155864E-2</v>
      </c>
      <c r="T55" s="282">
        <v>0.97391304347826091</v>
      </c>
      <c r="U55" s="279">
        <v>2.6086956521739091E-2</v>
      </c>
    </row>
    <row r="56" spans="1:21" x14ac:dyDescent="0.2">
      <c r="A56" s="15" t="s">
        <v>88</v>
      </c>
      <c r="B56" s="381" t="s">
        <v>109</v>
      </c>
      <c r="C56" s="163">
        <f>'18'!C56</f>
        <v>574</v>
      </c>
      <c r="D56" s="163">
        <f>'18'!D56</f>
        <v>400</v>
      </c>
      <c r="E56" s="163">
        <f>'18'!E56</f>
        <v>974</v>
      </c>
      <c r="F56" s="275" t="s">
        <v>428</v>
      </c>
      <c r="G56" s="275">
        <v>1</v>
      </c>
      <c r="H56" s="276">
        <v>161204</v>
      </c>
      <c r="I56" s="276">
        <v>62438.75</v>
      </c>
      <c r="J56" s="276">
        <v>223642.75</v>
      </c>
      <c r="K56" s="277">
        <v>9</v>
      </c>
      <c r="L56" s="277">
        <v>16</v>
      </c>
      <c r="M56" s="277">
        <v>16</v>
      </c>
      <c r="N56" s="275">
        <v>25</v>
      </c>
      <c r="O56" s="278">
        <v>41</v>
      </c>
      <c r="P56" s="275">
        <v>0</v>
      </c>
      <c r="Q56" s="279">
        <v>1.5679442508710801E-2</v>
      </c>
      <c r="R56" s="280">
        <v>0.04</v>
      </c>
      <c r="S56" s="280">
        <v>2.5667351129363448E-2</v>
      </c>
      <c r="T56" s="282">
        <v>0.68292682926829273</v>
      </c>
      <c r="U56" s="279">
        <v>0.31707317073170727</v>
      </c>
    </row>
    <row r="57" spans="1:21" x14ac:dyDescent="0.2">
      <c r="A57" s="15" t="s">
        <v>89</v>
      </c>
      <c r="B57" s="381" t="s">
        <v>109</v>
      </c>
      <c r="C57" s="163">
        <f>'18'!C57</f>
        <v>4471</v>
      </c>
      <c r="D57" s="163">
        <f>'18'!D57</f>
        <v>3240</v>
      </c>
      <c r="E57" s="163">
        <f>'18'!E57</f>
        <v>7711</v>
      </c>
      <c r="F57" s="275" t="s">
        <v>463</v>
      </c>
      <c r="G57" s="275">
        <v>1</v>
      </c>
      <c r="H57" s="276">
        <v>2119168</v>
      </c>
      <c r="I57" s="276">
        <v>423706</v>
      </c>
      <c r="J57" s="276">
        <v>2542874</v>
      </c>
      <c r="K57" s="277">
        <v>205</v>
      </c>
      <c r="L57" s="277">
        <v>298</v>
      </c>
      <c r="M57" s="277">
        <v>340</v>
      </c>
      <c r="N57" s="275">
        <v>503</v>
      </c>
      <c r="O57" s="278">
        <v>843</v>
      </c>
      <c r="P57" s="275">
        <v>0</v>
      </c>
      <c r="Q57" s="279">
        <v>4.5851040035786175E-2</v>
      </c>
      <c r="R57" s="280">
        <v>9.1975308641975312E-2</v>
      </c>
      <c r="S57" s="280">
        <v>6.5231487485410453E-2</v>
      </c>
      <c r="T57" s="282">
        <v>0.91933570581257418</v>
      </c>
      <c r="U57" s="279">
        <v>8.0664294187425822E-2</v>
      </c>
    </row>
    <row r="58" spans="1:21" x14ac:dyDescent="0.2">
      <c r="A58" s="15" t="s">
        <v>90</v>
      </c>
      <c r="B58" s="381" t="s">
        <v>109</v>
      </c>
      <c r="C58" s="163">
        <f>'18'!C58</f>
        <v>1362</v>
      </c>
      <c r="D58" s="163">
        <f>'18'!D58</f>
        <v>1062</v>
      </c>
      <c r="E58" s="163">
        <f>'18'!E58</f>
        <v>2424</v>
      </c>
      <c r="F58" s="275" t="s">
        <v>464</v>
      </c>
      <c r="G58" s="275">
        <v>1</v>
      </c>
      <c r="H58" s="276">
        <v>443829</v>
      </c>
      <c r="I58" s="276">
        <v>112625.25</v>
      </c>
      <c r="J58" s="276">
        <v>556454.25</v>
      </c>
      <c r="K58" s="277">
        <v>36</v>
      </c>
      <c r="L58" s="277">
        <v>47</v>
      </c>
      <c r="M58" s="277">
        <v>55</v>
      </c>
      <c r="N58" s="275">
        <v>83</v>
      </c>
      <c r="O58" s="278">
        <v>138</v>
      </c>
      <c r="P58" s="275">
        <v>14</v>
      </c>
      <c r="Q58" s="279">
        <v>2.643171806167401E-2</v>
      </c>
      <c r="R58" s="280">
        <v>4.4256120527306965E-2</v>
      </c>
      <c r="S58" s="280">
        <v>3.4240924092409239E-2</v>
      </c>
      <c r="T58" s="282">
        <v>0.94927536231884058</v>
      </c>
      <c r="U58" s="279">
        <v>5.0724637681159424E-2</v>
      </c>
    </row>
    <row r="59" spans="1:21" x14ac:dyDescent="0.2">
      <c r="A59" s="15" t="s">
        <v>91</v>
      </c>
      <c r="B59" s="381" t="s">
        <v>109</v>
      </c>
      <c r="C59" s="163">
        <f>'18'!C59</f>
        <v>2195</v>
      </c>
      <c r="D59" s="163">
        <f>'18'!D59</f>
        <v>1507</v>
      </c>
      <c r="E59" s="163">
        <f>'18'!E59</f>
        <v>3702</v>
      </c>
      <c r="F59" s="275" t="s">
        <v>465</v>
      </c>
      <c r="G59" s="275">
        <v>1</v>
      </c>
      <c r="H59" s="276">
        <v>815521</v>
      </c>
      <c r="I59" s="276">
        <v>212993</v>
      </c>
      <c r="J59" s="276">
        <v>1028514</v>
      </c>
      <c r="K59" s="277">
        <v>85</v>
      </c>
      <c r="L59" s="277">
        <v>105</v>
      </c>
      <c r="M59" s="277">
        <v>122</v>
      </c>
      <c r="N59" s="275">
        <v>190</v>
      </c>
      <c r="O59" s="278">
        <v>312</v>
      </c>
      <c r="P59" s="275">
        <v>8</v>
      </c>
      <c r="Q59" s="279">
        <v>3.8724373576309798E-2</v>
      </c>
      <c r="R59" s="280">
        <v>6.9674850696748503E-2</v>
      </c>
      <c r="S59" s="280">
        <v>5.1323608860075635E-2</v>
      </c>
      <c r="T59" s="282">
        <v>0.90064102564102566</v>
      </c>
      <c r="U59" s="279">
        <v>9.9358974358974339E-2</v>
      </c>
    </row>
    <row r="60" spans="1:21" x14ac:dyDescent="0.2">
      <c r="A60" s="15" t="s">
        <v>92</v>
      </c>
      <c r="B60" s="381" t="s">
        <v>109</v>
      </c>
      <c r="C60" s="163">
        <f>'18'!C60</f>
        <v>153</v>
      </c>
      <c r="D60" s="163">
        <f>'18'!D60</f>
        <v>102</v>
      </c>
      <c r="E60" s="163">
        <f>'18'!E60</f>
        <v>255</v>
      </c>
      <c r="F60" s="275" t="s">
        <v>424</v>
      </c>
      <c r="G60" s="275">
        <v>1</v>
      </c>
      <c r="H60" s="276">
        <v>36735</v>
      </c>
      <c r="I60" s="276">
        <v>167929.66666666666</v>
      </c>
      <c r="J60" s="276">
        <v>204664.66666666666</v>
      </c>
      <c r="K60" s="277">
        <v>4</v>
      </c>
      <c r="L60" s="277">
        <v>6</v>
      </c>
      <c r="M60" s="277">
        <v>0</v>
      </c>
      <c r="N60" s="275">
        <v>10</v>
      </c>
      <c r="O60" s="278">
        <v>10</v>
      </c>
      <c r="P60" s="275">
        <v>0</v>
      </c>
      <c r="Q60" s="279">
        <v>2.6143790849673203E-2</v>
      </c>
      <c r="R60" s="280">
        <v>5.8823529411764705E-2</v>
      </c>
      <c r="S60" s="280">
        <v>3.9215686274509803E-2</v>
      </c>
      <c r="T60" s="282">
        <v>1</v>
      </c>
      <c r="U60" s="279">
        <v>0</v>
      </c>
    </row>
    <row r="61" spans="1:21" x14ac:dyDescent="0.2">
      <c r="A61" s="15" t="s">
        <v>93</v>
      </c>
      <c r="B61" s="381" t="s">
        <v>109</v>
      </c>
      <c r="C61" s="163">
        <f>'18'!C61</f>
        <v>1307</v>
      </c>
      <c r="D61" s="163">
        <f>'18'!D61</f>
        <v>866</v>
      </c>
      <c r="E61" s="163">
        <f>'18'!E61</f>
        <v>2173</v>
      </c>
      <c r="F61" s="275" t="s">
        <v>466</v>
      </c>
      <c r="G61" s="275">
        <v>1</v>
      </c>
      <c r="H61" s="276">
        <v>369562</v>
      </c>
      <c r="I61" s="276">
        <v>177810.83666666667</v>
      </c>
      <c r="J61" s="276">
        <v>547372.83666666667</v>
      </c>
      <c r="K61" s="277">
        <v>21</v>
      </c>
      <c r="L61" s="277">
        <v>35</v>
      </c>
      <c r="M61" s="277">
        <v>25</v>
      </c>
      <c r="N61" s="275">
        <v>56</v>
      </c>
      <c r="O61" s="278">
        <v>81</v>
      </c>
      <c r="P61" s="275">
        <v>16</v>
      </c>
      <c r="Q61" s="279">
        <v>1.6067329762815608E-2</v>
      </c>
      <c r="R61" s="280">
        <v>4.0415704387990761E-2</v>
      </c>
      <c r="S61" s="280">
        <v>2.5770823745973309E-2</v>
      </c>
      <c r="T61" s="282">
        <v>1</v>
      </c>
      <c r="U61" s="279">
        <v>0</v>
      </c>
    </row>
    <row r="62" spans="1:21" x14ac:dyDescent="0.2">
      <c r="A62" s="15" t="s">
        <v>94</v>
      </c>
      <c r="B62" s="381" t="s">
        <v>109</v>
      </c>
      <c r="C62" s="163">
        <f>'18'!C62</f>
        <v>1338</v>
      </c>
      <c r="D62" s="163">
        <f>'18'!D62</f>
        <v>889</v>
      </c>
      <c r="E62" s="163">
        <f>'18'!E62</f>
        <v>2227</v>
      </c>
      <c r="F62" s="275" t="s">
        <v>467</v>
      </c>
      <c r="G62" s="275">
        <v>1</v>
      </c>
      <c r="H62" s="276">
        <v>728262</v>
      </c>
      <c r="I62" s="276">
        <v>167929.66666666666</v>
      </c>
      <c r="J62" s="276">
        <v>896191.66666666663</v>
      </c>
      <c r="K62" s="277">
        <v>61</v>
      </c>
      <c r="L62" s="277">
        <v>86</v>
      </c>
      <c r="M62" s="277">
        <v>87</v>
      </c>
      <c r="N62" s="275">
        <v>147</v>
      </c>
      <c r="O62" s="278">
        <v>234</v>
      </c>
      <c r="P62" s="275">
        <v>30</v>
      </c>
      <c r="Q62" s="279">
        <v>4.5590433482810166E-2</v>
      </c>
      <c r="R62" s="280">
        <v>9.6737907761529809E-2</v>
      </c>
      <c r="S62" s="280">
        <v>6.6008082622361922E-2</v>
      </c>
      <c r="T62" s="282">
        <v>0.94871794871794868</v>
      </c>
      <c r="U62" s="279">
        <v>5.1282051282051322E-2</v>
      </c>
    </row>
    <row r="63" spans="1:21" x14ac:dyDescent="0.2">
      <c r="A63" s="15" t="s">
        <v>95</v>
      </c>
      <c r="B63" s="381" t="s">
        <v>109</v>
      </c>
      <c r="C63" s="163">
        <f>'18'!C63</f>
        <v>1184</v>
      </c>
      <c r="D63" s="163">
        <f>'18'!D63</f>
        <v>913</v>
      </c>
      <c r="E63" s="163">
        <f>'18'!E63</f>
        <v>2097</v>
      </c>
      <c r="F63" s="275" t="s">
        <v>464</v>
      </c>
      <c r="G63" s="275">
        <v>1</v>
      </c>
      <c r="H63" s="276">
        <v>605478</v>
      </c>
      <c r="I63" s="276">
        <v>112625.25</v>
      </c>
      <c r="J63" s="276">
        <v>718103.25</v>
      </c>
      <c r="K63" s="277">
        <v>43</v>
      </c>
      <c r="L63" s="277">
        <v>59</v>
      </c>
      <c r="M63" s="277">
        <v>61</v>
      </c>
      <c r="N63" s="275">
        <v>102</v>
      </c>
      <c r="O63" s="278">
        <v>163</v>
      </c>
      <c r="P63" s="275">
        <v>29</v>
      </c>
      <c r="Q63" s="279">
        <v>3.6317567567567564E-2</v>
      </c>
      <c r="R63" s="280">
        <v>6.4622124863088715E-2</v>
      </c>
      <c r="S63" s="280">
        <v>4.8640915593705293E-2</v>
      </c>
      <c r="T63" s="282">
        <v>0.97546012269938653</v>
      </c>
      <c r="U63" s="279">
        <v>2.4539877300613466E-2</v>
      </c>
    </row>
    <row r="64" spans="1:21" x14ac:dyDescent="0.2">
      <c r="A64" s="15" t="s">
        <v>111</v>
      </c>
      <c r="B64" s="381" t="s">
        <v>109</v>
      </c>
      <c r="C64" s="163">
        <f>'18'!C64</f>
        <v>1791</v>
      </c>
      <c r="D64" s="163">
        <f>'18'!D64</f>
        <v>1297</v>
      </c>
      <c r="E64" s="163">
        <f>'18'!E64</f>
        <v>3088</v>
      </c>
      <c r="F64" s="275" t="s">
        <v>468</v>
      </c>
      <c r="G64" s="275">
        <v>1</v>
      </c>
      <c r="H64" s="276">
        <v>2042807</v>
      </c>
      <c r="I64" s="276">
        <v>198631.33333333334</v>
      </c>
      <c r="J64" s="276">
        <v>2241438.3333333335</v>
      </c>
      <c r="K64" s="277">
        <v>107</v>
      </c>
      <c r="L64" s="277">
        <v>188</v>
      </c>
      <c r="M64" s="277">
        <v>199</v>
      </c>
      <c r="N64" s="275">
        <v>295</v>
      </c>
      <c r="O64" s="278">
        <v>494</v>
      </c>
      <c r="P64" s="275">
        <v>0</v>
      </c>
      <c r="Q64" s="279">
        <v>5.9743160245672805E-2</v>
      </c>
      <c r="R64" s="280">
        <v>0.14494988434849654</v>
      </c>
      <c r="S64" s="280">
        <v>9.5531088082901561E-2</v>
      </c>
      <c r="T64" s="282">
        <v>0.85627530364372473</v>
      </c>
      <c r="U64" s="279">
        <v>0.14372469635627527</v>
      </c>
    </row>
    <row r="65" spans="1:21" x14ac:dyDescent="0.2">
      <c r="A65" s="15" t="s">
        <v>96</v>
      </c>
      <c r="B65" s="381" t="s">
        <v>109</v>
      </c>
      <c r="C65" s="163">
        <f>'18'!C65</f>
        <v>1254</v>
      </c>
      <c r="D65" s="163">
        <f>'18'!D65</f>
        <v>834</v>
      </c>
      <c r="E65" s="163">
        <f>'18'!E65</f>
        <v>2088</v>
      </c>
      <c r="F65" s="275" t="s">
        <v>442</v>
      </c>
      <c r="G65" s="275">
        <v>1</v>
      </c>
      <c r="H65" s="276">
        <v>621344</v>
      </c>
      <c r="I65" s="276">
        <v>198631.33333333334</v>
      </c>
      <c r="J65" s="276">
        <v>819975.33333333337</v>
      </c>
      <c r="K65" s="277">
        <v>65</v>
      </c>
      <c r="L65" s="277">
        <v>70</v>
      </c>
      <c r="M65" s="277">
        <v>82</v>
      </c>
      <c r="N65" s="275">
        <v>135</v>
      </c>
      <c r="O65" s="278">
        <v>217</v>
      </c>
      <c r="P65" s="275">
        <v>0</v>
      </c>
      <c r="Q65" s="279">
        <v>5.1834130781499205E-2</v>
      </c>
      <c r="R65" s="280">
        <v>8.3932853717026384E-2</v>
      </c>
      <c r="S65" s="280">
        <v>6.4655172413793108E-2</v>
      </c>
      <c r="T65" s="282">
        <v>0.83870967741935487</v>
      </c>
      <c r="U65" s="279">
        <v>0.16129032258064513</v>
      </c>
    </row>
    <row r="66" spans="1:21" x14ac:dyDescent="0.2">
      <c r="A66" s="15" t="s">
        <v>97</v>
      </c>
      <c r="B66" s="381" t="s">
        <v>109</v>
      </c>
      <c r="C66" s="163">
        <f>'18'!C66</f>
        <v>6218</v>
      </c>
      <c r="D66" s="163">
        <f>'18'!D66</f>
        <v>4338</v>
      </c>
      <c r="E66" s="163">
        <f>'18'!E66</f>
        <v>10556</v>
      </c>
      <c r="F66" s="275" t="s">
        <v>469</v>
      </c>
      <c r="G66" s="275">
        <v>1</v>
      </c>
      <c r="H66" s="276">
        <v>5817323</v>
      </c>
      <c r="I66" s="276">
        <v>880704.7</v>
      </c>
      <c r="J66" s="276">
        <v>6698027.7000000002</v>
      </c>
      <c r="K66" s="277">
        <v>333</v>
      </c>
      <c r="L66" s="277">
        <v>414</v>
      </c>
      <c r="M66" s="277">
        <v>493</v>
      </c>
      <c r="N66" s="275">
        <v>747</v>
      </c>
      <c r="O66" s="278">
        <v>1240</v>
      </c>
      <c r="P66" s="275">
        <v>0</v>
      </c>
      <c r="Q66" s="279">
        <v>5.3554197491154712E-2</v>
      </c>
      <c r="R66" s="280">
        <v>9.5435684647302899E-2</v>
      </c>
      <c r="S66" s="280">
        <v>7.0765441455096625E-2</v>
      </c>
      <c r="T66" s="282">
        <v>0.8911290322580645</v>
      </c>
      <c r="U66" s="279">
        <v>0.1088709677419355</v>
      </c>
    </row>
    <row r="67" spans="1:21" x14ac:dyDescent="0.2">
      <c r="A67" s="15" t="s">
        <v>98</v>
      </c>
      <c r="B67" s="381" t="s">
        <v>109</v>
      </c>
      <c r="C67" s="163">
        <f>'18'!C67</f>
        <v>1238</v>
      </c>
      <c r="D67" s="163">
        <f>'18'!D67</f>
        <v>944</v>
      </c>
      <c r="E67" s="163">
        <f>'18'!E67</f>
        <v>2182</v>
      </c>
      <c r="F67" s="275" t="s">
        <v>466</v>
      </c>
      <c r="G67" s="275">
        <v>1</v>
      </c>
      <c r="H67" s="276">
        <v>726860</v>
      </c>
      <c r="I67" s="276">
        <v>177810.83666666667</v>
      </c>
      <c r="J67" s="276">
        <v>904670.83666666667</v>
      </c>
      <c r="K67" s="277">
        <v>58</v>
      </c>
      <c r="L67" s="277">
        <v>59</v>
      </c>
      <c r="M67" s="277">
        <v>76</v>
      </c>
      <c r="N67" s="275">
        <v>117</v>
      </c>
      <c r="O67" s="278">
        <v>193</v>
      </c>
      <c r="P67" s="275">
        <v>13</v>
      </c>
      <c r="Q67" s="279">
        <v>4.6849757673667204E-2</v>
      </c>
      <c r="R67" s="280">
        <v>6.25E-2</v>
      </c>
      <c r="S67" s="280">
        <v>5.3620531622364805E-2</v>
      </c>
      <c r="T67" s="282">
        <v>0.98445595854922274</v>
      </c>
      <c r="U67" s="279">
        <v>1.5544041450777257E-2</v>
      </c>
    </row>
    <row r="68" spans="1:21" x14ac:dyDescent="0.2">
      <c r="A68" s="15" t="s">
        <v>99</v>
      </c>
      <c r="B68" s="381" t="s">
        <v>105</v>
      </c>
      <c r="C68" s="163">
        <f>'18'!C68</f>
        <v>10239</v>
      </c>
      <c r="D68" s="163">
        <f>'18'!D68</f>
        <v>7432</v>
      </c>
      <c r="E68" s="163">
        <f>'18'!E68</f>
        <v>17671</v>
      </c>
      <c r="F68" s="275" t="s">
        <v>470</v>
      </c>
      <c r="G68" s="275">
        <v>1</v>
      </c>
      <c r="H68" s="276">
        <v>6233768</v>
      </c>
      <c r="I68" s="276">
        <v>984235</v>
      </c>
      <c r="J68" s="276">
        <v>7218003</v>
      </c>
      <c r="K68" s="277">
        <v>417</v>
      </c>
      <c r="L68" s="277">
        <v>551</v>
      </c>
      <c r="M68" s="277">
        <v>718</v>
      </c>
      <c r="N68" s="275">
        <v>968</v>
      </c>
      <c r="O68" s="278">
        <v>1686</v>
      </c>
      <c r="P68" s="275">
        <v>48</v>
      </c>
      <c r="Q68" s="279">
        <v>4.072663346029886E-2</v>
      </c>
      <c r="R68" s="280">
        <v>7.4138858988159306E-2</v>
      </c>
      <c r="S68" s="280">
        <v>5.4779016467658877E-2</v>
      </c>
      <c r="T68" s="282">
        <v>0.84460260972716483</v>
      </c>
      <c r="U68" s="279">
        <v>0.15539739027283517</v>
      </c>
    </row>
    <row r="69" spans="1:21" x14ac:dyDescent="0.2">
      <c r="A69" s="15" t="s">
        <v>100</v>
      </c>
      <c r="B69" s="381" t="s">
        <v>109</v>
      </c>
      <c r="C69" s="163">
        <f>'18'!C69</f>
        <v>871</v>
      </c>
      <c r="D69" s="163">
        <f>'18'!D69</f>
        <v>650</v>
      </c>
      <c r="E69" s="163">
        <f>'18'!E69</f>
        <v>1521</v>
      </c>
      <c r="F69" s="275" t="s">
        <v>471</v>
      </c>
      <c r="G69" s="275">
        <v>1</v>
      </c>
      <c r="H69" s="276">
        <v>335192</v>
      </c>
      <c r="I69" s="276">
        <v>573936.5</v>
      </c>
      <c r="J69" s="276">
        <v>909128.5</v>
      </c>
      <c r="K69" s="277">
        <v>24</v>
      </c>
      <c r="L69" s="277">
        <v>34</v>
      </c>
      <c r="M69" s="277">
        <v>41</v>
      </c>
      <c r="N69" s="275">
        <v>58</v>
      </c>
      <c r="O69" s="278">
        <v>99</v>
      </c>
      <c r="P69" s="275">
        <v>2</v>
      </c>
      <c r="Q69" s="279">
        <v>2.7554535017221583E-2</v>
      </c>
      <c r="R69" s="280">
        <v>5.2307692307692305E-2</v>
      </c>
      <c r="S69" s="280">
        <v>3.8132807363576597E-2</v>
      </c>
      <c r="T69" s="282">
        <v>0.9494949494949495</v>
      </c>
      <c r="U69" s="279">
        <v>5.0505050505050497E-2</v>
      </c>
    </row>
    <row r="70" spans="1:21" x14ac:dyDescent="0.2">
      <c r="A70" s="15" t="s">
        <v>101</v>
      </c>
      <c r="B70" s="381" t="s">
        <v>105</v>
      </c>
      <c r="C70" s="163">
        <f>'18'!C70</f>
        <v>15734</v>
      </c>
      <c r="D70" s="163">
        <f>'18'!D70</f>
        <v>10858</v>
      </c>
      <c r="E70" s="163">
        <f>'18'!E70</f>
        <v>26592</v>
      </c>
      <c r="F70" s="275" t="s">
        <v>472</v>
      </c>
      <c r="G70" s="275">
        <v>1</v>
      </c>
      <c r="H70" s="276">
        <v>9419075</v>
      </c>
      <c r="I70" s="276">
        <v>962238</v>
      </c>
      <c r="J70" s="276">
        <v>10381313</v>
      </c>
      <c r="K70" s="277">
        <v>543</v>
      </c>
      <c r="L70" s="277">
        <v>892</v>
      </c>
      <c r="M70" s="277">
        <v>983</v>
      </c>
      <c r="N70" s="275">
        <v>1435</v>
      </c>
      <c r="O70" s="278">
        <v>2418</v>
      </c>
      <c r="P70" s="275">
        <v>295</v>
      </c>
      <c r="Q70" s="279">
        <v>3.451124952332528E-2</v>
      </c>
      <c r="R70" s="280">
        <v>8.2151409099281633E-2</v>
      </c>
      <c r="S70" s="280">
        <v>5.3963598074608904E-2</v>
      </c>
      <c r="T70" s="282">
        <v>0.86517783291976835</v>
      </c>
      <c r="U70" s="279">
        <v>0.13482216708023165</v>
      </c>
    </row>
    <row r="71" spans="1:21" x14ac:dyDescent="0.2">
      <c r="A71" s="457" t="str">
        <f>'1'!A70</f>
        <v>Statewide Total</v>
      </c>
      <c r="B71" s="484"/>
      <c r="C71" s="12">
        <f>'18'!C71</f>
        <v>432581</v>
      </c>
      <c r="D71" s="12">
        <f>'18'!D71</f>
        <v>296957</v>
      </c>
      <c r="E71" s="12">
        <f>'18'!E71</f>
        <v>729538</v>
      </c>
      <c r="F71" s="12"/>
      <c r="G71" s="12">
        <f>SUM(G4:G70)</f>
        <v>73</v>
      </c>
      <c r="H71" s="77">
        <f>SUM(H4:H70)</f>
        <v>565550399.49000001</v>
      </c>
      <c r="I71" s="77">
        <f>SUM(I4:I70)</f>
        <v>61766795.909999996</v>
      </c>
      <c r="J71" s="77">
        <f t="shared" ref="J71" si="0">H71+I71</f>
        <v>627317195.39999998</v>
      </c>
      <c r="K71" s="12">
        <f>SUM(K4:K70)</f>
        <v>30551</v>
      </c>
      <c r="L71" s="12">
        <f>SUM(L4:L70)</f>
        <v>40754</v>
      </c>
      <c r="M71" s="12">
        <f>SUM(M4:M70)</f>
        <v>50949</v>
      </c>
      <c r="N71" s="12">
        <f>K71+L71</f>
        <v>71305</v>
      </c>
      <c r="O71" s="12">
        <f t="shared" ref="O71" si="1">K71+L71+M71</f>
        <v>122254</v>
      </c>
      <c r="P71" s="12">
        <f>SUM(P4:P70)</f>
        <v>6056</v>
      </c>
      <c r="Q71" s="84">
        <f t="shared" ref="Q71" si="2">K71/C71</f>
        <v>7.0624923424745883E-2</v>
      </c>
      <c r="R71" s="84">
        <f t="shared" ref="R71" si="3">L71/D71</f>
        <v>0.13723872479853985</v>
      </c>
      <c r="S71" s="84">
        <f t="shared" ref="S71" si="4">N71/E71</f>
        <v>9.7739939523369582E-2</v>
      </c>
      <c r="T71" s="283">
        <v>0.84748924194577613</v>
      </c>
      <c r="U71" s="284">
        <v>0.15251075805422387</v>
      </c>
    </row>
    <row r="72" spans="1:21" x14ac:dyDescent="0.2">
      <c r="A72" s="522" t="str">
        <f>'18'!A72:AF72</f>
        <v>* 2010 County population estimates from PA Data Center, Penn State University</v>
      </c>
      <c r="B72" s="522"/>
      <c r="C72" s="522"/>
      <c r="D72" s="522"/>
      <c r="E72" s="522"/>
      <c r="F72" s="522"/>
      <c r="G72" s="522"/>
      <c r="H72" s="522"/>
      <c r="I72" s="522"/>
      <c r="J72" s="522"/>
      <c r="K72" s="522"/>
      <c r="L72" s="522"/>
      <c r="M72" s="522"/>
      <c r="N72" s="522"/>
      <c r="O72" s="522"/>
      <c r="P72" s="522"/>
      <c r="Q72" s="522"/>
      <c r="R72" s="522"/>
      <c r="S72" s="522"/>
    </row>
    <row r="73" spans="1:21" x14ac:dyDescent="0.2">
      <c r="A73" s="543" t="s">
        <v>615</v>
      </c>
      <c r="B73" s="543"/>
      <c r="C73" s="543"/>
      <c r="D73" s="543"/>
      <c r="E73" s="543"/>
      <c r="F73" s="543"/>
      <c r="G73" s="543"/>
      <c r="H73" s="543"/>
      <c r="I73" s="543"/>
      <c r="J73" s="543"/>
      <c r="K73" s="543"/>
      <c r="L73" s="543"/>
      <c r="M73" s="543"/>
      <c r="N73" s="543"/>
      <c r="O73" s="543"/>
      <c r="P73" s="543"/>
      <c r="Q73" s="543"/>
      <c r="R73" s="543"/>
      <c r="S73" s="543"/>
    </row>
    <row r="74" spans="1:21" x14ac:dyDescent="0.2">
      <c r="A74" s="235" t="s">
        <v>480</v>
      </c>
    </row>
    <row r="75" spans="1:21" x14ac:dyDescent="0.2">
      <c r="A75" s="235" t="s">
        <v>226</v>
      </c>
    </row>
    <row r="76" spans="1:21" x14ac:dyDescent="0.2">
      <c r="A76" s="235" t="s">
        <v>481</v>
      </c>
      <c r="S76" s="64"/>
    </row>
    <row r="77" spans="1:21" x14ac:dyDescent="0.2">
      <c r="S77" s="64"/>
    </row>
    <row r="78" spans="1:21" x14ac:dyDescent="0.2">
      <c r="I78" s="223"/>
    </row>
  </sheetData>
  <mergeCells count="6">
    <mergeCell ref="A73:S73"/>
    <mergeCell ref="A1:S1"/>
    <mergeCell ref="A71:B71"/>
    <mergeCell ref="A2:E2"/>
    <mergeCell ref="A72:S72"/>
    <mergeCell ref="F2:U2"/>
  </mergeCells>
  <phoneticPr fontId="3" type="noConversion"/>
  <pageMargins left="0.3" right="0.3" top="0.25" bottom="0.5" header="0.25" footer="0.25"/>
  <pageSetup fitToHeight="2" orientation="landscape" horizontalDpi="300" verticalDpi="300" r:id="rId1"/>
  <headerFooter alignWithMargins="0">
    <oddFooter>&amp;L&amp;8Prepared by:  Office of Child Development and Early Learning&amp;C&amp;8&amp;P&amp;R&amp;8Updated: 11/1/2011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CC"/>
  </sheetPr>
  <dimension ref="A1:T7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1.25" x14ac:dyDescent="0.2"/>
  <cols>
    <col min="1" max="1" width="14" style="17" bestFit="1" customWidth="1"/>
    <col min="2" max="2" width="12" style="71" bestFit="1" customWidth="1"/>
    <col min="3" max="4" width="8.85546875" style="62" customWidth="1"/>
    <col min="5" max="5" width="8" style="62" bestFit="1" customWidth="1"/>
    <col min="6" max="6" width="39.7109375" style="62" bestFit="1" customWidth="1"/>
    <col min="7" max="7" width="7.7109375" style="62" bestFit="1" customWidth="1"/>
    <col min="8" max="8" width="10" style="61" bestFit="1" customWidth="1"/>
    <col min="9" max="16384" width="9.140625" style="1"/>
  </cols>
  <sheetData>
    <row r="1" spans="1:9" ht="12" x14ac:dyDescent="0.2">
      <c r="A1" s="485" t="str">
        <f>'Table of Contents'!B22&amp;":  "&amp;'Table of Contents'!C22</f>
        <v>Tab 16:  Pennsylvania Pact Pre-K Reach Data</v>
      </c>
      <c r="B1" s="485"/>
      <c r="C1" s="485"/>
      <c r="D1" s="485"/>
      <c r="E1" s="485"/>
      <c r="F1" s="485"/>
      <c r="G1" s="485"/>
      <c r="H1" s="485"/>
    </row>
    <row r="2" spans="1:9" ht="12" x14ac:dyDescent="0.2">
      <c r="A2" s="551" t="str">
        <f>'3'!A2</f>
        <v>2012-2013</v>
      </c>
      <c r="B2" s="552"/>
      <c r="C2" s="552"/>
      <c r="D2" s="552"/>
      <c r="E2" s="553"/>
      <c r="F2" s="556" t="s">
        <v>579</v>
      </c>
      <c r="G2" s="557"/>
      <c r="H2" s="558"/>
    </row>
    <row r="3" spans="1:9" ht="36" x14ac:dyDescent="0.2">
      <c r="A3" s="136" t="str">
        <f>'1'!A2</f>
        <v>County</v>
      </c>
      <c r="B3" s="137" t="str">
        <f>'1'!C2</f>
        <v>County Classification</v>
      </c>
      <c r="C3" s="137" t="str">
        <f>'18'!C2</f>
        <v># of Children Ages 0-2*</v>
      </c>
      <c r="D3" s="137" t="str">
        <f>'18'!D2</f>
        <v># of Children Ages 3-4*</v>
      </c>
      <c r="E3" s="137" t="str">
        <f>'18'!E2</f>
        <v># of Children Under 5*</v>
      </c>
      <c r="F3" s="137" t="s">
        <v>298</v>
      </c>
      <c r="G3" s="137" t="s">
        <v>299</v>
      </c>
      <c r="H3" s="137" t="s">
        <v>300</v>
      </c>
    </row>
    <row r="4" spans="1:9" x14ac:dyDescent="0.2">
      <c r="A4" s="15" t="s">
        <v>37</v>
      </c>
      <c r="B4" s="381" t="s">
        <v>109</v>
      </c>
      <c r="C4" s="163">
        <f>'18'!C4</f>
        <v>3260</v>
      </c>
      <c r="D4" s="163">
        <f>'18'!D4</f>
        <v>2334</v>
      </c>
      <c r="E4" s="163">
        <f>'18'!E4</f>
        <v>5594</v>
      </c>
      <c r="F4" s="285"/>
      <c r="G4" s="286"/>
      <c r="H4" s="287">
        <v>0</v>
      </c>
      <c r="I4" s="93"/>
    </row>
    <row r="5" spans="1:9" x14ac:dyDescent="0.2">
      <c r="A5" s="15" t="s">
        <v>38</v>
      </c>
      <c r="B5" s="381" t="s">
        <v>105</v>
      </c>
      <c r="C5" s="163">
        <f>'18'!C5</f>
        <v>38336</v>
      </c>
      <c r="D5" s="163">
        <f>'18'!D5</f>
        <v>25304</v>
      </c>
      <c r="E5" s="163">
        <f>'18'!E5</f>
        <v>63640</v>
      </c>
      <c r="F5" s="285" t="s">
        <v>616</v>
      </c>
      <c r="G5" s="286">
        <v>2</v>
      </c>
      <c r="H5" s="287">
        <v>2158525</v>
      </c>
      <c r="I5" s="93"/>
    </row>
    <row r="6" spans="1:9" x14ac:dyDescent="0.2">
      <c r="A6" s="15" t="s">
        <v>39</v>
      </c>
      <c r="B6" s="381" t="s">
        <v>109</v>
      </c>
      <c r="C6" s="163">
        <f>'18'!C6</f>
        <v>2129</v>
      </c>
      <c r="D6" s="163">
        <f>'18'!D6</f>
        <v>1476</v>
      </c>
      <c r="E6" s="163">
        <f>'18'!E6</f>
        <v>3605</v>
      </c>
      <c r="F6" s="285"/>
      <c r="G6" s="286"/>
      <c r="H6" s="287">
        <v>0</v>
      </c>
      <c r="I6" s="93"/>
    </row>
    <row r="7" spans="1:9" x14ac:dyDescent="0.2">
      <c r="A7" s="15" t="s">
        <v>40</v>
      </c>
      <c r="B7" s="381" t="s">
        <v>105</v>
      </c>
      <c r="C7" s="163">
        <f>'18'!C7</f>
        <v>5417</v>
      </c>
      <c r="D7" s="163">
        <f>'18'!D7</f>
        <v>3549</v>
      </c>
      <c r="E7" s="163">
        <f>'18'!E7</f>
        <v>8966</v>
      </c>
      <c r="F7" s="285" t="s">
        <v>617</v>
      </c>
      <c r="G7" s="286">
        <v>2</v>
      </c>
      <c r="H7" s="287">
        <v>103778</v>
      </c>
      <c r="I7" s="93"/>
    </row>
    <row r="8" spans="1:9" x14ac:dyDescent="0.2">
      <c r="A8" s="15" t="s">
        <v>41</v>
      </c>
      <c r="B8" s="381" t="s">
        <v>109</v>
      </c>
      <c r="C8" s="163">
        <f>'18'!C8</f>
        <v>1561</v>
      </c>
      <c r="D8" s="163">
        <f>'18'!D8</f>
        <v>1066</v>
      </c>
      <c r="E8" s="163">
        <f>'18'!E8</f>
        <v>2627</v>
      </c>
      <c r="F8" s="285"/>
      <c r="G8" s="286"/>
      <c r="H8" s="287">
        <v>0</v>
      </c>
      <c r="I8" s="93"/>
    </row>
    <row r="9" spans="1:9" x14ac:dyDescent="0.2">
      <c r="A9" s="15" t="s">
        <v>42</v>
      </c>
      <c r="B9" s="381" t="s">
        <v>105</v>
      </c>
      <c r="C9" s="163">
        <f>'18'!C9</f>
        <v>14834</v>
      </c>
      <c r="D9" s="163">
        <f>'18'!D9</f>
        <v>10454</v>
      </c>
      <c r="E9" s="163">
        <f>'18'!E9</f>
        <v>25288</v>
      </c>
      <c r="F9" s="285"/>
      <c r="G9" s="286"/>
      <c r="H9" s="287">
        <v>0</v>
      </c>
      <c r="I9" s="93"/>
    </row>
    <row r="10" spans="1:9" x14ac:dyDescent="0.2">
      <c r="A10" s="15" t="s">
        <v>43</v>
      </c>
      <c r="B10" s="381" t="s">
        <v>109</v>
      </c>
      <c r="C10" s="163">
        <f>'18'!C10</f>
        <v>4316</v>
      </c>
      <c r="D10" s="163">
        <f>'18'!D10</f>
        <v>2911</v>
      </c>
      <c r="E10" s="163">
        <f>'18'!E10</f>
        <v>7227</v>
      </c>
      <c r="F10" s="285"/>
      <c r="G10" s="286"/>
      <c r="H10" s="287">
        <v>0</v>
      </c>
      <c r="I10" s="93"/>
    </row>
    <row r="11" spans="1:9" x14ac:dyDescent="0.2">
      <c r="A11" s="15" t="s">
        <v>44</v>
      </c>
      <c r="B11" s="381" t="s">
        <v>109</v>
      </c>
      <c r="C11" s="163">
        <f>'18'!C11</f>
        <v>2246</v>
      </c>
      <c r="D11" s="163">
        <f>'18'!D11</f>
        <v>1518</v>
      </c>
      <c r="E11" s="163">
        <f>'18'!E11</f>
        <v>3764</v>
      </c>
      <c r="F11" s="285"/>
      <c r="G11" s="286"/>
      <c r="H11" s="287">
        <v>0</v>
      </c>
      <c r="I11" s="93"/>
    </row>
    <row r="12" spans="1:9" x14ac:dyDescent="0.2">
      <c r="A12" s="15" t="s">
        <v>224</v>
      </c>
      <c r="B12" s="381" t="s">
        <v>105</v>
      </c>
      <c r="C12" s="163">
        <f>'18'!C12</f>
        <v>19766</v>
      </c>
      <c r="D12" s="163">
        <f>'18'!D12</f>
        <v>14384</v>
      </c>
      <c r="E12" s="163">
        <f>'18'!E12</f>
        <v>34150</v>
      </c>
      <c r="F12" s="285"/>
      <c r="G12" s="286"/>
      <c r="H12" s="287">
        <v>0</v>
      </c>
      <c r="I12" s="93"/>
    </row>
    <row r="13" spans="1:9" x14ac:dyDescent="0.2">
      <c r="A13" s="15" t="s">
        <v>45</v>
      </c>
      <c r="B13" s="381" t="s">
        <v>109</v>
      </c>
      <c r="C13" s="163">
        <f>'18'!C13</f>
        <v>5721</v>
      </c>
      <c r="D13" s="163">
        <f>'18'!D13</f>
        <v>4262</v>
      </c>
      <c r="E13" s="163">
        <f>'18'!E13</f>
        <v>9983</v>
      </c>
      <c r="F13" s="285"/>
      <c r="G13" s="286"/>
      <c r="H13" s="287">
        <v>0</v>
      </c>
      <c r="I13" s="93"/>
    </row>
    <row r="14" spans="1:9" x14ac:dyDescent="0.2">
      <c r="A14" s="15" t="s">
        <v>46</v>
      </c>
      <c r="B14" s="381" t="s">
        <v>109</v>
      </c>
      <c r="C14" s="163">
        <f>'18'!C14</f>
        <v>4199</v>
      </c>
      <c r="D14" s="163">
        <f>'18'!D14</f>
        <v>3044</v>
      </c>
      <c r="E14" s="163">
        <f>'18'!E14</f>
        <v>7243</v>
      </c>
      <c r="F14" s="285" t="s">
        <v>618</v>
      </c>
      <c r="G14" s="286">
        <v>1</v>
      </c>
      <c r="H14" s="287">
        <v>52545</v>
      </c>
      <c r="I14" s="93"/>
    </row>
    <row r="15" spans="1:9" x14ac:dyDescent="0.2">
      <c r="A15" s="15" t="s">
        <v>47</v>
      </c>
      <c r="B15" s="381" t="s">
        <v>109</v>
      </c>
      <c r="C15" s="163">
        <f>'18'!C15</f>
        <v>139</v>
      </c>
      <c r="D15" s="163">
        <f>'18'!D15</f>
        <v>80</v>
      </c>
      <c r="E15" s="163">
        <f>'18'!E15</f>
        <v>219</v>
      </c>
      <c r="F15" s="285"/>
      <c r="G15" s="286"/>
      <c r="H15" s="287">
        <v>0</v>
      </c>
      <c r="I15" s="93"/>
    </row>
    <row r="16" spans="1:9" x14ac:dyDescent="0.2">
      <c r="A16" s="15" t="s">
        <v>48</v>
      </c>
      <c r="B16" s="381" t="s">
        <v>109</v>
      </c>
      <c r="C16" s="163">
        <f>'18'!C16</f>
        <v>2045</v>
      </c>
      <c r="D16" s="163">
        <f>'18'!D16</f>
        <v>1442</v>
      </c>
      <c r="E16" s="163">
        <f>'18'!E16</f>
        <v>3487</v>
      </c>
      <c r="F16" s="285"/>
      <c r="G16" s="286"/>
      <c r="H16" s="287">
        <v>0</v>
      </c>
      <c r="I16" s="93"/>
    </row>
    <row r="17" spans="1:9" x14ac:dyDescent="0.2">
      <c r="A17" s="15" t="s">
        <v>49</v>
      </c>
      <c r="B17" s="381" t="s">
        <v>109</v>
      </c>
      <c r="C17" s="163">
        <f>'18'!C17</f>
        <v>4001</v>
      </c>
      <c r="D17" s="163">
        <f>'18'!D17</f>
        <v>2770</v>
      </c>
      <c r="E17" s="163">
        <f>'18'!E17</f>
        <v>6771</v>
      </c>
      <c r="F17" s="285"/>
      <c r="G17" s="286"/>
      <c r="H17" s="287">
        <v>0</v>
      </c>
      <c r="I17" s="93"/>
    </row>
    <row r="18" spans="1:9" x14ac:dyDescent="0.2">
      <c r="A18" s="15" t="s">
        <v>50</v>
      </c>
      <c r="B18" s="381" t="s">
        <v>105</v>
      </c>
      <c r="C18" s="163">
        <f>'18'!C18</f>
        <v>17963</v>
      </c>
      <c r="D18" s="163">
        <f>'18'!D18</f>
        <v>13163</v>
      </c>
      <c r="E18" s="163">
        <f>'18'!E18</f>
        <v>31126</v>
      </c>
      <c r="F18" s="285"/>
      <c r="G18" s="286"/>
      <c r="H18" s="287">
        <v>0</v>
      </c>
      <c r="I18" s="93"/>
    </row>
    <row r="19" spans="1:9" x14ac:dyDescent="0.2">
      <c r="A19" s="15" t="s">
        <v>51</v>
      </c>
      <c r="B19" s="381" t="s">
        <v>109</v>
      </c>
      <c r="C19" s="163">
        <f>'18'!C19</f>
        <v>1226</v>
      </c>
      <c r="D19" s="163">
        <f>'18'!D19</f>
        <v>827</v>
      </c>
      <c r="E19" s="163">
        <f>'18'!E19</f>
        <v>2053</v>
      </c>
      <c r="F19" s="285"/>
      <c r="G19" s="286"/>
      <c r="H19" s="287">
        <v>0</v>
      </c>
      <c r="I19" s="93"/>
    </row>
    <row r="20" spans="1:9" x14ac:dyDescent="0.2">
      <c r="A20" s="15" t="s">
        <v>52</v>
      </c>
      <c r="B20" s="381" t="s">
        <v>109</v>
      </c>
      <c r="C20" s="163">
        <f>'18'!C20</f>
        <v>2393</v>
      </c>
      <c r="D20" s="163">
        <f>'18'!D20</f>
        <v>1660</v>
      </c>
      <c r="E20" s="163">
        <f>'18'!E20</f>
        <v>4053</v>
      </c>
      <c r="F20" s="285"/>
      <c r="G20" s="286"/>
      <c r="H20" s="287">
        <v>0</v>
      </c>
      <c r="I20" s="93"/>
    </row>
    <row r="21" spans="1:9" x14ac:dyDescent="0.2">
      <c r="A21" s="15" t="s">
        <v>53</v>
      </c>
      <c r="B21" s="381" t="s">
        <v>109</v>
      </c>
      <c r="C21" s="163">
        <f>'18'!C21</f>
        <v>1301</v>
      </c>
      <c r="D21" s="163">
        <f>'18'!D21</f>
        <v>904</v>
      </c>
      <c r="E21" s="163">
        <f>'18'!E21</f>
        <v>2205</v>
      </c>
      <c r="F21" s="285"/>
      <c r="G21" s="286"/>
      <c r="H21" s="287">
        <v>0</v>
      </c>
      <c r="I21" s="93"/>
    </row>
    <row r="22" spans="1:9" x14ac:dyDescent="0.2">
      <c r="A22" s="15" t="s">
        <v>54</v>
      </c>
      <c r="B22" s="381" t="s">
        <v>109</v>
      </c>
      <c r="C22" s="163">
        <f>'18'!C22</f>
        <v>1869</v>
      </c>
      <c r="D22" s="163">
        <f>'18'!D22</f>
        <v>1351</v>
      </c>
      <c r="E22" s="163">
        <f>'18'!E22</f>
        <v>3220</v>
      </c>
      <c r="F22" s="285" t="s">
        <v>619</v>
      </c>
      <c r="G22" s="286">
        <v>1</v>
      </c>
      <c r="H22" s="287">
        <v>44940</v>
      </c>
      <c r="I22" s="93"/>
    </row>
    <row r="23" spans="1:9" x14ac:dyDescent="0.2">
      <c r="A23" s="15" t="s">
        <v>55</v>
      </c>
      <c r="B23" s="381" t="s">
        <v>109</v>
      </c>
      <c r="C23" s="163">
        <f>'18'!C23</f>
        <v>2942</v>
      </c>
      <c r="D23" s="163">
        <f>'18'!D23</f>
        <v>2128</v>
      </c>
      <c r="E23" s="163">
        <f>'18'!E23</f>
        <v>5070</v>
      </c>
      <c r="F23" s="285"/>
      <c r="G23" s="286"/>
      <c r="H23" s="287">
        <v>0</v>
      </c>
      <c r="I23" s="93"/>
    </row>
    <row r="24" spans="1:9" x14ac:dyDescent="0.2">
      <c r="A24" s="15" t="s">
        <v>56</v>
      </c>
      <c r="B24" s="381" t="s">
        <v>105</v>
      </c>
      <c r="C24" s="163">
        <f>'18'!C24</f>
        <v>7514</v>
      </c>
      <c r="D24" s="163">
        <f>'18'!D24</f>
        <v>5219</v>
      </c>
      <c r="E24" s="163">
        <f>'18'!E24</f>
        <v>12733</v>
      </c>
      <c r="F24" s="285"/>
      <c r="G24" s="286"/>
      <c r="H24" s="287">
        <v>0</v>
      </c>
      <c r="I24" s="93"/>
    </row>
    <row r="25" spans="1:9" x14ac:dyDescent="0.2">
      <c r="A25" s="15" t="s">
        <v>57</v>
      </c>
      <c r="B25" s="381" t="s">
        <v>105</v>
      </c>
      <c r="C25" s="163">
        <f>'18'!C25</f>
        <v>10076</v>
      </c>
      <c r="D25" s="163">
        <f>'18'!D25</f>
        <v>6718</v>
      </c>
      <c r="E25" s="163">
        <f>'18'!E25</f>
        <v>16794</v>
      </c>
      <c r="F25" s="285"/>
      <c r="G25" s="286"/>
      <c r="H25" s="287">
        <v>0</v>
      </c>
      <c r="I25" s="93"/>
    </row>
    <row r="26" spans="1:9" x14ac:dyDescent="0.2">
      <c r="A26" s="15" t="s">
        <v>58</v>
      </c>
      <c r="B26" s="381" t="s">
        <v>105</v>
      </c>
      <c r="C26" s="163">
        <f>'18'!C26</f>
        <v>20123</v>
      </c>
      <c r="D26" s="163">
        <f>'18'!D26</f>
        <v>13856</v>
      </c>
      <c r="E26" s="163">
        <f>'18'!E26</f>
        <v>33979</v>
      </c>
      <c r="F26" s="285"/>
      <c r="G26" s="286"/>
      <c r="H26" s="287">
        <v>0</v>
      </c>
      <c r="I26" s="93"/>
    </row>
    <row r="27" spans="1:9" x14ac:dyDescent="0.2">
      <c r="A27" s="15" t="s">
        <v>59</v>
      </c>
      <c r="B27" s="381" t="s">
        <v>109</v>
      </c>
      <c r="C27" s="163">
        <f>'18'!C27</f>
        <v>876</v>
      </c>
      <c r="D27" s="163">
        <f>'18'!D27</f>
        <v>671</v>
      </c>
      <c r="E27" s="163">
        <f>'18'!E27</f>
        <v>1547</v>
      </c>
      <c r="F27" s="285"/>
      <c r="G27" s="286"/>
      <c r="H27" s="287">
        <v>0</v>
      </c>
      <c r="I27" s="93"/>
    </row>
    <row r="28" spans="1:9" x14ac:dyDescent="0.2">
      <c r="A28" s="15" t="s">
        <v>60</v>
      </c>
      <c r="B28" s="381" t="s">
        <v>105</v>
      </c>
      <c r="C28" s="163">
        <f>'18'!C28</f>
        <v>9893</v>
      </c>
      <c r="D28" s="163">
        <f>'18'!D28</f>
        <v>6864</v>
      </c>
      <c r="E28" s="163">
        <f>'18'!E28</f>
        <v>16757</v>
      </c>
      <c r="F28" s="285"/>
      <c r="G28" s="286"/>
      <c r="H28" s="287">
        <v>0</v>
      </c>
      <c r="I28" s="93"/>
    </row>
    <row r="29" spans="1:9" x14ac:dyDescent="0.2">
      <c r="A29" s="15" t="s">
        <v>61</v>
      </c>
      <c r="B29" s="381" t="s">
        <v>109</v>
      </c>
      <c r="C29" s="163">
        <f>'18'!C29</f>
        <v>3977</v>
      </c>
      <c r="D29" s="163">
        <f>'18'!D29</f>
        <v>2833</v>
      </c>
      <c r="E29" s="163">
        <f>'18'!E29</f>
        <v>6810</v>
      </c>
      <c r="F29" s="285"/>
      <c r="G29" s="286"/>
      <c r="H29" s="287">
        <v>0</v>
      </c>
      <c r="I29" s="93"/>
    </row>
    <row r="30" spans="1:9" x14ac:dyDescent="0.2">
      <c r="A30" s="15" t="s">
        <v>62</v>
      </c>
      <c r="B30" s="381" t="s">
        <v>109</v>
      </c>
      <c r="C30" s="163">
        <f>'18'!C30</f>
        <v>109</v>
      </c>
      <c r="D30" s="163">
        <f>'18'!D30</f>
        <v>73</v>
      </c>
      <c r="E30" s="163">
        <f>'18'!E30</f>
        <v>182</v>
      </c>
      <c r="F30" s="285"/>
      <c r="G30" s="286"/>
      <c r="H30" s="287">
        <v>0</v>
      </c>
      <c r="I30" s="93"/>
    </row>
    <row r="31" spans="1:9" x14ac:dyDescent="0.2">
      <c r="A31" s="15" t="s">
        <v>63</v>
      </c>
      <c r="B31" s="381" t="s">
        <v>109</v>
      </c>
      <c r="C31" s="163">
        <f>'18'!C31</f>
        <v>5892</v>
      </c>
      <c r="D31" s="163">
        <f>'18'!D31</f>
        <v>4055</v>
      </c>
      <c r="E31" s="163">
        <f>'18'!E31</f>
        <v>9947</v>
      </c>
      <c r="F31" s="285"/>
      <c r="G31" s="286"/>
      <c r="H31" s="287">
        <v>0</v>
      </c>
      <c r="I31" s="93"/>
    </row>
    <row r="32" spans="1:9" x14ac:dyDescent="0.2">
      <c r="A32" s="15" t="s">
        <v>64</v>
      </c>
      <c r="B32" s="381" t="s">
        <v>109</v>
      </c>
      <c r="C32" s="163">
        <f>'18'!C32</f>
        <v>547</v>
      </c>
      <c r="D32" s="163">
        <f>'18'!D32</f>
        <v>369</v>
      </c>
      <c r="E32" s="163">
        <f>'18'!E32</f>
        <v>916</v>
      </c>
      <c r="F32" s="285"/>
      <c r="G32" s="286"/>
      <c r="H32" s="287">
        <v>0</v>
      </c>
      <c r="I32" s="93"/>
    </row>
    <row r="33" spans="1:9" x14ac:dyDescent="0.2">
      <c r="A33" s="15" t="s">
        <v>65</v>
      </c>
      <c r="B33" s="381" t="s">
        <v>109</v>
      </c>
      <c r="C33" s="163">
        <f>'18'!C33</f>
        <v>1137</v>
      </c>
      <c r="D33" s="163">
        <f>'18'!D33</f>
        <v>811</v>
      </c>
      <c r="E33" s="163">
        <f>'18'!E33</f>
        <v>1948</v>
      </c>
      <c r="F33" s="285"/>
      <c r="G33" s="286"/>
      <c r="H33" s="287">
        <v>0</v>
      </c>
      <c r="I33" s="93"/>
    </row>
    <row r="34" spans="1:9" x14ac:dyDescent="0.2">
      <c r="A34" s="15" t="s">
        <v>66</v>
      </c>
      <c r="B34" s="381" t="s">
        <v>109</v>
      </c>
      <c r="C34" s="163">
        <f>'18'!C34</f>
        <v>1478</v>
      </c>
      <c r="D34" s="163">
        <f>'18'!D34</f>
        <v>1019</v>
      </c>
      <c r="E34" s="163">
        <f>'18'!E34</f>
        <v>2497</v>
      </c>
      <c r="F34" s="285"/>
      <c r="G34" s="286"/>
      <c r="H34" s="287">
        <v>0</v>
      </c>
      <c r="I34" s="93"/>
    </row>
    <row r="35" spans="1:9" x14ac:dyDescent="0.2">
      <c r="A35" s="15" t="s">
        <v>67</v>
      </c>
      <c r="B35" s="381" t="s">
        <v>109</v>
      </c>
      <c r="C35" s="163">
        <f>'18'!C35</f>
        <v>2619</v>
      </c>
      <c r="D35" s="163">
        <f>'18'!D35</f>
        <v>1878</v>
      </c>
      <c r="E35" s="163">
        <f>'18'!E35</f>
        <v>4497</v>
      </c>
      <c r="F35" s="285"/>
      <c r="G35" s="286"/>
      <c r="H35" s="287">
        <v>0</v>
      </c>
      <c r="I35" s="93"/>
    </row>
    <row r="36" spans="1:9" x14ac:dyDescent="0.2">
      <c r="A36" s="15" t="s">
        <v>68</v>
      </c>
      <c r="B36" s="381" t="s">
        <v>109</v>
      </c>
      <c r="C36" s="163">
        <f>'18'!C36</f>
        <v>1538</v>
      </c>
      <c r="D36" s="163">
        <f>'18'!D36</f>
        <v>1055</v>
      </c>
      <c r="E36" s="163">
        <f>'18'!E36</f>
        <v>2593</v>
      </c>
      <c r="F36" s="285"/>
      <c r="G36" s="286"/>
      <c r="H36" s="287">
        <v>0</v>
      </c>
      <c r="I36" s="93"/>
    </row>
    <row r="37" spans="1:9" x14ac:dyDescent="0.2">
      <c r="A37" s="15" t="s">
        <v>69</v>
      </c>
      <c r="B37" s="381" t="s">
        <v>109</v>
      </c>
      <c r="C37" s="163">
        <f>'18'!C37</f>
        <v>915</v>
      </c>
      <c r="D37" s="163">
        <f>'18'!D37</f>
        <v>644</v>
      </c>
      <c r="E37" s="163">
        <f>'18'!E37</f>
        <v>1559</v>
      </c>
      <c r="F37" s="285"/>
      <c r="G37" s="286"/>
      <c r="H37" s="287">
        <v>0</v>
      </c>
      <c r="I37" s="93"/>
    </row>
    <row r="38" spans="1:9" x14ac:dyDescent="0.2">
      <c r="A38" s="15" t="s">
        <v>70</v>
      </c>
      <c r="B38" s="381" t="s">
        <v>105</v>
      </c>
      <c r="C38" s="163">
        <f>'18'!C38</f>
        <v>6837</v>
      </c>
      <c r="D38" s="163">
        <f>'18'!D38</f>
        <v>4722</v>
      </c>
      <c r="E38" s="163">
        <f>'18'!E38</f>
        <v>11559</v>
      </c>
      <c r="F38" s="285"/>
      <c r="G38" s="286"/>
      <c r="H38" s="287">
        <v>0</v>
      </c>
      <c r="I38" s="93"/>
    </row>
    <row r="39" spans="1:9" x14ac:dyDescent="0.2">
      <c r="A39" s="15" t="s">
        <v>71</v>
      </c>
      <c r="B39" s="381" t="s">
        <v>105</v>
      </c>
      <c r="C39" s="163">
        <f>'18'!C39</f>
        <v>21366</v>
      </c>
      <c r="D39" s="163">
        <f>'18'!D39</f>
        <v>14155</v>
      </c>
      <c r="E39" s="163">
        <f>'18'!E39</f>
        <v>35521</v>
      </c>
      <c r="F39" s="285" t="s">
        <v>620</v>
      </c>
      <c r="G39" s="286">
        <v>1</v>
      </c>
      <c r="H39" s="287">
        <v>47075.92</v>
      </c>
      <c r="I39" s="93"/>
    </row>
    <row r="40" spans="1:9" x14ac:dyDescent="0.2">
      <c r="A40" s="15" t="s">
        <v>72</v>
      </c>
      <c r="B40" s="381" t="s">
        <v>109</v>
      </c>
      <c r="C40" s="163">
        <f>'18'!C40</f>
        <v>2888</v>
      </c>
      <c r="D40" s="163">
        <f>'18'!D40</f>
        <v>1978</v>
      </c>
      <c r="E40" s="163">
        <f>'18'!E40</f>
        <v>4866</v>
      </c>
      <c r="F40" s="285" t="s">
        <v>621</v>
      </c>
      <c r="G40" s="286">
        <v>1</v>
      </c>
      <c r="H40" s="287">
        <v>342157</v>
      </c>
      <c r="I40" s="93"/>
    </row>
    <row r="41" spans="1:9" x14ac:dyDescent="0.2">
      <c r="A41" s="15" t="s">
        <v>73</v>
      </c>
      <c r="B41" s="381" t="s">
        <v>105</v>
      </c>
      <c r="C41" s="163">
        <f>'18'!C41</f>
        <v>4988</v>
      </c>
      <c r="D41" s="163">
        <f>'18'!D41</f>
        <v>3470</v>
      </c>
      <c r="E41" s="163">
        <f>'18'!E41</f>
        <v>8458</v>
      </c>
      <c r="F41" s="285" t="s">
        <v>321</v>
      </c>
      <c r="G41" s="286">
        <v>1</v>
      </c>
      <c r="H41" s="287">
        <v>408640</v>
      </c>
      <c r="I41" s="93"/>
    </row>
    <row r="42" spans="1:9" x14ac:dyDescent="0.2">
      <c r="A42" s="15" t="s">
        <v>74</v>
      </c>
      <c r="B42" s="381" t="s">
        <v>105</v>
      </c>
      <c r="C42" s="163">
        <f>'18'!C42</f>
        <v>12632</v>
      </c>
      <c r="D42" s="163">
        <f>'18'!D42</f>
        <v>8774</v>
      </c>
      <c r="E42" s="163">
        <f>'18'!E42</f>
        <v>21406</v>
      </c>
      <c r="F42" s="285"/>
      <c r="G42" s="286"/>
      <c r="H42" s="287">
        <v>0</v>
      </c>
      <c r="I42" s="93"/>
    </row>
    <row r="43" spans="1:9" x14ac:dyDescent="0.2">
      <c r="A43" s="15" t="s">
        <v>75</v>
      </c>
      <c r="B43" s="381" t="s">
        <v>105</v>
      </c>
      <c r="C43" s="163">
        <f>'18'!C43</f>
        <v>9763</v>
      </c>
      <c r="D43" s="163">
        <f>'18'!D43</f>
        <v>6765</v>
      </c>
      <c r="E43" s="163">
        <f>'18'!E43</f>
        <v>16528</v>
      </c>
      <c r="F43" s="285"/>
      <c r="G43" s="286"/>
      <c r="H43" s="287">
        <v>0</v>
      </c>
      <c r="I43" s="93"/>
    </row>
    <row r="44" spans="1:9" x14ac:dyDescent="0.2">
      <c r="A44" s="15" t="s">
        <v>76</v>
      </c>
      <c r="B44" s="381" t="s">
        <v>109</v>
      </c>
      <c r="C44" s="163">
        <f>'18'!C44</f>
        <v>3743</v>
      </c>
      <c r="D44" s="163">
        <f>'18'!D44</f>
        <v>2706</v>
      </c>
      <c r="E44" s="163">
        <f>'18'!E44</f>
        <v>6449</v>
      </c>
      <c r="F44" s="285"/>
      <c r="G44" s="286"/>
      <c r="H44" s="287">
        <v>0</v>
      </c>
      <c r="I44" s="93"/>
    </row>
    <row r="45" spans="1:9" x14ac:dyDescent="0.2">
      <c r="A45" s="15" t="s">
        <v>77</v>
      </c>
      <c r="B45" s="381" t="s">
        <v>109</v>
      </c>
      <c r="C45" s="163">
        <f>'18'!C45</f>
        <v>1364</v>
      </c>
      <c r="D45" s="163">
        <f>'18'!D45</f>
        <v>1008</v>
      </c>
      <c r="E45" s="163">
        <f>'18'!E45</f>
        <v>2372</v>
      </c>
      <c r="F45" s="285" t="s">
        <v>622</v>
      </c>
      <c r="G45" s="286">
        <v>1</v>
      </c>
      <c r="H45" s="287">
        <v>46956</v>
      </c>
      <c r="I45" s="93"/>
    </row>
    <row r="46" spans="1:9" x14ac:dyDescent="0.2">
      <c r="A46" s="15" t="s">
        <v>78</v>
      </c>
      <c r="B46" s="381" t="s">
        <v>109</v>
      </c>
      <c r="C46" s="163">
        <f>'18'!C46</f>
        <v>3475</v>
      </c>
      <c r="D46" s="163">
        <f>'18'!D46</f>
        <v>2487</v>
      </c>
      <c r="E46" s="163">
        <f>'18'!E46</f>
        <v>5962</v>
      </c>
      <c r="F46" s="285"/>
      <c r="G46" s="286"/>
      <c r="H46" s="287">
        <v>0</v>
      </c>
      <c r="I46" s="93"/>
    </row>
    <row r="47" spans="1:9" x14ac:dyDescent="0.2">
      <c r="A47" s="15" t="s">
        <v>79</v>
      </c>
      <c r="B47" s="381" t="s">
        <v>109</v>
      </c>
      <c r="C47" s="163">
        <f>'18'!C47</f>
        <v>1725</v>
      </c>
      <c r="D47" s="163">
        <f>'18'!D47</f>
        <v>1197</v>
      </c>
      <c r="E47" s="163">
        <f>'18'!E47</f>
        <v>2922</v>
      </c>
      <c r="F47" s="285"/>
      <c r="G47" s="286"/>
      <c r="H47" s="287">
        <v>0</v>
      </c>
      <c r="I47" s="93"/>
    </row>
    <row r="48" spans="1:9" x14ac:dyDescent="0.2">
      <c r="A48" s="15" t="s">
        <v>80</v>
      </c>
      <c r="B48" s="381" t="s">
        <v>109</v>
      </c>
      <c r="C48" s="163">
        <f>'18'!C48</f>
        <v>5043</v>
      </c>
      <c r="D48" s="163">
        <f>'18'!D48</f>
        <v>3645</v>
      </c>
      <c r="E48" s="163">
        <f>'18'!E48</f>
        <v>8688</v>
      </c>
      <c r="F48" s="285"/>
      <c r="G48" s="286"/>
      <c r="H48" s="287">
        <v>0</v>
      </c>
      <c r="I48" s="93"/>
    </row>
    <row r="49" spans="1:9" x14ac:dyDescent="0.2">
      <c r="A49" s="15" t="s">
        <v>81</v>
      </c>
      <c r="B49" s="381" t="s">
        <v>105</v>
      </c>
      <c r="C49" s="163">
        <f>'18'!C49</f>
        <v>27985</v>
      </c>
      <c r="D49" s="163">
        <f>'18'!D49</f>
        <v>19320</v>
      </c>
      <c r="E49" s="163">
        <f>'18'!E49</f>
        <v>47305</v>
      </c>
      <c r="F49" s="285" t="s">
        <v>623</v>
      </c>
      <c r="G49" s="286">
        <v>1</v>
      </c>
      <c r="H49" s="287">
        <v>41813</v>
      </c>
      <c r="I49" s="93"/>
    </row>
    <row r="50" spans="1:9" x14ac:dyDescent="0.2">
      <c r="A50" s="15" t="s">
        <v>82</v>
      </c>
      <c r="B50" s="381" t="s">
        <v>109</v>
      </c>
      <c r="C50" s="163">
        <f>'18'!C50</f>
        <v>660</v>
      </c>
      <c r="D50" s="163">
        <f>'18'!D50</f>
        <v>390</v>
      </c>
      <c r="E50" s="163">
        <f>'18'!E50</f>
        <v>1050</v>
      </c>
      <c r="F50" s="285"/>
      <c r="G50" s="286"/>
      <c r="H50" s="287">
        <v>0</v>
      </c>
      <c r="I50" s="93"/>
    </row>
    <row r="51" spans="1:9" x14ac:dyDescent="0.2">
      <c r="A51" s="15" t="s">
        <v>83</v>
      </c>
      <c r="B51" s="381" t="s">
        <v>105</v>
      </c>
      <c r="C51" s="163">
        <f>'18'!C51</f>
        <v>9370</v>
      </c>
      <c r="D51" s="163">
        <f>'18'!D51</f>
        <v>6861</v>
      </c>
      <c r="E51" s="163">
        <f>'18'!E51</f>
        <v>16231</v>
      </c>
      <c r="F51" s="285" t="s">
        <v>624</v>
      </c>
      <c r="G51" s="286">
        <v>1</v>
      </c>
      <c r="H51" s="287">
        <v>4663</v>
      </c>
      <c r="I51" s="93"/>
    </row>
    <row r="52" spans="1:9" x14ac:dyDescent="0.2">
      <c r="A52" s="15" t="s">
        <v>84</v>
      </c>
      <c r="B52" s="381" t="s">
        <v>109</v>
      </c>
      <c r="C52" s="163">
        <f>'18'!C52</f>
        <v>3098</v>
      </c>
      <c r="D52" s="163">
        <f>'18'!D52</f>
        <v>2175</v>
      </c>
      <c r="E52" s="163">
        <f>'18'!E52</f>
        <v>5273</v>
      </c>
      <c r="F52" s="285"/>
      <c r="G52" s="286"/>
      <c r="H52" s="287">
        <v>0</v>
      </c>
      <c r="I52" s="93"/>
    </row>
    <row r="53" spans="1:9" x14ac:dyDescent="0.2">
      <c r="A53" s="15" t="s">
        <v>85</v>
      </c>
      <c r="B53" s="381" t="s">
        <v>109</v>
      </c>
      <c r="C53" s="163">
        <f>'18'!C53</f>
        <v>1648</v>
      </c>
      <c r="D53" s="163">
        <f>'18'!D53</f>
        <v>1113</v>
      </c>
      <c r="E53" s="163">
        <f>'18'!E53</f>
        <v>2761</v>
      </c>
      <c r="F53" s="285"/>
      <c r="G53" s="286"/>
      <c r="H53" s="287">
        <v>0</v>
      </c>
      <c r="I53" s="93"/>
    </row>
    <row r="54" spans="1:9" x14ac:dyDescent="0.2">
      <c r="A54" s="15" t="s">
        <v>86</v>
      </c>
      <c r="B54" s="381" t="s">
        <v>105</v>
      </c>
      <c r="C54" s="163">
        <f>'18'!C54</f>
        <v>62059</v>
      </c>
      <c r="D54" s="163">
        <f>'18'!D54</f>
        <v>38994</v>
      </c>
      <c r="E54" s="163">
        <f>'18'!E54</f>
        <v>101053</v>
      </c>
      <c r="F54" s="285"/>
      <c r="G54" s="286"/>
      <c r="H54" s="287">
        <v>0</v>
      </c>
      <c r="I54" s="93"/>
    </row>
    <row r="55" spans="1:9" x14ac:dyDescent="0.2">
      <c r="A55" s="15" t="s">
        <v>87</v>
      </c>
      <c r="B55" s="381" t="s">
        <v>109</v>
      </c>
      <c r="C55" s="163">
        <f>'18'!C55</f>
        <v>1650</v>
      </c>
      <c r="D55" s="163">
        <f>'18'!D55</f>
        <v>1173</v>
      </c>
      <c r="E55" s="163">
        <f>'18'!E55</f>
        <v>2823</v>
      </c>
      <c r="F55" s="285"/>
      <c r="G55" s="286"/>
      <c r="H55" s="287">
        <v>0</v>
      </c>
      <c r="I55" s="93"/>
    </row>
    <row r="56" spans="1:9" x14ac:dyDescent="0.2">
      <c r="A56" s="15" t="s">
        <v>88</v>
      </c>
      <c r="B56" s="381" t="s">
        <v>109</v>
      </c>
      <c r="C56" s="163">
        <f>'18'!C56</f>
        <v>574</v>
      </c>
      <c r="D56" s="163">
        <f>'18'!D56</f>
        <v>400</v>
      </c>
      <c r="E56" s="163">
        <f>'18'!E56</f>
        <v>974</v>
      </c>
      <c r="F56" s="285"/>
      <c r="G56" s="286"/>
      <c r="H56" s="287">
        <v>0</v>
      </c>
      <c r="I56" s="93"/>
    </row>
    <row r="57" spans="1:9" x14ac:dyDescent="0.2">
      <c r="A57" s="15" t="s">
        <v>89</v>
      </c>
      <c r="B57" s="381" t="s">
        <v>109</v>
      </c>
      <c r="C57" s="163">
        <f>'18'!C57</f>
        <v>4471</v>
      </c>
      <c r="D57" s="163">
        <f>'18'!D57</f>
        <v>3240</v>
      </c>
      <c r="E57" s="163">
        <f>'18'!E57</f>
        <v>7711</v>
      </c>
      <c r="F57" s="285"/>
      <c r="G57" s="286"/>
      <c r="H57" s="287">
        <v>0</v>
      </c>
      <c r="I57" s="93"/>
    </row>
    <row r="58" spans="1:9" x14ac:dyDescent="0.2">
      <c r="A58" s="15" t="s">
        <v>90</v>
      </c>
      <c r="B58" s="381" t="s">
        <v>109</v>
      </c>
      <c r="C58" s="163">
        <f>'18'!C58</f>
        <v>1362</v>
      </c>
      <c r="D58" s="163">
        <f>'18'!D58</f>
        <v>1062</v>
      </c>
      <c r="E58" s="163">
        <f>'18'!E58</f>
        <v>2424</v>
      </c>
      <c r="F58" s="285"/>
      <c r="G58" s="286"/>
      <c r="H58" s="287">
        <v>0</v>
      </c>
      <c r="I58" s="93"/>
    </row>
    <row r="59" spans="1:9" x14ac:dyDescent="0.2">
      <c r="A59" s="15" t="s">
        <v>91</v>
      </c>
      <c r="B59" s="381" t="s">
        <v>109</v>
      </c>
      <c r="C59" s="163">
        <f>'18'!C59</f>
        <v>2195</v>
      </c>
      <c r="D59" s="163">
        <f>'18'!D59</f>
        <v>1507</v>
      </c>
      <c r="E59" s="163">
        <f>'18'!E59</f>
        <v>3702</v>
      </c>
      <c r="F59" s="285" t="s">
        <v>625</v>
      </c>
      <c r="G59" s="286">
        <v>1</v>
      </c>
      <c r="H59" s="287">
        <v>94729</v>
      </c>
      <c r="I59" s="93"/>
    </row>
    <row r="60" spans="1:9" x14ac:dyDescent="0.2">
      <c r="A60" s="15" t="s">
        <v>92</v>
      </c>
      <c r="B60" s="381" t="s">
        <v>109</v>
      </c>
      <c r="C60" s="163">
        <f>'18'!C60</f>
        <v>153</v>
      </c>
      <c r="D60" s="163">
        <f>'18'!D60</f>
        <v>102</v>
      </c>
      <c r="E60" s="163">
        <f>'18'!E60</f>
        <v>255</v>
      </c>
      <c r="F60" s="285"/>
      <c r="G60" s="286"/>
      <c r="H60" s="287">
        <v>0</v>
      </c>
      <c r="I60" s="93"/>
    </row>
    <row r="61" spans="1:9" x14ac:dyDescent="0.2">
      <c r="A61" s="15" t="s">
        <v>93</v>
      </c>
      <c r="B61" s="381" t="s">
        <v>109</v>
      </c>
      <c r="C61" s="163">
        <f>'18'!C61</f>
        <v>1307</v>
      </c>
      <c r="D61" s="163">
        <f>'18'!D61</f>
        <v>866</v>
      </c>
      <c r="E61" s="163">
        <f>'18'!E61</f>
        <v>2173</v>
      </c>
      <c r="F61" s="285" t="s">
        <v>626</v>
      </c>
      <c r="G61" s="286">
        <v>1</v>
      </c>
      <c r="H61" s="287">
        <v>86562</v>
      </c>
      <c r="I61" s="93"/>
    </row>
    <row r="62" spans="1:9" x14ac:dyDescent="0.2">
      <c r="A62" s="15" t="s">
        <v>94</v>
      </c>
      <c r="B62" s="381" t="s">
        <v>109</v>
      </c>
      <c r="C62" s="163">
        <f>'18'!C62</f>
        <v>1338</v>
      </c>
      <c r="D62" s="163">
        <f>'18'!D62</f>
        <v>889</v>
      </c>
      <c r="E62" s="163">
        <f>'18'!E62</f>
        <v>2227</v>
      </c>
      <c r="F62" s="285"/>
      <c r="G62" s="286"/>
      <c r="H62" s="287">
        <v>0</v>
      </c>
      <c r="I62" s="93"/>
    </row>
    <row r="63" spans="1:9" x14ac:dyDescent="0.2">
      <c r="A63" s="15" t="s">
        <v>95</v>
      </c>
      <c r="B63" s="381" t="s">
        <v>109</v>
      </c>
      <c r="C63" s="163">
        <f>'18'!C63</f>
        <v>1184</v>
      </c>
      <c r="D63" s="163">
        <f>'18'!D63</f>
        <v>913</v>
      </c>
      <c r="E63" s="163">
        <f>'18'!E63</f>
        <v>2097</v>
      </c>
      <c r="F63" s="285"/>
      <c r="G63" s="286"/>
      <c r="H63" s="287">
        <v>0</v>
      </c>
      <c r="I63" s="93"/>
    </row>
    <row r="64" spans="1:9" x14ac:dyDescent="0.2">
      <c r="A64" s="15" t="s">
        <v>111</v>
      </c>
      <c r="B64" s="381" t="s">
        <v>109</v>
      </c>
      <c r="C64" s="163">
        <f>'18'!C64</f>
        <v>1791</v>
      </c>
      <c r="D64" s="163">
        <f>'18'!D64</f>
        <v>1297</v>
      </c>
      <c r="E64" s="163">
        <f>'18'!E64</f>
        <v>3088</v>
      </c>
      <c r="F64" s="285"/>
      <c r="G64" s="286"/>
      <c r="H64" s="287">
        <v>0</v>
      </c>
      <c r="I64" s="93"/>
    </row>
    <row r="65" spans="1:20" x14ac:dyDescent="0.2">
      <c r="A65" s="15" t="s">
        <v>96</v>
      </c>
      <c r="B65" s="381" t="s">
        <v>109</v>
      </c>
      <c r="C65" s="163">
        <f>'18'!C65</f>
        <v>1254</v>
      </c>
      <c r="D65" s="163">
        <f>'18'!D65</f>
        <v>834</v>
      </c>
      <c r="E65" s="163">
        <f>'18'!E65</f>
        <v>2088</v>
      </c>
      <c r="F65" s="285"/>
      <c r="G65" s="286"/>
      <c r="H65" s="287">
        <v>0</v>
      </c>
      <c r="I65" s="93"/>
    </row>
    <row r="66" spans="1:20" x14ac:dyDescent="0.2">
      <c r="A66" s="15" t="s">
        <v>97</v>
      </c>
      <c r="B66" s="381" t="s">
        <v>109</v>
      </c>
      <c r="C66" s="163">
        <f>'18'!C66</f>
        <v>6218</v>
      </c>
      <c r="D66" s="163">
        <f>'18'!D66</f>
        <v>4338</v>
      </c>
      <c r="E66" s="163">
        <f>'18'!E66</f>
        <v>10556</v>
      </c>
      <c r="F66" s="285"/>
      <c r="G66" s="286"/>
      <c r="H66" s="287">
        <v>0</v>
      </c>
      <c r="I66" s="93"/>
    </row>
    <row r="67" spans="1:20" x14ac:dyDescent="0.2">
      <c r="A67" s="15" t="s">
        <v>98</v>
      </c>
      <c r="B67" s="381" t="s">
        <v>109</v>
      </c>
      <c r="C67" s="163">
        <f>'18'!C67</f>
        <v>1238</v>
      </c>
      <c r="D67" s="163">
        <f>'18'!D67</f>
        <v>944</v>
      </c>
      <c r="E67" s="163">
        <f>'18'!E67</f>
        <v>2182</v>
      </c>
      <c r="F67" s="285"/>
      <c r="G67" s="286"/>
      <c r="H67" s="287">
        <v>0</v>
      </c>
      <c r="I67" s="93"/>
    </row>
    <row r="68" spans="1:20" x14ac:dyDescent="0.2">
      <c r="A68" s="15" t="s">
        <v>99</v>
      </c>
      <c r="B68" s="381" t="s">
        <v>105</v>
      </c>
      <c r="C68" s="163">
        <f>'18'!C68</f>
        <v>10239</v>
      </c>
      <c r="D68" s="163">
        <f>'18'!D68</f>
        <v>7432</v>
      </c>
      <c r="E68" s="163">
        <f>'18'!E68</f>
        <v>17671</v>
      </c>
      <c r="F68" s="285"/>
      <c r="G68" s="286"/>
      <c r="H68" s="287">
        <v>0</v>
      </c>
      <c r="I68" s="93"/>
    </row>
    <row r="69" spans="1:20" x14ac:dyDescent="0.2">
      <c r="A69" s="15" t="s">
        <v>100</v>
      </c>
      <c r="B69" s="381" t="s">
        <v>109</v>
      </c>
      <c r="C69" s="163">
        <f>'18'!C69</f>
        <v>871</v>
      </c>
      <c r="D69" s="163">
        <f>'18'!D69</f>
        <v>650</v>
      </c>
      <c r="E69" s="163">
        <f>'18'!E69</f>
        <v>1521</v>
      </c>
      <c r="F69" s="285"/>
      <c r="G69" s="286"/>
      <c r="H69" s="287">
        <v>0</v>
      </c>
      <c r="I69" s="93"/>
    </row>
    <row r="70" spans="1:20" x14ac:dyDescent="0.2">
      <c r="A70" s="15" t="s">
        <v>101</v>
      </c>
      <c r="B70" s="381" t="s">
        <v>105</v>
      </c>
      <c r="C70" s="163">
        <f>'18'!C70</f>
        <v>15734</v>
      </c>
      <c r="D70" s="163">
        <f>'18'!D70</f>
        <v>10858</v>
      </c>
      <c r="E70" s="163">
        <f>'18'!E70</f>
        <v>26592</v>
      </c>
      <c r="F70" s="285"/>
      <c r="G70" s="286"/>
      <c r="H70" s="287">
        <v>0</v>
      </c>
      <c r="I70" s="93"/>
    </row>
    <row r="71" spans="1:20" x14ac:dyDescent="0.2">
      <c r="A71" s="457" t="str">
        <f>'1'!A70</f>
        <v>Statewide Total</v>
      </c>
      <c r="B71" s="484"/>
      <c r="C71" s="12">
        <f>'18'!C71</f>
        <v>432581</v>
      </c>
      <c r="D71" s="12">
        <f>'18'!D71</f>
        <v>296957</v>
      </c>
      <c r="E71" s="12">
        <f>'18'!E71</f>
        <v>729538</v>
      </c>
      <c r="F71" s="12"/>
      <c r="G71" s="12">
        <f>SUM(G4:G70)</f>
        <v>14</v>
      </c>
      <c r="H71" s="77">
        <f>SUM(H4:H70)</f>
        <v>3432383.92</v>
      </c>
      <c r="I71" s="65"/>
    </row>
    <row r="72" spans="1:20" x14ac:dyDescent="0.2">
      <c r="A72" s="554" t="str">
        <f>'[1]18'!A72:AE72</f>
        <v>* 2010 County population estimates from PA Data Center, Penn State University</v>
      </c>
      <c r="B72" s="554"/>
      <c r="C72" s="554"/>
      <c r="D72" s="554"/>
      <c r="E72" s="554"/>
      <c r="F72" s="554"/>
      <c r="G72" s="554"/>
      <c r="H72" s="554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</row>
    <row r="73" spans="1:20" x14ac:dyDescent="0.2">
      <c r="A73" s="555" t="s">
        <v>627</v>
      </c>
      <c r="B73" s="555"/>
      <c r="C73" s="555"/>
      <c r="D73" s="555"/>
      <c r="E73" s="555"/>
      <c r="F73" s="555"/>
      <c r="G73" s="555"/>
      <c r="H73" s="555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</row>
    <row r="74" spans="1:20" x14ac:dyDescent="0.2">
      <c r="A74" s="161" t="s">
        <v>244</v>
      </c>
      <c r="B74" s="410"/>
      <c r="C74" s="224"/>
      <c r="D74" s="224"/>
      <c r="E74" s="224"/>
      <c r="F74" s="224"/>
      <c r="G74" s="224"/>
      <c r="H74" s="224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</row>
    <row r="75" spans="1:20" ht="11.25" customHeight="1" x14ac:dyDescent="0.2">
      <c r="A75" s="550" t="s">
        <v>245</v>
      </c>
      <c r="B75" s="550"/>
      <c r="C75" s="550"/>
      <c r="D75" s="550"/>
      <c r="E75" s="550"/>
      <c r="F75" s="550"/>
      <c r="G75" s="550"/>
      <c r="H75" s="550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</row>
    <row r="76" spans="1:20" x14ac:dyDescent="0.2">
      <c r="A76" s="550"/>
      <c r="B76" s="550"/>
      <c r="C76" s="550"/>
      <c r="D76" s="550"/>
      <c r="E76" s="550"/>
      <c r="F76" s="550"/>
      <c r="G76" s="550"/>
      <c r="H76" s="550"/>
    </row>
  </sheetData>
  <mergeCells count="7">
    <mergeCell ref="A75:H76"/>
    <mergeCell ref="A1:H1"/>
    <mergeCell ref="A2:E2"/>
    <mergeCell ref="A72:H72"/>
    <mergeCell ref="A71:B71"/>
    <mergeCell ref="A73:H73"/>
    <mergeCell ref="F2:H2"/>
  </mergeCells>
  <phoneticPr fontId="3" type="noConversion"/>
  <printOptions horizontalCentered="1"/>
  <pageMargins left="0.3" right="0.3" top="0.5" bottom="0.5" header="0.25" footer="0.25"/>
  <pageSetup orientation="landscape" verticalDpi="1200" r:id="rId1"/>
  <headerFooter alignWithMargins="0">
    <oddFooter>&amp;L&amp;8Prepared by:  Office of Child Development and Early Learning&amp;C&amp;8&amp;P&amp;R&amp;8Updated: 11/1/2011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indexed="47"/>
    <pageSetUpPr fitToPage="1"/>
  </sheetPr>
  <dimension ref="A1:C76"/>
  <sheetViews>
    <sheetView zoomScaleNormal="100" workbookViewId="0">
      <pane ySplit="3" topLeftCell="A4" activePane="bottomLeft" state="frozen"/>
      <selection activeCell="B3" sqref="B3"/>
      <selection pane="bottomLeft" activeCell="B3" sqref="B3"/>
    </sheetView>
  </sheetViews>
  <sheetFormatPr defaultRowHeight="11.25" x14ac:dyDescent="0.2"/>
  <cols>
    <col min="1" max="1" width="14" style="17" bestFit="1" customWidth="1"/>
    <col min="2" max="2" width="12.7109375" style="71" customWidth="1"/>
    <col min="3" max="3" width="30.140625" style="61" customWidth="1"/>
    <col min="4" max="16384" width="9.140625" style="1"/>
  </cols>
  <sheetData>
    <row r="1" spans="1:3" ht="12" x14ac:dyDescent="0.2">
      <c r="A1" s="263" t="str">
        <f>'Table of Contents'!B23&amp;":  "&amp;'Table of Contents'!C23</f>
        <v>Tab 17:  Title I Funding for Pre-K through 2nd Grade Reach Data</v>
      </c>
      <c r="B1" s="263"/>
      <c r="C1" s="411"/>
    </row>
    <row r="2" spans="1:3" ht="12" x14ac:dyDescent="0.2">
      <c r="A2" s="559" t="str">
        <f>'3'!A2</f>
        <v>2012-2013</v>
      </c>
      <c r="B2" s="560"/>
      <c r="C2" s="39" t="s">
        <v>34</v>
      </c>
    </row>
    <row r="3" spans="1:3" ht="48" customHeight="1" x14ac:dyDescent="0.2">
      <c r="A3" s="52" t="str">
        <f>'1'!A2</f>
        <v>County</v>
      </c>
      <c r="B3" s="19" t="str">
        <f>'1'!C2</f>
        <v>County Classification</v>
      </c>
      <c r="C3" s="19" t="s">
        <v>36</v>
      </c>
    </row>
    <row r="4" spans="1:3" x14ac:dyDescent="0.2">
      <c r="A4" s="15" t="s">
        <v>37</v>
      </c>
      <c r="B4" s="381" t="s">
        <v>109</v>
      </c>
      <c r="C4" s="262">
        <v>0</v>
      </c>
    </row>
    <row r="5" spans="1:3" x14ac:dyDescent="0.2">
      <c r="A5" s="15" t="s">
        <v>38</v>
      </c>
      <c r="B5" s="381" t="s">
        <v>105</v>
      </c>
      <c r="C5" s="262">
        <v>2460043</v>
      </c>
    </row>
    <row r="6" spans="1:3" x14ac:dyDescent="0.2">
      <c r="A6" s="15" t="s">
        <v>39</v>
      </c>
      <c r="B6" s="381" t="s">
        <v>109</v>
      </c>
      <c r="C6" s="262">
        <v>2220</v>
      </c>
    </row>
    <row r="7" spans="1:3" x14ac:dyDescent="0.2">
      <c r="A7" s="15" t="s">
        <v>40</v>
      </c>
      <c r="B7" s="381" t="s">
        <v>105</v>
      </c>
      <c r="C7" s="262">
        <v>129125</v>
      </c>
    </row>
    <row r="8" spans="1:3" x14ac:dyDescent="0.2">
      <c r="A8" s="15" t="s">
        <v>41</v>
      </c>
      <c r="B8" s="381" t="s">
        <v>109</v>
      </c>
      <c r="C8" s="262">
        <v>100512</v>
      </c>
    </row>
    <row r="9" spans="1:3" x14ac:dyDescent="0.2">
      <c r="A9" s="15" t="s">
        <v>42</v>
      </c>
      <c r="B9" s="381" t="s">
        <v>105</v>
      </c>
      <c r="C9" s="262">
        <v>3716374</v>
      </c>
    </row>
    <row r="10" spans="1:3" x14ac:dyDescent="0.2">
      <c r="A10" s="15" t="s">
        <v>43</v>
      </c>
      <c r="B10" s="381" t="s">
        <v>109</v>
      </c>
      <c r="C10" s="262">
        <v>1549369</v>
      </c>
    </row>
    <row r="11" spans="1:3" x14ac:dyDescent="0.2">
      <c r="A11" s="15" t="s">
        <v>44</v>
      </c>
      <c r="B11" s="381" t="s">
        <v>109</v>
      </c>
      <c r="C11" s="262">
        <v>0</v>
      </c>
    </row>
    <row r="12" spans="1:3" x14ac:dyDescent="0.2">
      <c r="A12" s="15" t="s">
        <v>224</v>
      </c>
      <c r="B12" s="381" t="s">
        <v>105</v>
      </c>
      <c r="C12" s="262">
        <v>104007</v>
      </c>
    </row>
    <row r="13" spans="1:3" x14ac:dyDescent="0.2">
      <c r="A13" s="15" t="s">
        <v>45</v>
      </c>
      <c r="B13" s="381" t="s">
        <v>109</v>
      </c>
      <c r="C13" s="262">
        <v>0</v>
      </c>
    </row>
    <row r="14" spans="1:3" x14ac:dyDescent="0.2">
      <c r="A14" s="15" t="s">
        <v>46</v>
      </c>
      <c r="B14" s="381" t="s">
        <v>109</v>
      </c>
      <c r="C14" s="262">
        <v>34467</v>
      </c>
    </row>
    <row r="15" spans="1:3" x14ac:dyDescent="0.2">
      <c r="A15" s="15" t="s">
        <v>47</v>
      </c>
      <c r="B15" s="381" t="s">
        <v>109</v>
      </c>
      <c r="C15" s="262">
        <v>74936</v>
      </c>
    </row>
    <row r="16" spans="1:3" x14ac:dyDescent="0.2">
      <c r="A16" s="15" t="s">
        <v>48</v>
      </c>
      <c r="B16" s="381" t="s">
        <v>109</v>
      </c>
      <c r="C16" s="262">
        <v>1000</v>
      </c>
    </row>
    <row r="17" spans="1:3" x14ac:dyDescent="0.2">
      <c r="A17" s="15" t="s">
        <v>49</v>
      </c>
      <c r="B17" s="381" t="s">
        <v>109</v>
      </c>
      <c r="C17" s="262">
        <v>0</v>
      </c>
    </row>
    <row r="18" spans="1:3" x14ac:dyDescent="0.2">
      <c r="A18" s="15" t="s">
        <v>50</v>
      </c>
      <c r="B18" s="381" t="s">
        <v>105</v>
      </c>
      <c r="C18" s="262">
        <v>128058</v>
      </c>
    </row>
    <row r="19" spans="1:3" x14ac:dyDescent="0.2">
      <c r="A19" s="15" t="s">
        <v>51</v>
      </c>
      <c r="B19" s="381" t="s">
        <v>109</v>
      </c>
      <c r="C19" s="262">
        <v>7840</v>
      </c>
    </row>
    <row r="20" spans="1:3" x14ac:dyDescent="0.2">
      <c r="A20" s="15" t="s">
        <v>52</v>
      </c>
      <c r="B20" s="381" t="s">
        <v>109</v>
      </c>
      <c r="C20" s="262">
        <v>0</v>
      </c>
    </row>
    <row r="21" spans="1:3" x14ac:dyDescent="0.2">
      <c r="A21" s="15" t="s">
        <v>53</v>
      </c>
      <c r="B21" s="381" t="s">
        <v>109</v>
      </c>
      <c r="C21" s="262">
        <v>9000</v>
      </c>
    </row>
    <row r="22" spans="1:3" x14ac:dyDescent="0.2">
      <c r="A22" s="15" t="s">
        <v>54</v>
      </c>
      <c r="B22" s="381" t="s">
        <v>109</v>
      </c>
      <c r="C22" s="262">
        <v>0</v>
      </c>
    </row>
    <row r="23" spans="1:3" x14ac:dyDescent="0.2">
      <c r="A23" s="15" t="s">
        <v>55</v>
      </c>
      <c r="B23" s="381" t="s">
        <v>109</v>
      </c>
      <c r="C23" s="262">
        <v>2608731</v>
      </c>
    </row>
    <row r="24" spans="1:3" x14ac:dyDescent="0.2">
      <c r="A24" s="15" t="s">
        <v>56</v>
      </c>
      <c r="B24" s="381" t="s">
        <v>105</v>
      </c>
      <c r="C24" s="262">
        <v>13899</v>
      </c>
    </row>
    <row r="25" spans="1:3" x14ac:dyDescent="0.2">
      <c r="A25" s="15" t="s">
        <v>57</v>
      </c>
      <c r="B25" s="381" t="s">
        <v>105</v>
      </c>
      <c r="C25" s="262">
        <v>1786313</v>
      </c>
    </row>
    <row r="26" spans="1:3" x14ac:dyDescent="0.2">
      <c r="A26" s="15" t="s">
        <v>58</v>
      </c>
      <c r="B26" s="381" t="s">
        <v>105</v>
      </c>
      <c r="C26" s="262">
        <v>5197821</v>
      </c>
    </row>
    <row r="27" spans="1:3" x14ac:dyDescent="0.2">
      <c r="A27" s="15" t="s">
        <v>59</v>
      </c>
      <c r="B27" s="381" t="s">
        <v>109</v>
      </c>
      <c r="C27" s="262">
        <v>98676</v>
      </c>
    </row>
    <row r="28" spans="1:3" x14ac:dyDescent="0.2">
      <c r="A28" s="15" t="s">
        <v>60</v>
      </c>
      <c r="B28" s="381" t="s">
        <v>105</v>
      </c>
      <c r="C28" s="262">
        <v>1892633</v>
      </c>
    </row>
    <row r="29" spans="1:3" x14ac:dyDescent="0.2">
      <c r="A29" s="15" t="s">
        <v>61</v>
      </c>
      <c r="B29" s="381" t="s">
        <v>109</v>
      </c>
      <c r="C29" s="262">
        <v>2737211</v>
      </c>
    </row>
    <row r="30" spans="1:3" x14ac:dyDescent="0.2">
      <c r="A30" s="15" t="s">
        <v>62</v>
      </c>
      <c r="B30" s="381" t="s">
        <v>109</v>
      </c>
      <c r="C30" s="262">
        <v>0</v>
      </c>
    </row>
    <row r="31" spans="1:3" x14ac:dyDescent="0.2">
      <c r="A31" s="15" t="s">
        <v>63</v>
      </c>
      <c r="B31" s="381" t="s">
        <v>109</v>
      </c>
      <c r="C31" s="262">
        <v>1540</v>
      </c>
    </row>
    <row r="32" spans="1:3" x14ac:dyDescent="0.2">
      <c r="A32" s="15" t="s">
        <v>64</v>
      </c>
      <c r="B32" s="381" t="s">
        <v>109</v>
      </c>
      <c r="C32" s="262">
        <v>7717</v>
      </c>
    </row>
    <row r="33" spans="1:3" x14ac:dyDescent="0.2">
      <c r="A33" s="15" t="s">
        <v>65</v>
      </c>
      <c r="B33" s="381" t="s">
        <v>109</v>
      </c>
      <c r="C33" s="262">
        <v>232681</v>
      </c>
    </row>
    <row r="34" spans="1:3" x14ac:dyDescent="0.2">
      <c r="A34" s="15" t="s">
        <v>66</v>
      </c>
      <c r="B34" s="381" t="s">
        <v>109</v>
      </c>
      <c r="C34" s="262">
        <v>0</v>
      </c>
    </row>
    <row r="35" spans="1:3" x14ac:dyDescent="0.2">
      <c r="A35" s="15" t="s">
        <v>67</v>
      </c>
      <c r="B35" s="381" t="s">
        <v>109</v>
      </c>
      <c r="C35" s="262">
        <v>180229</v>
      </c>
    </row>
    <row r="36" spans="1:3" x14ac:dyDescent="0.2">
      <c r="A36" s="15" t="s">
        <v>68</v>
      </c>
      <c r="B36" s="381" t="s">
        <v>109</v>
      </c>
      <c r="C36" s="262">
        <v>33020</v>
      </c>
    </row>
    <row r="37" spans="1:3" x14ac:dyDescent="0.2">
      <c r="A37" s="15" t="s">
        <v>69</v>
      </c>
      <c r="B37" s="381" t="s">
        <v>109</v>
      </c>
      <c r="C37" s="262">
        <v>0</v>
      </c>
    </row>
    <row r="38" spans="1:3" x14ac:dyDescent="0.2">
      <c r="A38" s="15" t="s">
        <v>70</v>
      </c>
      <c r="B38" s="381" t="s">
        <v>105</v>
      </c>
      <c r="C38" s="262">
        <v>9182</v>
      </c>
    </row>
    <row r="39" spans="1:3" x14ac:dyDescent="0.2">
      <c r="A39" s="15" t="s">
        <v>71</v>
      </c>
      <c r="B39" s="381" t="s">
        <v>105</v>
      </c>
      <c r="C39" s="262">
        <v>2096808</v>
      </c>
    </row>
    <row r="40" spans="1:3" x14ac:dyDescent="0.2">
      <c r="A40" s="15" t="s">
        <v>72</v>
      </c>
      <c r="B40" s="381" t="s">
        <v>109</v>
      </c>
      <c r="C40" s="262">
        <v>0</v>
      </c>
    </row>
    <row r="41" spans="1:3" x14ac:dyDescent="0.2">
      <c r="A41" s="15" t="s">
        <v>73</v>
      </c>
      <c r="B41" s="381" t="s">
        <v>105</v>
      </c>
      <c r="C41" s="262">
        <v>203303</v>
      </c>
    </row>
    <row r="42" spans="1:3" x14ac:dyDescent="0.2">
      <c r="A42" s="15" t="s">
        <v>74</v>
      </c>
      <c r="B42" s="381" t="s">
        <v>105</v>
      </c>
      <c r="C42" s="262">
        <v>1126050</v>
      </c>
    </row>
    <row r="43" spans="1:3" x14ac:dyDescent="0.2">
      <c r="A43" s="15" t="s">
        <v>75</v>
      </c>
      <c r="B43" s="381" t="s">
        <v>105</v>
      </c>
      <c r="C43" s="262">
        <v>1157090</v>
      </c>
    </row>
    <row r="44" spans="1:3" x14ac:dyDescent="0.2">
      <c r="A44" s="15" t="s">
        <v>76</v>
      </c>
      <c r="B44" s="381" t="s">
        <v>109</v>
      </c>
      <c r="C44" s="262">
        <v>0</v>
      </c>
    </row>
    <row r="45" spans="1:3" x14ac:dyDescent="0.2">
      <c r="A45" s="15" t="s">
        <v>77</v>
      </c>
      <c r="B45" s="381" t="s">
        <v>109</v>
      </c>
      <c r="C45" s="262">
        <v>149872</v>
      </c>
    </row>
    <row r="46" spans="1:3" x14ac:dyDescent="0.2">
      <c r="A46" s="15" t="s">
        <v>78</v>
      </c>
      <c r="B46" s="381" t="s">
        <v>109</v>
      </c>
      <c r="C46" s="262">
        <v>53652</v>
      </c>
    </row>
    <row r="47" spans="1:3" x14ac:dyDescent="0.2">
      <c r="A47" s="15" t="s">
        <v>79</v>
      </c>
      <c r="B47" s="381" t="s">
        <v>109</v>
      </c>
      <c r="C47" s="262">
        <v>0</v>
      </c>
    </row>
    <row r="48" spans="1:3" x14ac:dyDescent="0.2">
      <c r="A48" s="15" t="s">
        <v>80</v>
      </c>
      <c r="B48" s="381" t="s">
        <v>109</v>
      </c>
      <c r="C48" s="262">
        <v>30017</v>
      </c>
    </row>
    <row r="49" spans="1:3" x14ac:dyDescent="0.2">
      <c r="A49" s="15" t="s">
        <v>81</v>
      </c>
      <c r="B49" s="381" t="s">
        <v>105</v>
      </c>
      <c r="C49" s="262">
        <v>636086</v>
      </c>
    </row>
    <row r="50" spans="1:3" x14ac:dyDescent="0.2">
      <c r="A50" s="15" t="s">
        <v>82</v>
      </c>
      <c r="B50" s="381" t="s">
        <v>109</v>
      </c>
      <c r="C50" s="262">
        <v>0</v>
      </c>
    </row>
    <row r="51" spans="1:3" x14ac:dyDescent="0.2">
      <c r="A51" s="15" t="s">
        <v>83</v>
      </c>
      <c r="B51" s="381" t="s">
        <v>105</v>
      </c>
      <c r="C51" s="262">
        <v>92350</v>
      </c>
    </row>
    <row r="52" spans="1:3" x14ac:dyDescent="0.2">
      <c r="A52" s="15" t="s">
        <v>84</v>
      </c>
      <c r="B52" s="381" t="s">
        <v>109</v>
      </c>
      <c r="C52" s="262">
        <v>612710</v>
      </c>
    </row>
    <row r="53" spans="1:3" x14ac:dyDescent="0.2">
      <c r="A53" s="15" t="s">
        <v>85</v>
      </c>
      <c r="B53" s="381" t="s">
        <v>109</v>
      </c>
      <c r="C53" s="262">
        <v>0</v>
      </c>
    </row>
    <row r="54" spans="1:3" x14ac:dyDescent="0.2">
      <c r="A54" s="15" t="s">
        <v>86</v>
      </c>
      <c r="B54" s="381" t="s">
        <v>105</v>
      </c>
      <c r="C54" s="262">
        <v>1616912</v>
      </c>
    </row>
    <row r="55" spans="1:3" x14ac:dyDescent="0.2">
      <c r="A55" s="15" t="s">
        <v>87</v>
      </c>
      <c r="B55" s="381" t="s">
        <v>109</v>
      </c>
      <c r="C55" s="262">
        <v>0</v>
      </c>
    </row>
    <row r="56" spans="1:3" x14ac:dyDescent="0.2">
      <c r="A56" s="15" t="s">
        <v>88</v>
      </c>
      <c r="B56" s="381" t="s">
        <v>109</v>
      </c>
      <c r="C56" s="262">
        <v>99281</v>
      </c>
    </row>
    <row r="57" spans="1:3" x14ac:dyDescent="0.2">
      <c r="A57" s="15" t="s">
        <v>89</v>
      </c>
      <c r="B57" s="381" t="s">
        <v>109</v>
      </c>
      <c r="C57" s="262">
        <v>150</v>
      </c>
    </row>
    <row r="58" spans="1:3" x14ac:dyDescent="0.2">
      <c r="A58" s="15" t="s">
        <v>90</v>
      </c>
      <c r="B58" s="381" t="s">
        <v>109</v>
      </c>
      <c r="C58" s="262">
        <v>0</v>
      </c>
    </row>
    <row r="59" spans="1:3" x14ac:dyDescent="0.2">
      <c r="A59" s="15" t="s">
        <v>91</v>
      </c>
      <c r="B59" s="381" t="s">
        <v>109</v>
      </c>
      <c r="C59" s="262">
        <v>439349</v>
      </c>
    </row>
    <row r="60" spans="1:3" x14ac:dyDescent="0.2">
      <c r="A60" s="15" t="s">
        <v>92</v>
      </c>
      <c r="B60" s="381" t="s">
        <v>109</v>
      </c>
      <c r="C60" s="262">
        <v>9415</v>
      </c>
    </row>
    <row r="61" spans="1:3" x14ac:dyDescent="0.2">
      <c r="A61" s="15" t="s">
        <v>93</v>
      </c>
      <c r="B61" s="381" t="s">
        <v>109</v>
      </c>
      <c r="C61" s="262">
        <v>65821</v>
      </c>
    </row>
    <row r="62" spans="1:3" x14ac:dyDescent="0.2">
      <c r="A62" s="15" t="s">
        <v>94</v>
      </c>
      <c r="B62" s="381" t="s">
        <v>109</v>
      </c>
      <c r="C62" s="262">
        <v>0</v>
      </c>
    </row>
    <row r="63" spans="1:3" x14ac:dyDescent="0.2">
      <c r="A63" s="15" t="s">
        <v>95</v>
      </c>
      <c r="B63" s="381" t="s">
        <v>109</v>
      </c>
      <c r="C63" s="262">
        <v>0</v>
      </c>
    </row>
    <row r="64" spans="1:3" x14ac:dyDescent="0.2">
      <c r="A64" s="15" t="s">
        <v>111</v>
      </c>
      <c r="B64" s="381" t="s">
        <v>109</v>
      </c>
      <c r="C64" s="262">
        <v>1070150</v>
      </c>
    </row>
    <row r="65" spans="1:3" x14ac:dyDescent="0.2">
      <c r="A65" s="15" t="s">
        <v>96</v>
      </c>
      <c r="B65" s="381" t="s">
        <v>109</v>
      </c>
      <c r="C65" s="262">
        <v>0</v>
      </c>
    </row>
    <row r="66" spans="1:3" x14ac:dyDescent="0.2">
      <c r="A66" s="15" t="s">
        <v>97</v>
      </c>
      <c r="B66" s="381" t="s">
        <v>109</v>
      </c>
      <c r="C66" s="262">
        <v>525871</v>
      </c>
    </row>
    <row r="67" spans="1:3" x14ac:dyDescent="0.2">
      <c r="A67" s="15" t="s">
        <v>98</v>
      </c>
      <c r="B67" s="381" t="s">
        <v>109</v>
      </c>
      <c r="C67" s="262">
        <v>0</v>
      </c>
    </row>
    <row r="68" spans="1:3" x14ac:dyDescent="0.2">
      <c r="A68" s="15" t="s">
        <v>99</v>
      </c>
      <c r="B68" s="381" t="s">
        <v>105</v>
      </c>
      <c r="C68" s="262">
        <v>810193</v>
      </c>
    </row>
    <row r="69" spans="1:3" x14ac:dyDescent="0.2">
      <c r="A69" s="15" t="s">
        <v>100</v>
      </c>
      <c r="B69" s="381" t="s">
        <v>109</v>
      </c>
      <c r="C69" s="262">
        <v>0</v>
      </c>
    </row>
    <row r="70" spans="1:3" x14ac:dyDescent="0.2">
      <c r="A70" s="15" t="s">
        <v>101</v>
      </c>
      <c r="B70" s="381" t="s">
        <v>105</v>
      </c>
      <c r="C70" s="262">
        <v>1162860</v>
      </c>
    </row>
    <row r="71" spans="1:3" x14ac:dyDescent="0.2">
      <c r="A71" s="457" t="str">
        <f>'1'!A70</f>
        <v>Statewide Total</v>
      </c>
      <c r="B71" s="484"/>
      <c r="C71" s="193">
        <f>SUM(C4:C70)</f>
        <v>35074544</v>
      </c>
    </row>
    <row r="72" spans="1:3" x14ac:dyDescent="0.2">
      <c r="A72" s="522"/>
      <c r="B72" s="522"/>
      <c r="C72" s="522"/>
    </row>
    <row r="73" spans="1:3" x14ac:dyDescent="0.2">
      <c r="A73" s="1"/>
      <c r="B73" s="230"/>
      <c r="C73" s="225"/>
    </row>
    <row r="74" spans="1:3" hidden="1" x14ac:dyDescent="0.2">
      <c r="A74" s="489" t="s">
        <v>195</v>
      </c>
      <c r="B74" s="489"/>
      <c r="C74" s="489"/>
    </row>
    <row r="75" spans="1:3" x14ac:dyDescent="0.2">
      <c r="A75" s="1"/>
      <c r="B75" s="230"/>
    </row>
    <row r="76" spans="1:3" x14ac:dyDescent="0.2">
      <c r="A76" s="1"/>
      <c r="B76" s="230"/>
    </row>
  </sheetData>
  <mergeCells count="4">
    <mergeCell ref="A74:C74"/>
    <mergeCell ref="A72:C72"/>
    <mergeCell ref="A71:B71"/>
    <mergeCell ref="A2:B2"/>
  </mergeCells>
  <phoneticPr fontId="3" type="noConversion"/>
  <pageMargins left="0.75" right="0.75" top="0.25" bottom="0.25" header="0" footer="0"/>
  <pageSetup scale="90" orientation="portrait" horizontalDpi="300" verticalDpi="300" r:id="rId1"/>
  <headerFooter alignWithMargins="0">
    <oddFooter>&amp;L&amp;8Prepared by: Office of Child Development and Early Learning&amp;C&amp;8&amp;P&amp;R&amp;8Updated: 11/1/2011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indexed="8"/>
    <pageSetUpPr fitToPage="1"/>
  </sheetPr>
  <dimension ref="A1:AG86"/>
  <sheetViews>
    <sheetView zoomScaleNormal="100" workbookViewId="0">
      <selection activeCell="Q2" sqref="Q2"/>
    </sheetView>
  </sheetViews>
  <sheetFormatPr defaultColWidth="12.7109375" defaultRowHeight="11.25" x14ac:dyDescent="0.2"/>
  <cols>
    <col min="1" max="1" width="15.7109375" style="9" customWidth="1"/>
    <col min="2" max="2" width="12" style="257" customWidth="1"/>
    <col min="3" max="4" width="11.140625" style="228" bestFit="1" customWidth="1"/>
    <col min="5" max="5" width="11.140625" style="418" bestFit="1" customWidth="1"/>
    <col min="6" max="6" width="14.5703125" style="208" customWidth="1"/>
    <col min="7" max="7" width="13.42578125" style="208" customWidth="1"/>
    <col min="8" max="8" width="12.28515625" style="208" customWidth="1"/>
    <col min="9" max="9" width="12" style="208" bestFit="1" customWidth="1"/>
    <col min="10" max="12" width="12.42578125" style="208" customWidth="1"/>
    <col min="13" max="13" width="11.7109375" style="208" customWidth="1"/>
    <col min="14" max="14" width="12.42578125" style="208" customWidth="1"/>
    <col min="15" max="15" width="13.42578125" style="208" customWidth="1"/>
    <col min="16" max="17" width="12.7109375" style="208" customWidth="1"/>
    <col min="18" max="18" width="13.42578125" style="208" customWidth="1"/>
    <col min="19" max="19" width="16.140625" style="221" bestFit="1" customWidth="1"/>
    <col min="20" max="20" width="12.140625" style="61" customWidth="1"/>
    <col min="21" max="21" width="12.5703125" style="219" customWidth="1"/>
    <col min="22" max="22" width="12.7109375" style="1" customWidth="1"/>
    <col min="23" max="16384" width="12.7109375" style="1"/>
  </cols>
  <sheetData>
    <row r="1" spans="1:23" ht="12.75" thickBot="1" x14ac:dyDescent="0.25">
      <c r="A1" s="519" t="str">
        <f>'Table of Contents'!B24&amp;":  "&amp;'Table of Contents'!C24</f>
        <v>Tab 18:  Economic, Maternal, Birth Outcome, Academic, and Toxic Stress Risk Factor Data</v>
      </c>
      <c r="B1" s="519"/>
      <c r="C1" s="519"/>
      <c r="D1" s="519"/>
      <c r="E1" s="519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413"/>
    </row>
    <row r="2" spans="1:23" s="41" customFormat="1" ht="97.5" thickTop="1" thickBot="1" x14ac:dyDescent="0.25">
      <c r="A2" s="564" t="str">
        <f>'1'!A2</f>
        <v>County</v>
      </c>
      <c r="B2" s="562" t="str">
        <f>'1'!C2</f>
        <v>County Classification</v>
      </c>
      <c r="C2" s="150" t="s">
        <v>208</v>
      </c>
      <c r="D2" s="98" t="s">
        <v>209</v>
      </c>
      <c r="E2" s="144" t="s">
        <v>210</v>
      </c>
      <c r="F2" s="145" t="s">
        <v>704</v>
      </c>
      <c r="G2" s="143" t="s">
        <v>705</v>
      </c>
      <c r="H2" s="142" t="s">
        <v>267</v>
      </c>
      <c r="I2" s="145" t="s">
        <v>235</v>
      </c>
      <c r="J2" s="146" t="s">
        <v>304</v>
      </c>
      <c r="K2" s="147" t="s">
        <v>695</v>
      </c>
      <c r="L2" s="155" t="s">
        <v>702</v>
      </c>
      <c r="M2" s="154" t="s">
        <v>236</v>
      </c>
      <c r="N2" s="143" t="s">
        <v>696</v>
      </c>
      <c r="O2" s="148" t="s">
        <v>706</v>
      </c>
      <c r="P2" s="152" t="s">
        <v>707</v>
      </c>
      <c r="Q2" s="306" t="s">
        <v>708</v>
      </c>
      <c r="R2" s="149" t="s">
        <v>703</v>
      </c>
      <c r="S2" s="153" t="s">
        <v>268</v>
      </c>
      <c r="T2" s="151" t="s">
        <v>237</v>
      </c>
      <c r="U2" s="319" t="s">
        <v>305</v>
      </c>
    </row>
    <row r="3" spans="1:23" s="41" customFormat="1" ht="13.5" thickTop="1" x14ac:dyDescent="0.2">
      <c r="A3" s="565" t="e">
        <f>#REF!</f>
        <v>#REF!</v>
      </c>
      <c r="B3" s="563" t="e">
        <f>#REF!</f>
        <v>#REF!</v>
      </c>
      <c r="C3" s="568" t="s">
        <v>136</v>
      </c>
      <c r="D3" s="569"/>
      <c r="E3" s="569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1"/>
      <c r="U3" s="572"/>
    </row>
    <row r="4" spans="1:23" x14ac:dyDescent="0.2">
      <c r="A4" s="15" t="s">
        <v>37</v>
      </c>
      <c r="B4" s="389" t="s">
        <v>109</v>
      </c>
      <c r="C4" s="163">
        <v>3260</v>
      </c>
      <c r="D4" s="163">
        <v>2334</v>
      </c>
      <c r="E4" s="163">
        <v>5594</v>
      </c>
      <c r="F4" s="307">
        <v>0.13857398568019094</v>
      </c>
      <c r="G4" s="307">
        <v>0.60993436754176611</v>
      </c>
      <c r="H4" s="307">
        <v>0.36444000000000015</v>
      </c>
      <c r="I4" s="307">
        <v>7.7145612343297976E-2</v>
      </c>
      <c r="J4" s="307">
        <v>9.2909535452322736E-3</v>
      </c>
      <c r="K4" s="307">
        <v>0.15406698564593302</v>
      </c>
      <c r="L4" s="308">
        <v>1.6E-2</v>
      </c>
      <c r="M4" s="308">
        <v>8.7584215591915301E-2</v>
      </c>
      <c r="N4" s="309">
        <v>9.5602294455066918E-4</v>
      </c>
      <c r="O4" s="307">
        <v>0.19292922143579372</v>
      </c>
      <c r="P4" s="307">
        <v>0.17484747474747475</v>
      </c>
      <c r="Q4" s="307">
        <v>5.1549801919162364E-2</v>
      </c>
      <c r="R4" s="307">
        <v>9.7049560286246894E-2</v>
      </c>
      <c r="S4" s="310">
        <v>2.0405387022173855E-3</v>
      </c>
      <c r="T4" s="311">
        <v>0.13487475915221581</v>
      </c>
      <c r="U4" s="320">
        <v>1.1517707341404797E-2</v>
      </c>
      <c r="W4" s="7"/>
    </row>
    <row r="5" spans="1:23" x14ac:dyDescent="0.2">
      <c r="A5" s="15" t="s">
        <v>38</v>
      </c>
      <c r="B5" s="389" t="s">
        <v>105</v>
      </c>
      <c r="C5" s="163">
        <v>38336</v>
      </c>
      <c r="D5" s="163">
        <v>25304</v>
      </c>
      <c r="E5" s="163">
        <v>63640</v>
      </c>
      <c r="F5" s="312">
        <v>0.20649813793738733</v>
      </c>
      <c r="G5" s="312">
        <v>0.53053651090260689</v>
      </c>
      <c r="H5" s="312">
        <v>0.38344000000000006</v>
      </c>
      <c r="I5" s="312">
        <v>5.5700076511094106E-2</v>
      </c>
      <c r="J5" s="312">
        <v>1.0834033809657233E-2</v>
      </c>
      <c r="K5" s="312">
        <v>8.443025157722564E-2</v>
      </c>
      <c r="L5" s="308">
        <v>0.02</v>
      </c>
      <c r="M5" s="308">
        <v>7.734722009496095E-2</v>
      </c>
      <c r="N5" s="313">
        <v>7.6016134036611853E-3</v>
      </c>
      <c r="O5" s="312">
        <v>0.22893585803509467</v>
      </c>
      <c r="P5" s="312">
        <v>0.18120592607273811</v>
      </c>
      <c r="Q5" s="307">
        <v>5.8029494466306453E-2</v>
      </c>
      <c r="R5" s="307">
        <v>9.9182932633645526E-2</v>
      </c>
      <c r="S5" s="314">
        <v>3.1318770800883606E-4</v>
      </c>
      <c r="T5" s="315">
        <v>0.14934511353948698</v>
      </c>
      <c r="U5" s="321">
        <v>6.1259515686528333E-3</v>
      </c>
      <c r="W5" s="7"/>
    </row>
    <row r="6" spans="1:23" x14ac:dyDescent="0.2">
      <c r="A6" s="15" t="s">
        <v>39</v>
      </c>
      <c r="B6" s="389" t="s">
        <v>109</v>
      </c>
      <c r="C6" s="163">
        <v>2129</v>
      </c>
      <c r="D6" s="163">
        <v>1476</v>
      </c>
      <c r="E6" s="163">
        <v>3605</v>
      </c>
      <c r="F6" s="312">
        <v>0.24311490978157646</v>
      </c>
      <c r="G6" s="312">
        <v>0.73860398860398857</v>
      </c>
      <c r="H6" s="312">
        <v>0.43318200000000007</v>
      </c>
      <c r="I6" s="312">
        <v>7.2271386430678472E-2</v>
      </c>
      <c r="J6" s="312">
        <v>8.6614173228346455E-3</v>
      </c>
      <c r="K6" s="312">
        <v>9.720176730486009E-2</v>
      </c>
      <c r="L6" s="308">
        <v>1.2E-2</v>
      </c>
      <c r="M6" s="308">
        <v>7.3746312684365781E-2</v>
      </c>
      <c r="N6" s="313">
        <v>5.8737151248164461E-3</v>
      </c>
      <c r="O6" s="312">
        <v>0.23919263456090653</v>
      </c>
      <c r="P6" s="312">
        <v>0.19243909348441923</v>
      </c>
      <c r="Q6" s="307">
        <v>4.5137391389975745E-2</v>
      </c>
      <c r="R6" s="307">
        <v>0.15428163896011271</v>
      </c>
      <c r="S6" s="314">
        <v>8.0128205128205125E-4</v>
      </c>
      <c r="T6" s="315">
        <v>0.27710843373493976</v>
      </c>
      <c r="U6" s="321">
        <v>1.027097902097902E-2</v>
      </c>
      <c r="W6" s="7"/>
    </row>
    <row r="7" spans="1:23" x14ac:dyDescent="0.2">
      <c r="A7" s="15" t="s">
        <v>40</v>
      </c>
      <c r="B7" s="412" t="s">
        <v>105</v>
      </c>
      <c r="C7" s="163">
        <v>5417</v>
      </c>
      <c r="D7" s="163">
        <v>3549</v>
      </c>
      <c r="E7" s="163">
        <v>8966</v>
      </c>
      <c r="F7" s="312">
        <v>0.22058008498060225</v>
      </c>
      <c r="G7" s="312">
        <v>0.62469979678551635</v>
      </c>
      <c r="H7" s="312">
        <v>0.39681800000000012</v>
      </c>
      <c r="I7" s="312">
        <v>7.2317723770005934E-2</v>
      </c>
      <c r="J7" s="312">
        <v>1.2588766946417043E-2</v>
      </c>
      <c r="K7" s="312">
        <v>0.10584152689415847</v>
      </c>
      <c r="L7" s="308">
        <v>1.8000000000000002E-2</v>
      </c>
      <c r="M7" s="308">
        <v>6.990521327014218E-2</v>
      </c>
      <c r="N7" s="313">
        <v>5.1813471502590676E-3</v>
      </c>
      <c r="O7" s="312">
        <v>0.25379659987856706</v>
      </c>
      <c r="P7" s="312">
        <v>0.22648148148148145</v>
      </c>
      <c r="Q7" s="307">
        <v>5.8371697797160893E-2</v>
      </c>
      <c r="R7" s="307">
        <v>0.10017822824415057</v>
      </c>
      <c r="S7" s="314">
        <v>1.314828341855369E-3</v>
      </c>
      <c r="T7" s="315">
        <v>0.21128451380552216</v>
      </c>
      <c r="U7" s="321">
        <v>5.3177501826150476E-3</v>
      </c>
      <c r="W7" s="7"/>
    </row>
    <row r="8" spans="1:23" x14ac:dyDescent="0.2">
      <c r="A8" s="15" t="s">
        <v>41</v>
      </c>
      <c r="B8" s="389" t="s">
        <v>109</v>
      </c>
      <c r="C8" s="163">
        <v>1561</v>
      </c>
      <c r="D8" s="163">
        <v>1066</v>
      </c>
      <c r="E8" s="163">
        <v>2627</v>
      </c>
      <c r="F8" s="312">
        <v>0.23246753246753246</v>
      </c>
      <c r="G8" s="312">
        <v>0.74415584415584413</v>
      </c>
      <c r="H8" s="312">
        <v>0.45679500000000006</v>
      </c>
      <c r="I8" s="312">
        <v>7.4688796680497924E-2</v>
      </c>
      <c r="J8" s="312">
        <v>7.7864293659621799E-3</v>
      </c>
      <c r="K8" s="312">
        <v>0.17142857142857143</v>
      </c>
      <c r="L8" s="308">
        <v>1.3000000000000001E-2</v>
      </c>
      <c r="M8" s="308">
        <v>3.3057851239669422E-2</v>
      </c>
      <c r="N8" s="313">
        <v>2.0408163265306124E-3</v>
      </c>
      <c r="O8" s="312">
        <v>0.25583010752688173</v>
      </c>
      <c r="P8" s="312">
        <v>0.19802580645161288</v>
      </c>
      <c r="Q8" s="307">
        <v>5.9366337216087528E-2</v>
      </c>
      <c r="R8" s="307">
        <v>8.6255556940471934E-2</v>
      </c>
      <c r="S8" s="314">
        <v>1.0492178557802365E-3</v>
      </c>
      <c r="T8" s="315">
        <v>0.21218487394957986</v>
      </c>
      <c r="U8" s="321">
        <v>6.2953071346814196E-3</v>
      </c>
      <c r="W8" s="7"/>
    </row>
    <row r="9" spans="1:23" x14ac:dyDescent="0.2">
      <c r="A9" s="15" t="s">
        <v>42</v>
      </c>
      <c r="B9" s="389" t="s">
        <v>105</v>
      </c>
      <c r="C9" s="163">
        <v>14834</v>
      </c>
      <c r="D9" s="163">
        <v>10454</v>
      </c>
      <c r="E9" s="163">
        <v>25288</v>
      </c>
      <c r="F9" s="312">
        <v>0.23824740569922584</v>
      </c>
      <c r="G9" s="312">
        <v>0.62243452478998518</v>
      </c>
      <c r="H9" s="312">
        <v>0.4238380000000001</v>
      </c>
      <c r="I9" s="312">
        <v>9.119042706828967E-2</v>
      </c>
      <c r="J9" s="312">
        <v>1.842605801236329E-2</v>
      </c>
      <c r="K9" s="312">
        <v>0.22513638271086867</v>
      </c>
      <c r="L9" s="308">
        <v>1.9E-2</v>
      </c>
      <c r="M9" s="308">
        <v>7.3792394655704002E-2</v>
      </c>
      <c r="N9" s="313">
        <v>1.0429703796412181E-2</v>
      </c>
      <c r="O9" s="312">
        <v>0.28962409927942351</v>
      </c>
      <c r="P9" s="312">
        <v>0.2319652139144342</v>
      </c>
      <c r="Q9" s="307">
        <v>4.7797461223264004E-2</v>
      </c>
      <c r="R9" s="307">
        <v>0.11390503776281313</v>
      </c>
      <c r="S9" s="314">
        <v>1.4137411512187069E-3</v>
      </c>
      <c r="T9" s="315">
        <v>0.12716885315277193</v>
      </c>
      <c r="U9" s="321">
        <v>9.1016036158751788E-3</v>
      </c>
      <c r="W9" s="7"/>
    </row>
    <row r="10" spans="1:23" x14ac:dyDescent="0.2">
      <c r="A10" s="15" t="s">
        <v>43</v>
      </c>
      <c r="B10" s="389" t="s">
        <v>109</v>
      </c>
      <c r="C10" s="163">
        <v>4316</v>
      </c>
      <c r="D10" s="163">
        <v>2911</v>
      </c>
      <c r="E10" s="163">
        <v>7227</v>
      </c>
      <c r="F10" s="312">
        <v>0.24309133489461357</v>
      </c>
      <c r="G10" s="312">
        <v>0.72529274004683841</v>
      </c>
      <c r="H10" s="312">
        <v>0.42878100000000008</v>
      </c>
      <c r="I10" s="312">
        <v>9.9468488990129084E-2</v>
      </c>
      <c r="J10" s="312">
        <v>1.6738402678144429E-2</v>
      </c>
      <c r="K10" s="312">
        <v>0.13661971830985917</v>
      </c>
      <c r="L10" s="308">
        <v>1.4999999999999999E-2</v>
      </c>
      <c r="M10" s="308">
        <v>7.6631259484066766E-2</v>
      </c>
      <c r="N10" s="313">
        <v>7.0323488045007029E-3</v>
      </c>
      <c r="O10" s="312">
        <v>0.24781235340109459</v>
      </c>
      <c r="P10" s="312">
        <v>0.21265129007036745</v>
      </c>
      <c r="Q10" s="307">
        <v>4.9889610682644303E-2</v>
      </c>
      <c r="R10" s="307">
        <v>8.9960173028349466E-2</v>
      </c>
      <c r="S10" s="314">
        <v>1.941451901480833E-3</v>
      </c>
      <c r="T10" s="315">
        <v>0.25742574257425743</v>
      </c>
      <c r="U10" s="321">
        <v>1.3247554151280977E-2</v>
      </c>
      <c r="W10" s="7"/>
    </row>
    <row r="11" spans="1:23" x14ac:dyDescent="0.2">
      <c r="A11" s="15" t="s">
        <v>44</v>
      </c>
      <c r="B11" s="389" t="s">
        <v>109</v>
      </c>
      <c r="C11" s="163">
        <v>2246</v>
      </c>
      <c r="D11" s="163">
        <v>1518</v>
      </c>
      <c r="E11" s="163">
        <v>3764</v>
      </c>
      <c r="F11" s="312">
        <v>0.27596646483465298</v>
      </c>
      <c r="G11" s="312">
        <v>0.76269212855146717</v>
      </c>
      <c r="H11" s="312">
        <v>0.412327</v>
      </c>
      <c r="I11" s="312">
        <v>8.4388185654008435E-2</v>
      </c>
      <c r="J11" s="312">
        <v>1.4342629482071713E-2</v>
      </c>
      <c r="K11" s="312">
        <v>0.15499254843517138</v>
      </c>
      <c r="L11" s="308">
        <v>1.9E-2</v>
      </c>
      <c r="M11" s="308">
        <v>5.8108108108108111E-2</v>
      </c>
      <c r="N11" s="313">
        <v>7.3529411764705881E-3</v>
      </c>
      <c r="O11" s="312">
        <v>0.31993515850144089</v>
      </c>
      <c r="P11" s="312">
        <v>0.2941585014409222</v>
      </c>
      <c r="Q11" s="307">
        <v>5.6394287075048566E-2</v>
      </c>
      <c r="R11" s="307">
        <v>0.14113986728319339</v>
      </c>
      <c r="S11" s="314">
        <v>3.2845412352731167E-3</v>
      </c>
      <c r="T11" s="315">
        <v>0.24525745257452569</v>
      </c>
      <c r="U11" s="321">
        <v>1.1995715815780078E-2</v>
      </c>
      <c r="W11" s="7"/>
    </row>
    <row r="12" spans="1:23" x14ac:dyDescent="0.2">
      <c r="A12" s="15" t="s">
        <v>224</v>
      </c>
      <c r="B12" s="389" t="s">
        <v>105</v>
      </c>
      <c r="C12" s="163">
        <v>19766</v>
      </c>
      <c r="D12" s="163">
        <v>14384</v>
      </c>
      <c r="E12" s="163">
        <v>34150</v>
      </c>
      <c r="F12" s="312">
        <v>7.2484629647701762E-2</v>
      </c>
      <c r="G12" s="312">
        <v>0.36491168146774666</v>
      </c>
      <c r="H12" s="312">
        <v>0.23299300000000003</v>
      </c>
      <c r="I12" s="312">
        <v>3.5558654348962875E-2</v>
      </c>
      <c r="J12" s="312">
        <v>3.8715554543384194E-3</v>
      </c>
      <c r="K12" s="312">
        <v>6.6631411951348488E-2</v>
      </c>
      <c r="L12" s="308">
        <v>1.7000000000000001E-2</v>
      </c>
      <c r="M12" s="308">
        <v>7.8530384816298107E-2</v>
      </c>
      <c r="N12" s="313">
        <v>6.0564111437965045E-3</v>
      </c>
      <c r="O12" s="312">
        <v>0.16933840479483636</v>
      </c>
      <c r="P12" s="312">
        <v>0.1261610325752919</v>
      </c>
      <c r="Q12" s="307">
        <v>4.6483137144326947E-2</v>
      </c>
      <c r="R12" s="307">
        <v>7.7984069267432732E-2</v>
      </c>
      <c r="S12" s="314">
        <v>5.8974413630905433E-4</v>
      </c>
      <c r="T12" s="315">
        <v>0.12038182782393492</v>
      </c>
      <c r="U12" s="321">
        <v>5.0803259935057092E-3</v>
      </c>
      <c r="W12" s="7"/>
    </row>
    <row r="13" spans="1:23" x14ac:dyDescent="0.2">
      <c r="A13" s="15" t="s">
        <v>45</v>
      </c>
      <c r="B13" s="389" t="s">
        <v>109</v>
      </c>
      <c r="C13" s="163">
        <v>5721</v>
      </c>
      <c r="D13" s="163">
        <v>4262</v>
      </c>
      <c r="E13" s="163">
        <v>9983</v>
      </c>
      <c r="F13" s="312">
        <v>0.12720300261096606</v>
      </c>
      <c r="G13" s="312">
        <v>0.45406331592689297</v>
      </c>
      <c r="H13" s="312">
        <v>0.24324500000000007</v>
      </c>
      <c r="I13" s="312">
        <v>4.3381535038932148E-2</v>
      </c>
      <c r="J13" s="312">
        <v>5.8610103265420042E-3</v>
      </c>
      <c r="K13" s="312">
        <v>5.7594579333709768E-2</v>
      </c>
      <c r="L13" s="308">
        <v>1.3000000000000001E-2</v>
      </c>
      <c r="M13" s="308">
        <v>6.3924402445803219E-2</v>
      </c>
      <c r="N13" s="313">
        <v>3.3764772087788407E-3</v>
      </c>
      <c r="O13" s="312">
        <v>0.16630651138168343</v>
      </c>
      <c r="P13" s="312">
        <v>0.1330185381355932</v>
      </c>
      <c r="Q13" s="307">
        <v>4.7058753922891161E-2</v>
      </c>
      <c r="R13" s="307">
        <v>7.644352836104773E-2</v>
      </c>
      <c r="S13" s="314">
        <v>8.1407109554234398E-4</v>
      </c>
      <c r="T13" s="315">
        <v>0.16063348416289591</v>
      </c>
      <c r="U13" s="321">
        <v>5.4764782791030418E-3</v>
      </c>
      <c r="W13" s="7"/>
    </row>
    <row r="14" spans="1:23" x14ac:dyDescent="0.2">
      <c r="A14" s="15" t="s">
        <v>46</v>
      </c>
      <c r="B14" s="389" t="s">
        <v>109</v>
      </c>
      <c r="C14" s="163">
        <v>4199</v>
      </c>
      <c r="D14" s="163">
        <v>3044</v>
      </c>
      <c r="E14" s="163">
        <v>7243</v>
      </c>
      <c r="F14" s="312">
        <v>0.28021139166177333</v>
      </c>
      <c r="G14" s="312">
        <v>0.70463887257780389</v>
      </c>
      <c r="H14" s="312">
        <v>0.46182000000000012</v>
      </c>
      <c r="I14" s="312">
        <v>8.1751824817518248E-2</v>
      </c>
      <c r="J14" s="312">
        <v>1.2121212121212121E-2</v>
      </c>
      <c r="K14" s="312">
        <v>0.11519434628975266</v>
      </c>
      <c r="L14" s="308">
        <v>1.9E-2</v>
      </c>
      <c r="M14" s="308">
        <v>8.5152838427947602E-2</v>
      </c>
      <c r="N14" s="313">
        <v>5.6537102473498231E-3</v>
      </c>
      <c r="O14" s="312">
        <v>0.20783319967923014</v>
      </c>
      <c r="P14" s="312">
        <v>0.15643063352044906</v>
      </c>
      <c r="Q14" s="307">
        <v>5.0835014387305866E-2</v>
      </c>
      <c r="R14" s="307">
        <v>8.9694122076947935E-2</v>
      </c>
      <c r="S14" s="314">
        <v>1.6862801377726751E-3</v>
      </c>
      <c r="T14" s="315">
        <v>0.28425655976676389</v>
      </c>
      <c r="U14" s="321">
        <v>1.2808553386911595E-2</v>
      </c>
      <c r="W14" s="7"/>
    </row>
    <row r="15" spans="1:23" x14ac:dyDescent="0.2">
      <c r="A15" s="15" t="s">
        <v>47</v>
      </c>
      <c r="B15" s="389" t="s">
        <v>109</v>
      </c>
      <c r="C15" s="163">
        <v>139</v>
      </c>
      <c r="D15" s="163">
        <v>80</v>
      </c>
      <c r="E15" s="163">
        <v>219</v>
      </c>
      <c r="F15" s="312">
        <v>0.29527559055118108</v>
      </c>
      <c r="G15" s="312">
        <v>0.91732283464566933</v>
      </c>
      <c r="H15" s="312">
        <v>0.52949700000000011</v>
      </c>
      <c r="I15" s="312">
        <v>4.2553191489361701E-2</v>
      </c>
      <c r="J15" s="312">
        <v>8.130081300813009E-3</v>
      </c>
      <c r="K15" s="312">
        <v>0.17142857142857143</v>
      </c>
      <c r="L15" s="308">
        <v>0</v>
      </c>
      <c r="M15" s="308">
        <v>4.2553191489361701E-2</v>
      </c>
      <c r="N15" s="313">
        <v>0</v>
      </c>
      <c r="O15" s="312">
        <v>0.11599999999999999</v>
      </c>
      <c r="P15" s="312">
        <v>0.16300000000000001</v>
      </c>
      <c r="Q15" s="307">
        <v>6.0929927380013571E-2</v>
      </c>
      <c r="R15" s="307">
        <v>0.140625</v>
      </c>
      <c r="S15" s="314">
        <v>4.2826552462526769E-3</v>
      </c>
      <c r="T15" s="315">
        <v>0.34042553191489366</v>
      </c>
      <c r="U15" s="321">
        <v>8.5653104925053538E-3</v>
      </c>
      <c r="W15" s="7"/>
    </row>
    <row r="16" spans="1:23" x14ac:dyDescent="0.2">
      <c r="A16" s="15" t="s">
        <v>48</v>
      </c>
      <c r="B16" s="389" t="s">
        <v>109</v>
      </c>
      <c r="C16" s="163">
        <v>2045</v>
      </c>
      <c r="D16" s="163">
        <v>1442</v>
      </c>
      <c r="E16" s="163">
        <v>3487</v>
      </c>
      <c r="F16" s="312">
        <v>0.20703827382481377</v>
      </c>
      <c r="G16" s="312">
        <v>0.62676599023889035</v>
      </c>
      <c r="H16" s="312">
        <v>0.47634500000000007</v>
      </c>
      <c r="I16" s="312">
        <v>7.9447322970639028E-2</v>
      </c>
      <c r="J16" s="312">
        <v>1.0752688172043012E-2</v>
      </c>
      <c r="K16" s="312">
        <v>0.11055276381909548</v>
      </c>
      <c r="L16" s="308">
        <v>1.7000000000000001E-2</v>
      </c>
      <c r="M16" s="308">
        <v>9.499136442141623E-2</v>
      </c>
      <c r="N16" s="313">
        <v>1.001669449081803E-2</v>
      </c>
      <c r="O16" s="312">
        <v>0.26451114649681529</v>
      </c>
      <c r="P16" s="312">
        <v>0.22490111642743219</v>
      </c>
      <c r="Q16" s="307">
        <v>5.5165331764921888E-2</v>
      </c>
      <c r="R16" s="307">
        <v>0.10485485365809366</v>
      </c>
      <c r="S16" s="314">
        <v>1.4383043149129447E-3</v>
      </c>
      <c r="T16" s="315">
        <v>0.24734982332155475</v>
      </c>
      <c r="U16" s="321">
        <v>9.4625283875851632E-3</v>
      </c>
      <c r="W16" s="7"/>
    </row>
    <row r="17" spans="1:24" x14ac:dyDescent="0.2">
      <c r="A17" s="15" t="s">
        <v>49</v>
      </c>
      <c r="B17" s="389" t="s">
        <v>109</v>
      </c>
      <c r="C17" s="163">
        <v>4001</v>
      </c>
      <c r="D17" s="163">
        <v>2770</v>
      </c>
      <c r="E17" s="163">
        <v>6771</v>
      </c>
      <c r="F17" s="312">
        <v>0.13621430376547891</v>
      </c>
      <c r="G17" s="312">
        <v>0.55016426585797318</v>
      </c>
      <c r="H17" s="312">
        <v>0.26251700000000011</v>
      </c>
      <c r="I17" s="312">
        <v>2.5889967637540454E-2</v>
      </c>
      <c r="J17" s="312">
        <v>3.5211267605633804E-3</v>
      </c>
      <c r="K17" s="312">
        <v>9.3353248693054516E-2</v>
      </c>
      <c r="L17" s="308">
        <v>1.3999999999999999E-2</v>
      </c>
      <c r="M17" s="308">
        <v>4.9959709911361803E-2</v>
      </c>
      <c r="N17" s="313">
        <v>4.4576523031203564E-3</v>
      </c>
      <c r="O17" s="312">
        <v>0.15285991379310346</v>
      </c>
      <c r="P17" s="312">
        <v>0.12387082884822391</v>
      </c>
      <c r="Q17" s="307">
        <v>4.7733644382832452E-2</v>
      </c>
      <c r="R17" s="307">
        <v>9.6491318282784011E-2</v>
      </c>
      <c r="S17" s="314">
        <v>1.4459822350753977E-3</v>
      </c>
      <c r="T17" s="315">
        <v>0.10967741935483866</v>
      </c>
      <c r="U17" s="321">
        <v>7.8496178475521584E-3</v>
      </c>
      <c r="W17" s="7"/>
    </row>
    <row r="18" spans="1:24" x14ac:dyDescent="0.2">
      <c r="A18" s="15" t="s">
        <v>50</v>
      </c>
      <c r="B18" s="389" t="s">
        <v>105</v>
      </c>
      <c r="C18" s="163">
        <v>17963</v>
      </c>
      <c r="D18" s="163">
        <v>13163</v>
      </c>
      <c r="E18" s="163">
        <v>31126</v>
      </c>
      <c r="F18" s="312">
        <v>7.2336625341458294E-2</v>
      </c>
      <c r="G18" s="312">
        <v>0.29969531414162637</v>
      </c>
      <c r="H18" s="312">
        <v>0.20300100000000007</v>
      </c>
      <c r="I18" s="312">
        <v>3.7163375224416519E-2</v>
      </c>
      <c r="J18" s="312">
        <v>6.0092870800327776E-3</v>
      </c>
      <c r="K18" s="312">
        <v>0.13053783044667275</v>
      </c>
      <c r="L18" s="308">
        <v>1.4999999999999999E-2</v>
      </c>
      <c r="M18" s="308">
        <v>6.5720955288202557E-2</v>
      </c>
      <c r="N18" s="313">
        <v>3.9905677489570105E-3</v>
      </c>
      <c r="O18" s="312">
        <v>0.14614180264180265</v>
      </c>
      <c r="P18" s="312">
        <v>0.11563684006211179</v>
      </c>
      <c r="Q18" s="307">
        <v>4.610569091385941E-2</v>
      </c>
      <c r="R18" s="307">
        <v>6.1076311200263578E-2</v>
      </c>
      <c r="S18" s="314">
        <v>4.7719570685625086E-4</v>
      </c>
      <c r="T18" s="315">
        <v>6.6814732555987466E-2</v>
      </c>
      <c r="U18" s="321">
        <v>6.2844248174119812E-3</v>
      </c>
      <c r="W18" s="7"/>
      <c r="X18" s="88"/>
    </row>
    <row r="19" spans="1:24" x14ac:dyDescent="0.2">
      <c r="A19" s="15" t="s">
        <v>51</v>
      </c>
      <c r="B19" s="389" t="s">
        <v>109</v>
      </c>
      <c r="C19" s="163">
        <v>1226</v>
      </c>
      <c r="D19" s="163">
        <v>827</v>
      </c>
      <c r="E19" s="163">
        <v>2053</v>
      </c>
      <c r="F19" s="312">
        <v>0.22174657534246575</v>
      </c>
      <c r="G19" s="312">
        <v>0.7226027397260274</v>
      </c>
      <c r="H19" s="312">
        <v>0.39881300000000008</v>
      </c>
      <c r="I19" s="312">
        <v>0.10591133004926108</v>
      </c>
      <c r="J19" s="312">
        <v>1.5006821282401092E-2</v>
      </c>
      <c r="K19" s="312">
        <v>0.23076923076923078</v>
      </c>
      <c r="L19" s="308">
        <v>1.7000000000000001E-2</v>
      </c>
      <c r="M19" s="308">
        <v>9.6774193548387094E-2</v>
      </c>
      <c r="N19" s="313">
        <v>4.9504950495049506E-3</v>
      </c>
      <c r="O19" s="312">
        <v>0.23489534883720931</v>
      </c>
      <c r="P19" s="312">
        <v>0.23958139534883721</v>
      </c>
      <c r="Q19" s="307">
        <v>5.2301884393354259E-2</v>
      </c>
      <c r="R19" s="307">
        <v>9.6298714290994014E-2</v>
      </c>
      <c r="S19" s="314">
        <v>1.5750098438115237E-3</v>
      </c>
      <c r="T19" s="315">
        <v>0.21393034825870649</v>
      </c>
      <c r="U19" s="321">
        <v>9.9750623441396506E-3</v>
      </c>
      <c r="W19" s="7"/>
    </row>
    <row r="20" spans="1:24" x14ac:dyDescent="0.2">
      <c r="A20" s="15" t="s">
        <v>52</v>
      </c>
      <c r="B20" s="389" t="s">
        <v>109</v>
      </c>
      <c r="C20" s="163">
        <v>2393</v>
      </c>
      <c r="D20" s="163">
        <v>1660</v>
      </c>
      <c r="E20" s="163">
        <v>4053</v>
      </c>
      <c r="F20" s="312">
        <v>0.33260740447436149</v>
      </c>
      <c r="G20" s="312">
        <v>0.74559493169669377</v>
      </c>
      <c r="H20" s="312">
        <v>0.50551700000000022</v>
      </c>
      <c r="I20" s="312">
        <v>8.4224598930481287E-2</v>
      </c>
      <c r="J20" s="312">
        <v>1.4383561643835616E-2</v>
      </c>
      <c r="K20" s="312">
        <v>0.13817663817663817</v>
      </c>
      <c r="L20" s="308">
        <v>1.7000000000000001E-2</v>
      </c>
      <c r="M20" s="308">
        <v>7.209612817089453E-2</v>
      </c>
      <c r="N20" s="313">
        <v>2.8368794326241137E-3</v>
      </c>
      <c r="O20" s="312">
        <v>0.25756187290969906</v>
      </c>
      <c r="P20" s="312">
        <v>0.19058639910813824</v>
      </c>
      <c r="Q20" s="307">
        <v>5.8182828595925828E-2</v>
      </c>
      <c r="R20" s="307">
        <v>0.12149775006942254</v>
      </c>
      <c r="S20" s="314">
        <v>2.844680447563057E-3</v>
      </c>
      <c r="T20" s="315">
        <v>0.30388219544846051</v>
      </c>
      <c r="U20" s="321">
        <v>1.0556925216511789E-2</v>
      </c>
      <c r="W20" s="7"/>
    </row>
    <row r="21" spans="1:24" x14ac:dyDescent="0.2">
      <c r="A21" s="15" t="s">
        <v>53</v>
      </c>
      <c r="B21" s="389" t="s">
        <v>109</v>
      </c>
      <c r="C21" s="163">
        <v>1301</v>
      </c>
      <c r="D21" s="163">
        <v>904</v>
      </c>
      <c r="E21" s="163">
        <v>2205</v>
      </c>
      <c r="F21" s="312">
        <v>0.2013835511145273</v>
      </c>
      <c r="G21" s="312">
        <v>0.74980784012298229</v>
      </c>
      <c r="H21" s="312">
        <v>0.52209300000000003</v>
      </c>
      <c r="I21" s="312">
        <v>8.0459770114942528E-2</v>
      </c>
      <c r="J21" s="312">
        <v>7.6103500761035003E-3</v>
      </c>
      <c r="K21" s="312">
        <v>0.22439024390243903</v>
      </c>
      <c r="L21" s="308">
        <v>1.3999999999999999E-2</v>
      </c>
      <c r="M21" s="308">
        <v>7.407407407407407E-2</v>
      </c>
      <c r="N21" s="313">
        <v>7.3170731707317077E-3</v>
      </c>
      <c r="O21" s="312">
        <v>0.29499999999999998</v>
      </c>
      <c r="P21" s="312">
        <v>0.28199999999999997</v>
      </c>
      <c r="Q21" s="307">
        <v>6.4263461292741075E-2</v>
      </c>
      <c r="R21" s="307">
        <v>6.5753424657534199E-2</v>
      </c>
      <c r="S21" s="314">
        <v>2.2318660880347179E-3</v>
      </c>
      <c r="T21" s="315">
        <v>0.20459770114942533</v>
      </c>
      <c r="U21" s="321">
        <v>7.3155610663360199E-3</v>
      </c>
      <c r="W21" s="7"/>
    </row>
    <row r="22" spans="1:24" x14ac:dyDescent="0.2">
      <c r="A22" s="15" t="s">
        <v>54</v>
      </c>
      <c r="B22" s="389" t="s">
        <v>109</v>
      </c>
      <c r="C22" s="163">
        <v>1869</v>
      </c>
      <c r="D22" s="163">
        <v>1351</v>
      </c>
      <c r="E22" s="163">
        <v>3220</v>
      </c>
      <c r="F22" s="312">
        <v>0.16139324647700079</v>
      </c>
      <c r="G22" s="312">
        <v>0.68971018346184521</v>
      </c>
      <c r="H22" s="312">
        <v>0.401758</v>
      </c>
      <c r="I22" s="312">
        <v>7.1544715447154475E-2</v>
      </c>
      <c r="J22" s="312">
        <v>1.04E-2</v>
      </c>
      <c r="K22" s="312">
        <v>0.13114754098360656</v>
      </c>
      <c r="L22" s="308">
        <v>1.7000000000000001E-2</v>
      </c>
      <c r="M22" s="308">
        <v>0.1032258064516129</v>
      </c>
      <c r="N22" s="313">
        <v>1.1419249592169658E-2</v>
      </c>
      <c r="O22" s="312">
        <v>0.2510125523012553</v>
      </c>
      <c r="P22" s="312">
        <v>0.16566573816155988</v>
      </c>
      <c r="Q22" s="307">
        <v>5.0397677061556734E-2</v>
      </c>
      <c r="R22" s="307">
        <v>7.7684428077130607E-2</v>
      </c>
      <c r="S22" s="314">
        <v>2.6533729999195948E-3</v>
      </c>
      <c r="T22" s="315">
        <v>0.23500810372771475</v>
      </c>
      <c r="U22" s="321">
        <v>9.8898448178821267E-3</v>
      </c>
      <c r="W22" s="7"/>
    </row>
    <row r="23" spans="1:24" x14ac:dyDescent="0.2">
      <c r="A23" s="15" t="s">
        <v>55</v>
      </c>
      <c r="B23" s="389" t="s">
        <v>109</v>
      </c>
      <c r="C23" s="163">
        <v>2942</v>
      </c>
      <c r="D23" s="163">
        <v>2128</v>
      </c>
      <c r="E23" s="163">
        <v>5070</v>
      </c>
      <c r="F23" s="312">
        <v>0.3316309159005788</v>
      </c>
      <c r="G23" s="312">
        <v>0.7638747020769493</v>
      </c>
      <c r="H23" s="312">
        <v>0.45987300000000014</v>
      </c>
      <c r="I23" s="312">
        <v>8.3961248654467163E-2</v>
      </c>
      <c r="J23" s="312">
        <v>1.1444141689373298E-2</v>
      </c>
      <c r="K23" s="312">
        <v>0.26113989637305701</v>
      </c>
      <c r="L23" s="308">
        <v>1.8000000000000002E-2</v>
      </c>
      <c r="M23" s="308">
        <v>7.8579117330462869E-2</v>
      </c>
      <c r="N23" s="313">
        <v>3.105590062111801E-3</v>
      </c>
      <c r="O23" s="312">
        <v>0.256240625</v>
      </c>
      <c r="P23" s="312">
        <v>0.23601562500000001</v>
      </c>
      <c r="Q23" s="307">
        <v>5.0926885577863401E-2</v>
      </c>
      <c r="R23" s="307">
        <v>0.1062958940731713</v>
      </c>
      <c r="S23" s="314">
        <v>1.5855155482815057E-3</v>
      </c>
      <c r="T23" s="315">
        <v>0.23135964912280704</v>
      </c>
      <c r="U23" s="321">
        <v>1.3604746317512274E-2</v>
      </c>
      <c r="W23" s="7"/>
    </row>
    <row r="24" spans="1:24" x14ac:dyDescent="0.2">
      <c r="A24" s="15" t="s">
        <v>56</v>
      </c>
      <c r="B24" s="389" t="s">
        <v>105</v>
      </c>
      <c r="C24" s="163">
        <v>7514</v>
      </c>
      <c r="D24" s="163">
        <v>5219</v>
      </c>
      <c r="E24" s="163">
        <v>12733</v>
      </c>
      <c r="F24" s="312">
        <v>0.11563570551354146</v>
      </c>
      <c r="G24" s="312">
        <v>0.48658780944993857</v>
      </c>
      <c r="H24" s="312">
        <v>0.25594700000000009</v>
      </c>
      <c r="I24" s="312">
        <v>4.0775131207105367E-2</v>
      </c>
      <c r="J24" s="312">
        <v>4.9283154121863796E-3</v>
      </c>
      <c r="K24" s="312">
        <v>0.12882185079494496</v>
      </c>
      <c r="L24" s="308">
        <v>1.3000000000000001E-2</v>
      </c>
      <c r="M24" s="308">
        <v>5.8326629123089301E-2</v>
      </c>
      <c r="N24" s="313">
        <v>4.0551500405515001E-3</v>
      </c>
      <c r="O24" s="312">
        <v>0.17087817745803358</v>
      </c>
      <c r="P24" s="312">
        <v>0.15468663152850984</v>
      </c>
      <c r="Q24" s="307">
        <v>4.5324638164336406E-2</v>
      </c>
      <c r="R24" s="307">
        <v>0.10925549713579608</v>
      </c>
      <c r="S24" s="314">
        <v>1.3388811073576667E-3</v>
      </c>
      <c r="T24" s="315">
        <v>0.13458401305057099</v>
      </c>
      <c r="U24" s="321">
        <v>6.7973963912004616E-3</v>
      </c>
      <c r="W24" s="7"/>
    </row>
    <row r="25" spans="1:24" x14ac:dyDescent="0.2">
      <c r="A25" s="15" t="s">
        <v>57</v>
      </c>
      <c r="B25" s="389" t="s">
        <v>105</v>
      </c>
      <c r="C25" s="163">
        <v>10076</v>
      </c>
      <c r="D25" s="163">
        <v>6718</v>
      </c>
      <c r="E25" s="163">
        <v>16794</v>
      </c>
      <c r="F25" s="312">
        <v>0.23350716419421802</v>
      </c>
      <c r="G25" s="312">
        <v>0.65156194623057062</v>
      </c>
      <c r="H25" s="312">
        <v>0.4608830000000001</v>
      </c>
      <c r="I25" s="312">
        <v>8.2871316019842434E-2</v>
      </c>
      <c r="J25" s="312">
        <v>1.5897047691143074E-2</v>
      </c>
      <c r="K25" s="312">
        <v>0.18297746144721233</v>
      </c>
      <c r="L25" s="308">
        <v>2.3E-2</v>
      </c>
      <c r="M25" s="308">
        <v>8.7019790454016296E-2</v>
      </c>
      <c r="N25" s="313">
        <v>5.2832403874376287E-3</v>
      </c>
      <c r="O25" s="312">
        <v>0.2833872590108969</v>
      </c>
      <c r="P25" s="312">
        <v>0.2550264594708106</v>
      </c>
      <c r="Q25" s="307">
        <v>6.0246779990848154E-2</v>
      </c>
      <c r="R25" s="307">
        <v>0.14095231337105463</v>
      </c>
      <c r="S25" s="314">
        <v>1.4342058085335247E-3</v>
      </c>
      <c r="T25" s="315">
        <v>0.15605749486652976</v>
      </c>
      <c r="U25" s="321">
        <v>9.0126796831708992E-3</v>
      </c>
      <c r="W25" s="7"/>
    </row>
    <row r="26" spans="1:24" x14ac:dyDescent="0.2">
      <c r="A26" s="15" t="s">
        <v>58</v>
      </c>
      <c r="B26" s="389" t="s">
        <v>105</v>
      </c>
      <c r="C26" s="163">
        <v>20123</v>
      </c>
      <c r="D26" s="163">
        <v>13856</v>
      </c>
      <c r="E26" s="163">
        <v>33979</v>
      </c>
      <c r="F26" s="312">
        <v>0.14077814077814077</v>
      </c>
      <c r="G26" s="312">
        <v>0.46087021087021085</v>
      </c>
      <c r="H26" s="312">
        <v>0.35508400000000007</v>
      </c>
      <c r="I26" s="312">
        <v>6.1620500666567914E-2</v>
      </c>
      <c r="J26" s="312">
        <v>1.0241277555979865E-2</v>
      </c>
      <c r="K26" s="312">
        <v>9.2867756315007433E-2</v>
      </c>
      <c r="L26" s="308">
        <v>2.3E-2</v>
      </c>
      <c r="M26" s="308">
        <v>9.1459810874704492E-2</v>
      </c>
      <c r="N26" s="313">
        <v>7.6134699853587116E-3</v>
      </c>
      <c r="O26" s="312">
        <v>0.22919531250000003</v>
      </c>
      <c r="P26" s="312">
        <v>0.21592494345054494</v>
      </c>
      <c r="Q26" s="307">
        <v>5.5100831273884765E-2</v>
      </c>
      <c r="R26" s="307">
        <v>0.11573361225745138</v>
      </c>
      <c r="S26" s="314">
        <v>7.4708752597296474E-4</v>
      </c>
      <c r="T26" s="315">
        <v>0.10505714733051508</v>
      </c>
      <c r="U26" s="321">
        <v>7.0350742029120852E-3</v>
      </c>
      <c r="W26" s="7"/>
    </row>
    <row r="27" spans="1:24" x14ac:dyDescent="0.2">
      <c r="A27" s="15" t="s">
        <v>59</v>
      </c>
      <c r="B27" s="389" t="s">
        <v>109</v>
      </c>
      <c r="C27" s="163">
        <v>876</v>
      </c>
      <c r="D27" s="163">
        <v>671</v>
      </c>
      <c r="E27" s="163">
        <v>1547</v>
      </c>
      <c r="F27" s="312">
        <v>0.29950900163666122</v>
      </c>
      <c r="G27" s="312">
        <v>0.81451172940534644</v>
      </c>
      <c r="H27" s="312">
        <v>0.38502200000000009</v>
      </c>
      <c r="I27" s="312">
        <v>7.0287539936102233E-2</v>
      </c>
      <c r="J27" s="312">
        <v>1.2461059190031152E-2</v>
      </c>
      <c r="K27" s="312">
        <v>8.1180811808118078E-2</v>
      </c>
      <c r="L27" s="308">
        <v>1.3000000000000001E-2</v>
      </c>
      <c r="M27" s="308">
        <v>9.5238095238095233E-2</v>
      </c>
      <c r="N27" s="313">
        <v>3.6900369003690036E-3</v>
      </c>
      <c r="O27" s="312">
        <v>0.13410460251046025</v>
      </c>
      <c r="P27" s="312">
        <v>8.3633333333333337E-2</v>
      </c>
      <c r="Q27" s="307">
        <v>4.4458075616518156E-2</v>
      </c>
      <c r="R27" s="307">
        <v>8.9542483660130734E-2</v>
      </c>
      <c r="S27" s="314">
        <v>6.1804697156983925E-4</v>
      </c>
      <c r="T27" s="315">
        <v>0.29523809523809519</v>
      </c>
      <c r="U27" s="321">
        <v>9.4252163164400497E-3</v>
      </c>
      <c r="W27" s="7"/>
    </row>
    <row r="28" spans="1:24" x14ac:dyDescent="0.2">
      <c r="A28" s="15" t="s">
        <v>60</v>
      </c>
      <c r="B28" s="389" t="s">
        <v>105</v>
      </c>
      <c r="C28" s="163">
        <v>9893</v>
      </c>
      <c r="D28" s="163">
        <v>6864</v>
      </c>
      <c r="E28" s="163">
        <v>16757</v>
      </c>
      <c r="F28" s="312">
        <v>0.28548677112766502</v>
      </c>
      <c r="G28" s="312">
        <v>0.70197790906755719</v>
      </c>
      <c r="H28" s="312">
        <v>0.52039800000000003</v>
      </c>
      <c r="I28" s="312">
        <v>9.6562499999999996E-2</v>
      </c>
      <c r="J28" s="312">
        <v>1.7349311393310678E-2</v>
      </c>
      <c r="K28" s="312">
        <v>0.16815797593335391</v>
      </c>
      <c r="L28" s="308">
        <v>2.3E-2</v>
      </c>
      <c r="M28" s="308">
        <v>8.8757396449704137E-2</v>
      </c>
      <c r="N28" s="313">
        <v>6.4318529862174576E-3</v>
      </c>
      <c r="O28" s="312">
        <v>0.29532328244274814</v>
      </c>
      <c r="P28" s="312">
        <v>0.23250629530713471</v>
      </c>
      <c r="Q28" s="307">
        <v>5.1711736534441388E-2</v>
      </c>
      <c r="R28" s="307">
        <v>0.10247452233134757</v>
      </c>
      <c r="S28" s="314">
        <v>1.3340532986055966E-3</v>
      </c>
      <c r="T28" s="315">
        <v>0.22679127725856696</v>
      </c>
      <c r="U28" s="321">
        <v>1.310230918273354E-2</v>
      </c>
      <c r="W28" s="7"/>
    </row>
    <row r="29" spans="1:24" x14ac:dyDescent="0.2">
      <c r="A29" s="15" t="s">
        <v>61</v>
      </c>
      <c r="B29" s="389" t="s">
        <v>109</v>
      </c>
      <c r="C29" s="163">
        <v>3977</v>
      </c>
      <c r="D29" s="163">
        <v>2833</v>
      </c>
      <c r="E29" s="163">
        <v>6810</v>
      </c>
      <c r="F29" s="312">
        <v>0.335075863827617</v>
      </c>
      <c r="G29" s="312">
        <v>0.78362871350248631</v>
      </c>
      <c r="H29" s="312">
        <v>0.57419799999999999</v>
      </c>
      <c r="I29" s="312">
        <v>0.11005135730007337</v>
      </c>
      <c r="J29" s="312">
        <v>1.7212426532325777E-2</v>
      </c>
      <c r="K29" s="312">
        <v>0.19759036144578312</v>
      </c>
      <c r="L29" s="308">
        <v>2.5000000000000001E-2</v>
      </c>
      <c r="M29" s="308">
        <v>8.8905216752387953E-2</v>
      </c>
      <c r="N29" s="313">
        <v>1.1078286558345642E-2</v>
      </c>
      <c r="O29" s="312">
        <v>0.29476686094920895</v>
      </c>
      <c r="P29" s="312">
        <v>0.24707737104825292</v>
      </c>
      <c r="Q29" s="307">
        <v>7.7049141354528783E-2</v>
      </c>
      <c r="R29" s="307">
        <v>0.19867487883029178</v>
      </c>
      <c r="S29" s="314">
        <v>1.4845605700712589E-3</v>
      </c>
      <c r="T29" s="315">
        <v>0.31801055011303692</v>
      </c>
      <c r="U29" s="321">
        <v>1.3546615201900238E-2</v>
      </c>
      <c r="W29" s="7"/>
    </row>
    <row r="30" spans="1:24" x14ac:dyDescent="0.2">
      <c r="A30" s="15" t="s">
        <v>62</v>
      </c>
      <c r="B30" s="389" t="s">
        <v>109</v>
      </c>
      <c r="C30" s="163">
        <v>109</v>
      </c>
      <c r="D30" s="163">
        <v>73</v>
      </c>
      <c r="E30" s="163">
        <v>182</v>
      </c>
      <c r="F30" s="312">
        <v>0.17647058823529413</v>
      </c>
      <c r="G30" s="312">
        <v>0.68778280542986425</v>
      </c>
      <c r="H30" s="312">
        <v>0.57786100000000007</v>
      </c>
      <c r="I30" s="312">
        <v>0.12820512820512819</v>
      </c>
      <c r="J30" s="312">
        <v>2.564102564102564E-2</v>
      </c>
      <c r="K30" s="312">
        <v>7.6923076923076927E-2</v>
      </c>
      <c r="L30" s="308">
        <v>0</v>
      </c>
      <c r="M30" s="308">
        <v>5.128205128205128E-2</v>
      </c>
      <c r="N30" s="313">
        <v>3.7037037037037035E-2</v>
      </c>
      <c r="O30" s="312">
        <v>0.46399999999999997</v>
      </c>
      <c r="P30" s="312">
        <v>0.42899999999999999</v>
      </c>
      <c r="Q30" s="307">
        <v>5.2811267850075394E-2</v>
      </c>
      <c r="R30" s="307">
        <v>3.4482758620689724E-2</v>
      </c>
      <c r="S30" s="314">
        <v>8.3135391923990498E-3</v>
      </c>
      <c r="T30" s="315">
        <v>0.23076923076923073</v>
      </c>
      <c r="U30" s="321">
        <v>7.1258907363420431E-3</v>
      </c>
      <c r="W30" s="7"/>
    </row>
    <row r="31" spans="1:24" x14ac:dyDescent="0.2">
      <c r="A31" s="15" t="s">
        <v>63</v>
      </c>
      <c r="B31" s="389" t="s">
        <v>109</v>
      </c>
      <c r="C31" s="163">
        <v>5892</v>
      </c>
      <c r="D31" s="163">
        <v>4055</v>
      </c>
      <c r="E31" s="163">
        <v>9947</v>
      </c>
      <c r="F31" s="312">
        <v>0.13738968092328582</v>
      </c>
      <c r="G31" s="312">
        <v>0.66208418194161578</v>
      </c>
      <c r="H31" s="312">
        <v>0.40029000000000003</v>
      </c>
      <c r="I31" s="312">
        <v>6.7487948580610607E-2</v>
      </c>
      <c r="J31" s="312">
        <v>1.1603375527426161E-2</v>
      </c>
      <c r="K31" s="312">
        <v>0.18730650154798761</v>
      </c>
      <c r="L31" s="308">
        <v>1.6E-2</v>
      </c>
      <c r="M31" s="308">
        <v>7.7831454643048845E-2</v>
      </c>
      <c r="N31" s="313">
        <v>6.1664953751284684E-3</v>
      </c>
      <c r="O31" s="312">
        <v>0.2550692419825073</v>
      </c>
      <c r="P31" s="312">
        <v>0.21897671033478894</v>
      </c>
      <c r="Q31" s="307">
        <v>5.8054526464206724E-2</v>
      </c>
      <c r="R31" s="307">
        <v>0.12596773321845856</v>
      </c>
      <c r="S31" s="314">
        <v>1.1886231781519741E-3</v>
      </c>
      <c r="T31" s="315">
        <v>0.15252416756176157</v>
      </c>
      <c r="U31" s="321">
        <v>5.433705957266167E-3</v>
      </c>
      <c r="W31" s="7"/>
    </row>
    <row r="32" spans="1:24" x14ac:dyDescent="0.2">
      <c r="A32" s="15" t="s">
        <v>64</v>
      </c>
      <c r="B32" s="389" t="s">
        <v>109</v>
      </c>
      <c r="C32" s="163">
        <v>547</v>
      </c>
      <c r="D32" s="163">
        <v>369</v>
      </c>
      <c r="E32" s="163">
        <v>916</v>
      </c>
      <c r="F32" s="312">
        <v>0.24870466321243523</v>
      </c>
      <c r="G32" s="312">
        <v>0.71243523316062174</v>
      </c>
      <c r="H32" s="312">
        <v>0.42934500000000009</v>
      </c>
      <c r="I32" s="312">
        <v>8.3969465648854963E-2</v>
      </c>
      <c r="J32" s="312">
        <v>1.4814814814814815E-2</v>
      </c>
      <c r="K32" s="312">
        <v>0.12994350282485875</v>
      </c>
      <c r="L32" s="308">
        <v>2.2000000000000002E-2</v>
      </c>
      <c r="M32" s="308">
        <v>6.1068702290076333E-2</v>
      </c>
      <c r="N32" s="313">
        <v>1.6759776536312849E-2</v>
      </c>
      <c r="O32" s="312">
        <v>0.262031746031746</v>
      </c>
      <c r="P32" s="312">
        <v>0.12596062992125984</v>
      </c>
      <c r="Q32" s="307">
        <v>5.5027364868777462E-2</v>
      </c>
      <c r="R32" s="307">
        <v>0.11544035674470454</v>
      </c>
      <c r="S32" s="314">
        <v>1.5051173991571343E-3</v>
      </c>
      <c r="T32" s="315">
        <v>0.25954198473282442</v>
      </c>
      <c r="U32" s="321">
        <v>1.5653220951234198E-2</v>
      </c>
      <c r="W32" s="7"/>
    </row>
    <row r="33" spans="1:23" x14ac:dyDescent="0.2">
      <c r="A33" s="15" t="s">
        <v>65</v>
      </c>
      <c r="B33" s="389" t="s">
        <v>109</v>
      </c>
      <c r="C33" s="163">
        <v>1137</v>
      </c>
      <c r="D33" s="163">
        <v>811</v>
      </c>
      <c r="E33" s="163">
        <v>1948</v>
      </c>
      <c r="F33" s="312">
        <v>0.26175687666370895</v>
      </c>
      <c r="G33" s="312">
        <v>0.71561668145519075</v>
      </c>
      <c r="H33" s="312">
        <v>0.43845000000000006</v>
      </c>
      <c r="I33" s="312">
        <v>0.11</v>
      </c>
      <c r="J33" s="312">
        <v>3.4226190476190479E-2</v>
      </c>
      <c r="K33" s="312">
        <v>0.18292682926829268</v>
      </c>
      <c r="L33" s="308">
        <v>1.9E-2</v>
      </c>
      <c r="M33" s="308">
        <v>9.8765432098765427E-2</v>
      </c>
      <c r="N33" s="313">
        <v>8.241758241758242E-3</v>
      </c>
      <c r="O33" s="312">
        <v>0.29440571428571433</v>
      </c>
      <c r="P33" s="312">
        <v>0.28935243553008599</v>
      </c>
      <c r="Q33" s="307">
        <v>7.8076137750947572E-2</v>
      </c>
      <c r="R33" s="307">
        <v>0.1940480313337456</v>
      </c>
      <c r="S33" s="314">
        <v>2.1166821008069851E-3</v>
      </c>
      <c r="T33" s="315">
        <v>0.32681564245810057</v>
      </c>
      <c r="U33" s="321">
        <v>1.2435507342241038E-2</v>
      </c>
      <c r="W33" s="7"/>
    </row>
    <row r="34" spans="1:23" x14ac:dyDescent="0.2">
      <c r="A34" s="15" t="s">
        <v>66</v>
      </c>
      <c r="B34" s="389" t="s">
        <v>109</v>
      </c>
      <c r="C34" s="163">
        <v>1478</v>
      </c>
      <c r="D34" s="163">
        <v>1019</v>
      </c>
      <c r="E34" s="163">
        <v>2497</v>
      </c>
      <c r="F34" s="312">
        <v>0.19410150891632372</v>
      </c>
      <c r="G34" s="312">
        <v>0.74451303155006854</v>
      </c>
      <c r="H34" s="312">
        <v>0.50008800000000009</v>
      </c>
      <c r="I34" s="312">
        <v>9.0686274509803919E-2</v>
      </c>
      <c r="J34" s="312">
        <v>1.4120667522464698E-2</v>
      </c>
      <c r="K34" s="312">
        <v>0.1351981351981352</v>
      </c>
      <c r="L34" s="308">
        <v>1.9E-2</v>
      </c>
      <c r="M34" s="308">
        <v>7.1078431372549017E-2</v>
      </c>
      <c r="N34" s="313">
        <v>9.3023255813953487E-3</v>
      </c>
      <c r="O34" s="312">
        <v>0.291741641337386</v>
      </c>
      <c r="P34" s="312">
        <v>0.28269908814589662</v>
      </c>
      <c r="Q34" s="307">
        <v>5.7997835424277944E-2</v>
      </c>
      <c r="R34" s="307">
        <v>0.10307922019382465</v>
      </c>
      <c r="S34" s="314">
        <v>2.9824367612945983E-3</v>
      </c>
      <c r="T34" s="315">
        <v>0.26119402985074625</v>
      </c>
      <c r="U34" s="321">
        <v>6.5171766265326413E-3</v>
      </c>
      <c r="W34" s="7"/>
    </row>
    <row r="35" spans="1:23" x14ac:dyDescent="0.2">
      <c r="A35" s="15" t="s">
        <v>67</v>
      </c>
      <c r="B35" s="389" t="s">
        <v>109</v>
      </c>
      <c r="C35" s="163">
        <v>2619</v>
      </c>
      <c r="D35" s="163">
        <v>1878</v>
      </c>
      <c r="E35" s="163">
        <v>4497</v>
      </c>
      <c r="F35" s="312">
        <v>0.2657423454650491</v>
      </c>
      <c r="G35" s="312">
        <v>0.66570383208164841</v>
      </c>
      <c r="H35" s="312">
        <v>0.43544900000000014</v>
      </c>
      <c r="I35" s="312">
        <v>4.9881235154394299E-2</v>
      </c>
      <c r="J35" s="312">
        <v>3.5502958579881655E-3</v>
      </c>
      <c r="K35" s="312">
        <v>0.20451843043995244</v>
      </c>
      <c r="L35" s="308">
        <v>1.3999999999999999E-2</v>
      </c>
      <c r="M35" s="308">
        <v>5.5819477434679333E-2</v>
      </c>
      <c r="N35" s="313">
        <v>2.3724792408066431E-3</v>
      </c>
      <c r="O35" s="312">
        <v>0.21374175035868007</v>
      </c>
      <c r="P35" s="312">
        <v>0.20497134670487108</v>
      </c>
      <c r="Q35" s="307">
        <v>5.5422668250211804E-2</v>
      </c>
      <c r="R35" s="307">
        <v>8.5909642170462264E-2</v>
      </c>
      <c r="S35" s="314">
        <v>1.3715785079611187E-3</v>
      </c>
      <c r="T35" s="315">
        <v>0.17865707434052758</v>
      </c>
      <c r="U35" s="321">
        <v>9.7799511002444987E-3</v>
      </c>
      <c r="W35" s="7"/>
    </row>
    <row r="36" spans="1:23" x14ac:dyDescent="0.2">
      <c r="A36" s="15" t="s">
        <v>68</v>
      </c>
      <c r="B36" s="389" t="s">
        <v>109</v>
      </c>
      <c r="C36" s="163">
        <v>1538</v>
      </c>
      <c r="D36" s="163">
        <v>1055</v>
      </c>
      <c r="E36" s="163">
        <v>2593</v>
      </c>
      <c r="F36" s="312">
        <v>0.27757414195268243</v>
      </c>
      <c r="G36" s="312">
        <v>0.79373542152615795</v>
      </c>
      <c r="H36" s="312">
        <v>0.45406100000000016</v>
      </c>
      <c r="I36" s="312">
        <v>8.5551330798479083E-2</v>
      </c>
      <c r="J36" s="312">
        <v>1.5018773466833541E-2</v>
      </c>
      <c r="K36" s="312">
        <v>0.24015748031496062</v>
      </c>
      <c r="L36" s="308">
        <v>1.6E-2</v>
      </c>
      <c r="M36" s="308">
        <v>7.7798861480075907E-2</v>
      </c>
      <c r="N36" s="313">
        <v>3.937007874015748E-3</v>
      </c>
      <c r="O36" s="312">
        <v>0.18892553191489359</v>
      </c>
      <c r="P36" s="312">
        <v>0.12493617021276596</v>
      </c>
      <c r="Q36" s="307">
        <v>5.0429475980601324E-2</v>
      </c>
      <c r="R36" s="307">
        <v>6.3021474199312255E-2</v>
      </c>
      <c r="S36" s="314">
        <v>2.6463427543135386E-3</v>
      </c>
      <c r="T36" s="315">
        <v>0.23339658444022771</v>
      </c>
      <c r="U36" s="321">
        <v>1.0056102466391447E-2</v>
      </c>
      <c r="W36" s="7"/>
    </row>
    <row r="37" spans="1:23" x14ac:dyDescent="0.2">
      <c r="A37" s="15" t="s">
        <v>69</v>
      </c>
      <c r="B37" s="389" t="s">
        <v>109</v>
      </c>
      <c r="C37" s="163">
        <v>915</v>
      </c>
      <c r="D37" s="163">
        <v>644</v>
      </c>
      <c r="E37" s="163">
        <v>1559</v>
      </c>
      <c r="F37" s="312">
        <v>0.16488463702870004</v>
      </c>
      <c r="G37" s="312">
        <v>0.81148002250984808</v>
      </c>
      <c r="H37" s="312">
        <v>0.40632200000000007</v>
      </c>
      <c r="I37" s="312">
        <v>7.8853046594982074E-2</v>
      </c>
      <c r="J37" s="312">
        <v>9.1324200913242004E-3</v>
      </c>
      <c r="K37" s="312">
        <v>0.3125</v>
      </c>
      <c r="L37" s="308">
        <v>1.2E-2</v>
      </c>
      <c r="M37" s="308">
        <v>5.3571428571428568E-2</v>
      </c>
      <c r="N37" s="313">
        <v>0</v>
      </c>
      <c r="O37" s="312">
        <v>0.308</v>
      </c>
      <c r="P37" s="312">
        <v>0.217</v>
      </c>
      <c r="Q37" s="307">
        <v>5.389225885169513E-2</v>
      </c>
      <c r="R37" s="307">
        <v>8.3333333333333481E-2</v>
      </c>
      <c r="S37" s="314">
        <v>2.4356297842727907E-3</v>
      </c>
      <c r="T37" s="315">
        <v>0.12820512820512819</v>
      </c>
      <c r="U37" s="321">
        <v>6.6109951287404312E-3</v>
      </c>
      <c r="W37" s="7"/>
    </row>
    <row r="38" spans="1:23" x14ac:dyDescent="0.2">
      <c r="A38" s="15" t="s">
        <v>70</v>
      </c>
      <c r="B38" s="389" t="s">
        <v>105</v>
      </c>
      <c r="C38" s="163">
        <v>6837</v>
      </c>
      <c r="D38" s="163">
        <v>4722</v>
      </c>
      <c r="E38" s="163">
        <v>11559</v>
      </c>
      <c r="F38" s="312">
        <v>0.25859094176851188</v>
      </c>
      <c r="G38" s="312">
        <v>0.6376707404744788</v>
      </c>
      <c r="H38" s="312">
        <v>0.4485820000000002</v>
      </c>
      <c r="I38" s="312">
        <v>6.6514806378132119E-2</v>
      </c>
      <c r="J38" s="312">
        <v>1.1264720942140297E-2</v>
      </c>
      <c r="K38" s="312">
        <v>0.13816381638163816</v>
      </c>
      <c r="L38" s="308">
        <v>2.1000000000000001E-2</v>
      </c>
      <c r="M38" s="308">
        <v>8.0982711555959958E-2</v>
      </c>
      <c r="N38" s="313">
        <v>1.1150758251561105E-2</v>
      </c>
      <c r="O38" s="312">
        <v>0.26805621890547271</v>
      </c>
      <c r="P38" s="312">
        <v>0.24797314768771755</v>
      </c>
      <c r="Q38" s="307">
        <v>5.7129724611655441E-2</v>
      </c>
      <c r="R38" s="307">
        <v>0.11380702814882737</v>
      </c>
      <c r="S38" s="314">
        <v>2.51076866376431E-3</v>
      </c>
      <c r="T38" s="315">
        <v>0.21165225307237145</v>
      </c>
      <c r="U38" s="321">
        <v>8.9143804851081476E-3</v>
      </c>
      <c r="W38" s="7"/>
    </row>
    <row r="39" spans="1:23" x14ac:dyDescent="0.2">
      <c r="A39" s="15" t="s">
        <v>71</v>
      </c>
      <c r="B39" s="389" t="s">
        <v>105</v>
      </c>
      <c r="C39" s="163">
        <v>21366</v>
      </c>
      <c r="D39" s="163">
        <v>14155</v>
      </c>
      <c r="E39" s="163">
        <v>35521</v>
      </c>
      <c r="F39" s="312">
        <v>0.16290415152094892</v>
      </c>
      <c r="G39" s="312">
        <v>0.63989860340539506</v>
      </c>
      <c r="H39" s="312">
        <v>0.40250700000000011</v>
      </c>
      <c r="I39" s="312">
        <v>5.7225017972681522E-2</v>
      </c>
      <c r="J39" s="312">
        <v>1.1657185489135503E-2</v>
      </c>
      <c r="K39" s="312">
        <v>0.29635545230143751</v>
      </c>
      <c r="L39" s="308">
        <v>1.9E-2</v>
      </c>
      <c r="M39" s="308">
        <v>6.4502226691567299E-2</v>
      </c>
      <c r="N39" s="313">
        <v>7.492795389048991E-3</v>
      </c>
      <c r="O39" s="312">
        <v>0.22417474933497034</v>
      </c>
      <c r="P39" s="312">
        <v>0.18346240294237848</v>
      </c>
      <c r="Q39" s="307">
        <v>4.5214886867156578E-2</v>
      </c>
      <c r="R39" s="307">
        <v>0.10469271635199662</v>
      </c>
      <c r="S39" s="314">
        <v>1.2629510957270155E-3</v>
      </c>
      <c r="T39" s="315">
        <v>0.10884648742411096</v>
      </c>
      <c r="U39" s="321">
        <v>6.486267355832573E-3</v>
      </c>
      <c r="W39" s="7"/>
    </row>
    <row r="40" spans="1:23" x14ac:dyDescent="0.2">
      <c r="A40" s="15" t="s">
        <v>72</v>
      </c>
      <c r="B40" s="389" t="s">
        <v>109</v>
      </c>
      <c r="C40" s="163">
        <v>2888</v>
      </c>
      <c r="D40" s="163">
        <v>1978</v>
      </c>
      <c r="E40" s="163">
        <v>4866</v>
      </c>
      <c r="F40" s="312">
        <v>0.24291147994467496</v>
      </c>
      <c r="G40" s="312">
        <v>0.68499308437067774</v>
      </c>
      <c r="H40" s="312">
        <v>0.42789800000000011</v>
      </c>
      <c r="I40" s="312">
        <v>9.0600226500566247E-2</v>
      </c>
      <c r="J40" s="312">
        <v>1.4654161781946073E-2</v>
      </c>
      <c r="K40" s="312">
        <v>0.19862227324913892</v>
      </c>
      <c r="L40" s="308">
        <v>1.7000000000000001E-2</v>
      </c>
      <c r="M40" s="308">
        <v>8.35214446952596E-2</v>
      </c>
      <c r="N40" s="313">
        <v>1.2500000000000001E-2</v>
      </c>
      <c r="O40" s="312">
        <v>0.19536663007683863</v>
      </c>
      <c r="P40" s="312">
        <v>0.1693010989010989</v>
      </c>
      <c r="Q40" s="307">
        <v>5.9390795145576547E-2</v>
      </c>
      <c r="R40" s="307">
        <v>7.8436830157064596E-2</v>
      </c>
      <c r="S40" s="314">
        <v>1.9027484143763213E-3</v>
      </c>
      <c r="T40" s="315">
        <v>0.3023529411764706</v>
      </c>
      <c r="U40" s="321">
        <v>7.9809725158562373E-3</v>
      </c>
      <c r="W40" s="7"/>
    </row>
    <row r="41" spans="1:23" x14ac:dyDescent="0.2">
      <c r="A41" s="15" t="s">
        <v>73</v>
      </c>
      <c r="B41" s="389" t="s">
        <v>105</v>
      </c>
      <c r="C41" s="163">
        <v>4988</v>
      </c>
      <c r="D41" s="163">
        <v>3470</v>
      </c>
      <c r="E41" s="163">
        <v>8458</v>
      </c>
      <c r="F41" s="312">
        <v>0.18476598348118692</v>
      </c>
      <c r="G41" s="312">
        <v>0.64117467115325788</v>
      </c>
      <c r="H41" s="312">
        <v>0.39642000000000016</v>
      </c>
      <c r="I41" s="312">
        <v>7.1985602879424113E-2</v>
      </c>
      <c r="J41" s="312">
        <v>1.8786692759295499E-2</v>
      </c>
      <c r="K41" s="312">
        <v>0.21366995073891626</v>
      </c>
      <c r="L41" s="308">
        <v>1.6E-2</v>
      </c>
      <c r="M41" s="308">
        <v>8.5680047932893952E-2</v>
      </c>
      <c r="N41" s="313">
        <v>4.3050430504305041E-3</v>
      </c>
      <c r="O41" s="312">
        <v>0.24188946975354741</v>
      </c>
      <c r="P41" s="312">
        <v>0.20771994025392082</v>
      </c>
      <c r="Q41" s="307">
        <v>4.8960236361059839E-2</v>
      </c>
      <c r="R41" s="307">
        <v>0.14089085901669918</v>
      </c>
      <c r="S41" s="314">
        <v>1.2118036223102873E-3</v>
      </c>
      <c r="T41" s="315">
        <v>0.14663461538461542</v>
      </c>
      <c r="U41" s="321">
        <v>9.9564405724953328E-3</v>
      </c>
      <c r="W41" s="7"/>
    </row>
    <row r="42" spans="1:23" x14ac:dyDescent="0.2">
      <c r="A42" s="15" t="s">
        <v>74</v>
      </c>
      <c r="B42" s="389" t="s">
        <v>105</v>
      </c>
      <c r="C42" s="163">
        <v>12632</v>
      </c>
      <c r="D42" s="163">
        <v>8774</v>
      </c>
      <c r="E42" s="163">
        <v>21406</v>
      </c>
      <c r="F42" s="312">
        <v>0.24168514412416853</v>
      </c>
      <c r="G42" s="312">
        <v>0.60524370793947169</v>
      </c>
      <c r="H42" s="312">
        <v>0.47997600000000007</v>
      </c>
      <c r="I42" s="312">
        <v>8.8293162813575993E-2</v>
      </c>
      <c r="J42" s="312">
        <v>1.8097643097643099E-2</v>
      </c>
      <c r="K42" s="312">
        <v>0.16508168739331872</v>
      </c>
      <c r="L42" s="308">
        <v>2.2000000000000002E-2</v>
      </c>
      <c r="M42" s="308">
        <v>7.8094302554027509E-2</v>
      </c>
      <c r="N42" s="313">
        <v>5.0578034682080926E-3</v>
      </c>
      <c r="O42" s="312">
        <v>0.2784776034236805</v>
      </c>
      <c r="P42" s="312">
        <v>0.22201284246575348</v>
      </c>
      <c r="Q42" s="307">
        <v>4.8679059954990445E-2</v>
      </c>
      <c r="R42" s="307">
        <v>9.9656413011368183E-2</v>
      </c>
      <c r="S42" s="314">
        <v>7.0562185967857705E-4</v>
      </c>
      <c r="T42" s="315">
        <v>0.11464478071300332</v>
      </c>
      <c r="U42" s="321">
        <v>9.1487523875567241E-3</v>
      </c>
      <c r="W42" s="7"/>
    </row>
    <row r="43" spans="1:23" x14ac:dyDescent="0.2">
      <c r="A43" s="15" t="s">
        <v>75</v>
      </c>
      <c r="B43" s="389" t="s">
        <v>105</v>
      </c>
      <c r="C43" s="163">
        <v>9763</v>
      </c>
      <c r="D43" s="163">
        <v>6765</v>
      </c>
      <c r="E43" s="163">
        <v>16528</v>
      </c>
      <c r="F43" s="312">
        <v>0.26845885708249712</v>
      </c>
      <c r="G43" s="312">
        <v>0.68432449561635156</v>
      </c>
      <c r="H43" s="312">
        <v>0.50989400000000007</v>
      </c>
      <c r="I43" s="312">
        <v>8.6483023702754638E-2</v>
      </c>
      <c r="J43" s="312">
        <v>1.3923158265773705E-2</v>
      </c>
      <c r="K43" s="312">
        <v>0.16677255400254129</v>
      </c>
      <c r="L43" s="308">
        <v>2.1000000000000001E-2</v>
      </c>
      <c r="M43" s="308">
        <v>7.6727156956383311E-2</v>
      </c>
      <c r="N43" s="313">
        <v>6.9335014182161994E-3</v>
      </c>
      <c r="O43" s="312">
        <v>0.34826127577319588</v>
      </c>
      <c r="P43" s="312">
        <v>0.29803739522888456</v>
      </c>
      <c r="Q43" s="307">
        <v>7.3970391640109323E-2</v>
      </c>
      <c r="R43" s="307">
        <v>0.12206760501996705</v>
      </c>
      <c r="S43" s="314">
        <v>1.836821200370504E-3</v>
      </c>
      <c r="T43" s="315">
        <v>0.2276069518716578</v>
      </c>
      <c r="U43" s="321">
        <v>7.6612713314598803E-3</v>
      </c>
      <c r="W43" s="7"/>
    </row>
    <row r="44" spans="1:23" x14ac:dyDescent="0.2">
      <c r="A44" s="15" t="s">
        <v>76</v>
      </c>
      <c r="B44" s="389" t="s">
        <v>109</v>
      </c>
      <c r="C44" s="163">
        <v>3743</v>
      </c>
      <c r="D44" s="163">
        <v>2706</v>
      </c>
      <c r="E44" s="163">
        <v>6449</v>
      </c>
      <c r="F44" s="312">
        <v>0.31072575465639052</v>
      </c>
      <c r="G44" s="312">
        <v>0.73937058445728965</v>
      </c>
      <c r="H44" s="312">
        <v>0.42474800000000001</v>
      </c>
      <c r="I44" s="312">
        <v>8.7058823529411758E-2</v>
      </c>
      <c r="J44" s="312">
        <v>1.5369360436291522E-2</v>
      </c>
      <c r="K44" s="312">
        <v>0.16392092257001648</v>
      </c>
      <c r="L44" s="308">
        <v>1.7000000000000001E-2</v>
      </c>
      <c r="M44" s="308">
        <v>8.1568627450980397E-2</v>
      </c>
      <c r="N44" s="313">
        <v>9.0534979423868307E-3</v>
      </c>
      <c r="O44" s="312">
        <v>0.22745355648535565</v>
      </c>
      <c r="P44" s="312">
        <v>0.20991304347826087</v>
      </c>
      <c r="Q44" s="307">
        <v>5.1376612194604432E-2</v>
      </c>
      <c r="R44" s="307">
        <v>9.9362690783792784E-2</v>
      </c>
      <c r="S44" s="314">
        <v>9.2011710581346717E-4</v>
      </c>
      <c r="T44" s="315">
        <v>0.22580645161290325</v>
      </c>
      <c r="U44" s="321">
        <v>6.5662902551233797E-3</v>
      </c>
      <c r="W44" s="7"/>
    </row>
    <row r="45" spans="1:23" x14ac:dyDescent="0.2">
      <c r="A45" s="15" t="s">
        <v>77</v>
      </c>
      <c r="B45" s="389" t="s">
        <v>109</v>
      </c>
      <c r="C45" s="163">
        <v>1364</v>
      </c>
      <c r="D45" s="163">
        <v>1008</v>
      </c>
      <c r="E45" s="163">
        <v>2372</v>
      </c>
      <c r="F45" s="312">
        <v>0.28592647604901594</v>
      </c>
      <c r="G45" s="312">
        <v>0.77868548087634604</v>
      </c>
      <c r="H45" s="312">
        <v>0.46583200000000002</v>
      </c>
      <c r="I45" s="312">
        <v>9.8591549295774641E-2</v>
      </c>
      <c r="J45" s="312">
        <v>1.1968085106382979E-2</v>
      </c>
      <c r="K45" s="312">
        <v>0.17194570135746606</v>
      </c>
      <c r="L45" s="308">
        <v>1.3999999999999999E-2</v>
      </c>
      <c r="M45" s="308">
        <v>5.5928411633109618E-2</v>
      </c>
      <c r="N45" s="313">
        <v>9.0497737556561094E-3</v>
      </c>
      <c r="O45" s="312">
        <v>0.20712718204488778</v>
      </c>
      <c r="P45" s="312">
        <v>0.12476059850374063</v>
      </c>
      <c r="Q45" s="307">
        <v>5.6307471089353078E-2</v>
      </c>
      <c r="R45" s="307">
        <v>0.10205785516254695</v>
      </c>
      <c r="S45" s="314">
        <v>2.66844563042028E-3</v>
      </c>
      <c r="T45" s="315">
        <v>0.31818181818181823</v>
      </c>
      <c r="U45" s="321">
        <v>1.8567934178341117E-2</v>
      </c>
      <c r="W45" s="7"/>
    </row>
    <row r="46" spans="1:23" x14ac:dyDescent="0.2">
      <c r="A46" s="15" t="s">
        <v>78</v>
      </c>
      <c r="B46" s="389" t="s">
        <v>109</v>
      </c>
      <c r="C46" s="163">
        <v>3475</v>
      </c>
      <c r="D46" s="163">
        <v>2487</v>
      </c>
      <c r="E46" s="163">
        <v>5962</v>
      </c>
      <c r="F46" s="312">
        <v>0.24851569126378287</v>
      </c>
      <c r="G46" s="312">
        <v>0.67868249929318636</v>
      </c>
      <c r="H46" s="312">
        <v>0.44340100000000016</v>
      </c>
      <c r="I46" s="312">
        <v>9.0579710144927536E-2</v>
      </c>
      <c r="J46" s="312">
        <v>1.4971378247468076E-2</v>
      </c>
      <c r="K46" s="312">
        <v>0.20867208672086721</v>
      </c>
      <c r="L46" s="308">
        <v>1.6E-2</v>
      </c>
      <c r="M46" s="308">
        <v>7.7132486388384755E-2</v>
      </c>
      <c r="N46" s="313">
        <v>6.3063063063063061E-3</v>
      </c>
      <c r="O46" s="312">
        <v>0.25764880952380959</v>
      </c>
      <c r="P46" s="312">
        <v>0.18802295918367345</v>
      </c>
      <c r="Q46" s="307">
        <v>5.1566210624109043E-2</v>
      </c>
      <c r="R46" s="307">
        <v>8.3870908359717888E-2</v>
      </c>
      <c r="S46" s="314">
        <v>1.6588444732157307E-3</v>
      </c>
      <c r="T46" s="315">
        <v>0.26163873370577284</v>
      </c>
      <c r="U46" s="321">
        <v>9.3057128985272689E-3</v>
      </c>
      <c r="W46" s="7"/>
    </row>
    <row r="47" spans="1:23" x14ac:dyDescent="0.2">
      <c r="A47" s="15" t="s">
        <v>79</v>
      </c>
      <c r="B47" s="389" t="s">
        <v>109</v>
      </c>
      <c r="C47" s="163">
        <v>1725</v>
      </c>
      <c r="D47" s="163">
        <v>1197</v>
      </c>
      <c r="E47" s="163">
        <v>2922</v>
      </c>
      <c r="F47" s="312">
        <v>0.31201550387596899</v>
      </c>
      <c r="G47" s="312">
        <v>0.84745293466223703</v>
      </c>
      <c r="H47" s="312">
        <v>0.48892200000000025</v>
      </c>
      <c r="I47" s="312">
        <v>6.2056737588652482E-2</v>
      </c>
      <c r="J47" s="312">
        <v>8.3932853717026377E-3</v>
      </c>
      <c r="K47" s="312">
        <v>0.37236084452975049</v>
      </c>
      <c r="L47" s="308">
        <v>1.1000000000000001E-2</v>
      </c>
      <c r="M47" s="308">
        <v>7.4204946996466431E-2</v>
      </c>
      <c r="N47" s="313">
        <v>1.1428571428571429E-2</v>
      </c>
      <c r="O47" s="312">
        <v>0.318</v>
      </c>
      <c r="P47" s="312">
        <v>0.28699999999999998</v>
      </c>
      <c r="Q47" s="307">
        <v>6.1764885534171254E-2</v>
      </c>
      <c r="R47" s="307">
        <v>0.12529550827423164</v>
      </c>
      <c r="S47" s="314">
        <v>3.1105665001413892E-3</v>
      </c>
      <c r="T47" s="315">
        <v>0.21023765996343691</v>
      </c>
      <c r="U47" s="321">
        <v>6.3153925911961541E-3</v>
      </c>
      <c r="W47" s="7"/>
    </row>
    <row r="48" spans="1:23" x14ac:dyDescent="0.2">
      <c r="A48" s="15" t="s">
        <v>80</v>
      </c>
      <c r="B48" s="389" t="s">
        <v>109</v>
      </c>
      <c r="C48" s="163">
        <v>5043</v>
      </c>
      <c r="D48" s="163">
        <v>3645</v>
      </c>
      <c r="E48" s="163">
        <v>8688</v>
      </c>
      <c r="F48" s="312">
        <v>0.14893216671370779</v>
      </c>
      <c r="G48" s="312">
        <v>0.61830840154294853</v>
      </c>
      <c r="H48" s="312">
        <v>0.50196500000000011</v>
      </c>
      <c r="I48" s="312">
        <v>6.6016504126031508E-2</v>
      </c>
      <c r="J48" s="312">
        <v>6.3306549793036276E-3</v>
      </c>
      <c r="K48" s="312">
        <v>0.11659513590844063</v>
      </c>
      <c r="L48" s="308">
        <v>1.9E-2</v>
      </c>
      <c r="M48" s="308">
        <v>8.5820895522388058E-2</v>
      </c>
      <c r="N48" s="313">
        <v>7.5705437026841018E-3</v>
      </c>
      <c r="O48" s="312">
        <v>0.24749643835616442</v>
      </c>
      <c r="P48" s="312">
        <v>0.17032986301369862</v>
      </c>
      <c r="Q48" s="307">
        <v>6.3393248337364483E-2</v>
      </c>
      <c r="R48" s="307">
        <v>0.15337901941903598</v>
      </c>
      <c r="S48" s="314">
        <v>1.5285845307245491E-3</v>
      </c>
      <c r="T48" s="315">
        <v>0.18393393393393398</v>
      </c>
      <c r="U48" s="321">
        <v>8.7638846428207476E-3</v>
      </c>
      <c r="W48" s="7"/>
    </row>
    <row r="49" spans="1:23" x14ac:dyDescent="0.2">
      <c r="A49" s="15" t="s">
        <v>81</v>
      </c>
      <c r="B49" s="389" t="s">
        <v>105</v>
      </c>
      <c r="C49" s="163">
        <v>27985</v>
      </c>
      <c r="D49" s="163">
        <v>19320</v>
      </c>
      <c r="E49" s="163">
        <v>47305</v>
      </c>
      <c r="F49" s="312">
        <v>6.9801812710340277E-2</v>
      </c>
      <c r="G49" s="312">
        <v>0.31880909560355419</v>
      </c>
      <c r="H49" s="312">
        <v>0.22539700000000004</v>
      </c>
      <c r="I49" s="312">
        <v>2.7870308683100156E-2</v>
      </c>
      <c r="J49" s="312">
        <v>5.2163240257747778E-3</v>
      </c>
      <c r="K49" s="312">
        <v>6.3590196511371169E-2</v>
      </c>
      <c r="L49" s="308">
        <v>1.8000000000000002E-2</v>
      </c>
      <c r="M49" s="308">
        <v>6.7347165205813825E-2</v>
      </c>
      <c r="N49" s="313">
        <v>5.2706709124849017E-3</v>
      </c>
      <c r="O49" s="312">
        <v>0.15693482188951988</v>
      </c>
      <c r="P49" s="312">
        <v>0.12624832214765103</v>
      </c>
      <c r="Q49" s="307">
        <v>3.9743636703160723E-2</v>
      </c>
      <c r="R49" s="307">
        <v>7.3312840357100839E-2</v>
      </c>
      <c r="S49" s="314">
        <v>5.6043648111823562E-4</v>
      </c>
      <c r="T49" s="315">
        <v>7.2405290293656166E-2</v>
      </c>
      <c r="U49" s="321">
        <v>4.3955802440645928E-3</v>
      </c>
      <c r="W49" s="7"/>
    </row>
    <row r="50" spans="1:23" x14ac:dyDescent="0.2">
      <c r="A50" s="15" t="s">
        <v>82</v>
      </c>
      <c r="B50" s="389" t="s">
        <v>109</v>
      </c>
      <c r="C50" s="163">
        <v>660</v>
      </c>
      <c r="D50" s="163">
        <v>390</v>
      </c>
      <c r="E50" s="163">
        <v>1050</v>
      </c>
      <c r="F50" s="312">
        <v>0.20299500831946754</v>
      </c>
      <c r="G50" s="312">
        <v>0.67720465890183024</v>
      </c>
      <c r="H50" s="312">
        <v>0.28761500000000007</v>
      </c>
      <c r="I50" s="312">
        <v>5.701754385964912E-2</v>
      </c>
      <c r="J50" s="312">
        <v>8.5470085470085479E-3</v>
      </c>
      <c r="K50" s="312">
        <v>0.17511520737327188</v>
      </c>
      <c r="L50" s="308">
        <v>0</v>
      </c>
      <c r="M50" s="308">
        <v>7.4561403508771926E-2</v>
      </c>
      <c r="N50" s="313">
        <v>4.1474654377880185E-2</v>
      </c>
      <c r="O50" s="312">
        <v>0.192</v>
      </c>
      <c r="P50" s="312">
        <v>0.254</v>
      </c>
      <c r="Q50" s="307">
        <v>4.9894003429372336E-2</v>
      </c>
      <c r="R50" s="307">
        <v>9.1836734693877542E-2</v>
      </c>
      <c r="S50" s="314">
        <v>1.3206550449022716E-3</v>
      </c>
      <c r="T50" s="315">
        <v>0.17105263157894735</v>
      </c>
      <c r="U50" s="321">
        <v>1.162176439513999E-2</v>
      </c>
      <c r="W50" s="7"/>
    </row>
    <row r="51" spans="1:23" x14ac:dyDescent="0.2">
      <c r="A51" s="15" t="s">
        <v>83</v>
      </c>
      <c r="B51" s="389" t="s">
        <v>105</v>
      </c>
      <c r="C51" s="163">
        <v>9370</v>
      </c>
      <c r="D51" s="163">
        <v>6861</v>
      </c>
      <c r="E51" s="163">
        <v>16231</v>
      </c>
      <c r="F51" s="312">
        <v>0.14682929350354024</v>
      </c>
      <c r="G51" s="312">
        <v>0.47992144296862888</v>
      </c>
      <c r="H51" s="312">
        <v>0.38402200000000014</v>
      </c>
      <c r="I51" s="312">
        <v>6.6854327938071778E-2</v>
      </c>
      <c r="J51" s="312">
        <v>8.5164367228751491E-3</v>
      </c>
      <c r="K51" s="312">
        <v>0.11292564280750521</v>
      </c>
      <c r="L51" s="308">
        <v>0.02</v>
      </c>
      <c r="M51" s="308">
        <v>8.1747709654686404E-2</v>
      </c>
      <c r="N51" s="313">
        <v>6.4935064935064939E-3</v>
      </c>
      <c r="O51" s="312">
        <v>0.22988741935483875</v>
      </c>
      <c r="P51" s="312">
        <v>0.18299161290322583</v>
      </c>
      <c r="Q51" s="307">
        <v>5.1515519357063777E-2</v>
      </c>
      <c r="R51" s="307">
        <v>0.10181139942060335</v>
      </c>
      <c r="S51" s="314">
        <v>1.3093085603840639E-3</v>
      </c>
      <c r="T51" s="315">
        <v>0.15252416756176157</v>
      </c>
      <c r="U51" s="321">
        <v>1.0817382629839766E-2</v>
      </c>
      <c r="W51" s="7"/>
    </row>
    <row r="52" spans="1:23" x14ac:dyDescent="0.2">
      <c r="A52" s="15" t="s">
        <v>84</v>
      </c>
      <c r="B52" s="389" t="s">
        <v>109</v>
      </c>
      <c r="C52" s="163">
        <v>3098</v>
      </c>
      <c r="D52" s="163">
        <v>2175</v>
      </c>
      <c r="E52" s="163">
        <v>5273</v>
      </c>
      <c r="F52" s="312">
        <v>0.27659235668789811</v>
      </c>
      <c r="G52" s="312">
        <v>0.73630573248407638</v>
      </c>
      <c r="H52" s="312">
        <v>0.48772100000000007</v>
      </c>
      <c r="I52" s="312">
        <v>7.0907194994786232E-2</v>
      </c>
      <c r="J52" s="312">
        <v>1.2722646310432569E-2</v>
      </c>
      <c r="K52" s="312">
        <v>0.21182795698924731</v>
      </c>
      <c r="L52" s="308">
        <v>2.2000000000000002E-2</v>
      </c>
      <c r="M52" s="308">
        <v>7.1800208116545264E-2</v>
      </c>
      <c r="N52" s="313">
        <v>8.5561497326203211E-3</v>
      </c>
      <c r="O52" s="312">
        <v>0.26123345367027678</v>
      </c>
      <c r="P52" s="312">
        <v>0.18993269230769233</v>
      </c>
      <c r="Q52" s="307">
        <v>6.4171195491526389E-2</v>
      </c>
      <c r="R52" s="307">
        <v>0.16373788933088207</v>
      </c>
      <c r="S52" s="314">
        <v>1.7283821295762845E-3</v>
      </c>
      <c r="T52" s="315">
        <v>0.23695198329853862</v>
      </c>
      <c r="U52" s="321">
        <v>9.2704132404546162E-3</v>
      </c>
      <c r="W52" s="7"/>
    </row>
    <row r="53" spans="1:23" x14ac:dyDescent="0.2">
      <c r="A53" s="15" t="s">
        <v>85</v>
      </c>
      <c r="B53" s="389" t="s">
        <v>109</v>
      </c>
      <c r="C53" s="163">
        <v>1648</v>
      </c>
      <c r="D53" s="163">
        <v>1113</v>
      </c>
      <c r="E53" s="163">
        <v>2761</v>
      </c>
      <c r="F53" s="312">
        <v>0.16535184600820449</v>
      </c>
      <c r="G53" s="312">
        <v>0.702745345534869</v>
      </c>
      <c r="H53" s="312">
        <v>0.36471500000000012</v>
      </c>
      <c r="I53" s="312">
        <v>7.2595281306715068E-2</v>
      </c>
      <c r="J53" s="312">
        <v>9.9778270509977823E-3</v>
      </c>
      <c r="K53" s="312">
        <v>0.21153846153846154</v>
      </c>
      <c r="L53" s="308">
        <v>1.4999999999999999E-2</v>
      </c>
      <c r="M53" s="308">
        <v>7.567567567567568E-2</v>
      </c>
      <c r="N53" s="313">
        <v>5.2264808362369342E-3</v>
      </c>
      <c r="O53" s="312">
        <v>0.24467458432304034</v>
      </c>
      <c r="P53" s="312">
        <v>0.20200237529691209</v>
      </c>
      <c r="Q53" s="307">
        <v>5.6628279029239614E-2</v>
      </c>
      <c r="R53" s="307">
        <v>8.0214988499872297E-2</v>
      </c>
      <c r="S53" s="314">
        <v>2.8868360277136259E-3</v>
      </c>
      <c r="T53" s="315">
        <v>0.22768670309653916</v>
      </c>
      <c r="U53" s="321">
        <v>9.9114703618167817E-3</v>
      </c>
      <c r="W53" s="7"/>
    </row>
    <row r="54" spans="1:23" x14ac:dyDescent="0.2">
      <c r="A54" s="15" t="s">
        <v>86</v>
      </c>
      <c r="B54" s="389" t="s">
        <v>105</v>
      </c>
      <c r="C54" s="163">
        <v>62059</v>
      </c>
      <c r="D54" s="163">
        <v>38994</v>
      </c>
      <c r="E54" s="163">
        <v>101053</v>
      </c>
      <c r="F54" s="312">
        <v>0.35994855809358339</v>
      </c>
      <c r="G54" s="312">
        <v>0.75725211644267298</v>
      </c>
      <c r="H54" s="312">
        <v>0.80484200000000017</v>
      </c>
      <c r="I54" s="312">
        <v>0.11718682082934886</v>
      </c>
      <c r="J54" s="312">
        <v>3.1198568872987477E-2</v>
      </c>
      <c r="K54" s="312">
        <v>0.22896186907648225</v>
      </c>
      <c r="L54" s="308">
        <v>0.03</v>
      </c>
      <c r="M54" s="308">
        <v>0.11335484996510817</v>
      </c>
      <c r="N54" s="313">
        <v>1.0740115196396864E-2</v>
      </c>
      <c r="O54" s="312">
        <v>0.55700000000000005</v>
      </c>
      <c r="P54" s="312">
        <v>0.53700000000000003</v>
      </c>
      <c r="Q54" s="307">
        <v>8.7741148967567906E-2</v>
      </c>
      <c r="R54" s="307">
        <v>0.38494528246081039</v>
      </c>
      <c r="S54" s="314">
        <v>1.9254820976702248E-3</v>
      </c>
      <c r="T54" s="315">
        <v>0.10618714080459768</v>
      </c>
      <c r="U54" s="321">
        <v>1.2838486373287572E-2</v>
      </c>
      <c r="W54" s="7"/>
    </row>
    <row r="55" spans="1:23" x14ac:dyDescent="0.2">
      <c r="A55" s="15" t="s">
        <v>87</v>
      </c>
      <c r="B55" s="389" t="s">
        <v>109</v>
      </c>
      <c r="C55" s="163">
        <v>1650</v>
      </c>
      <c r="D55" s="163">
        <v>1173</v>
      </c>
      <c r="E55" s="163">
        <v>2823</v>
      </c>
      <c r="F55" s="312">
        <v>0.15428061831153389</v>
      </c>
      <c r="G55" s="312">
        <v>0.59809750297265163</v>
      </c>
      <c r="H55" s="312">
        <v>0.28530800000000012</v>
      </c>
      <c r="I55" s="312">
        <v>5.2434456928838954E-2</v>
      </c>
      <c r="J55" s="312">
        <v>1.5015015015015015E-3</v>
      </c>
      <c r="K55" s="312">
        <v>0.10303030303030303</v>
      </c>
      <c r="L55" s="308">
        <v>1.7000000000000001E-2</v>
      </c>
      <c r="M55" s="308">
        <v>6.4189189189189186E-2</v>
      </c>
      <c r="N55" s="313">
        <v>0</v>
      </c>
      <c r="O55" s="312">
        <v>0.16500000000000001</v>
      </c>
      <c r="P55" s="312">
        <v>0.14300000000000002</v>
      </c>
      <c r="Q55" s="307">
        <v>6.1483921242802775E-2</v>
      </c>
      <c r="R55" s="307">
        <v>6.3176638176638211E-2</v>
      </c>
      <c r="S55" s="314">
        <v>1.1041880274469595E-3</v>
      </c>
      <c r="T55" s="315">
        <v>0.23648648648648651</v>
      </c>
      <c r="U55" s="321">
        <v>1.1593974288193075E-2</v>
      </c>
      <c r="W55" s="7"/>
    </row>
    <row r="56" spans="1:23" x14ac:dyDescent="0.2">
      <c r="A56" s="15" t="s">
        <v>88</v>
      </c>
      <c r="B56" s="389" t="s">
        <v>109</v>
      </c>
      <c r="C56" s="163">
        <v>574</v>
      </c>
      <c r="D56" s="163">
        <v>400</v>
      </c>
      <c r="E56" s="163">
        <v>974</v>
      </c>
      <c r="F56" s="312">
        <v>0.30610490111779881</v>
      </c>
      <c r="G56" s="312">
        <v>0.7824591573516767</v>
      </c>
      <c r="H56" s="312">
        <v>0.4886410000000001</v>
      </c>
      <c r="I56" s="312">
        <v>0.1164021164021164</v>
      </c>
      <c r="J56" s="312">
        <v>1.4792899408284023E-2</v>
      </c>
      <c r="K56" s="312">
        <v>0.11917098445595854</v>
      </c>
      <c r="L56" s="308">
        <v>2.3E-2</v>
      </c>
      <c r="M56" s="308">
        <v>6.4676616915422883E-2</v>
      </c>
      <c r="N56" s="313">
        <v>1.0362694300518135E-2</v>
      </c>
      <c r="O56" s="312">
        <v>0.30913815789473681</v>
      </c>
      <c r="P56" s="312">
        <v>0.20421710526315789</v>
      </c>
      <c r="Q56" s="307">
        <v>5.970205999832634E-2</v>
      </c>
      <c r="R56" s="307">
        <v>0.11597508263412171</v>
      </c>
      <c r="S56" s="314">
        <v>3.4620505992010654E-3</v>
      </c>
      <c r="T56" s="315">
        <v>0.30051813471502586</v>
      </c>
      <c r="U56" s="321">
        <v>1.3581890812250332E-2</v>
      </c>
      <c r="W56" s="7"/>
    </row>
    <row r="57" spans="1:23" x14ac:dyDescent="0.2">
      <c r="A57" s="15" t="s">
        <v>89</v>
      </c>
      <c r="B57" s="389" t="s">
        <v>109</v>
      </c>
      <c r="C57" s="163">
        <v>4471</v>
      </c>
      <c r="D57" s="163">
        <v>3240</v>
      </c>
      <c r="E57" s="163">
        <v>7711</v>
      </c>
      <c r="F57" s="312">
        <v>0.20183994679671913</v>
      </c>
      <c r="G57" s="312">
        <v>0.68698736422079365</v>
      </c>
      <c r="H57" s="312">
        <v>0.450069</v>
      </c>
      <c r="I57" s="312">
        <v>8.2581540596807779E-2</v>
      </c>
      <c r="J57" s="312">
        <v>1.383946223803875E-2</v>
      </c>
      <c r="K57" s="312">
        <v>0.16363636363636364</v>
      </c>
      <c r="L57" s="308">
        <v>1.8000000000000002E-2</v>
      </c>
      <c r="M57" s="308">
        <v>6.228373702422145E-2</v>
      </c>
      <c r="N57" s="313">
        <v>4.3478260869565218E-3</v>
      </c>
      <c r="O57" s="312">
        <v>0.26993584070796467</v>
      </c>
      <c r="P57" s="312">
        <v>0.21691224188790559</v>
      </c>
      <c r="Q57" s="307">
        <v>5.5619067191086558E-2</v>
      </c>
      <c r="R57" s="307">
        <v>0.14724967450260007</v>
      </c>
      <c r="S57" s="314">
        <v>1.9258545979778526E-3</v>
      </c>
      <c r="T57" s="315">
        <v>0.25964912280701757</v>
      </c>
      <c r="U57" s="321">
        <v>1.117683472040718E-2</v>
      </c>
      <c r="W57" s="7"/>
    </row>
    <row r="58" spans="1:23" x14ac:dyDescent="0.2">
      <c r="A58" s="15" t="s">
        <v>90</v>
      </c>
      <c r="B58" s="389" t="s">
        <v>109</v>
      </c>
      <c r="C58" s="163">
        <v>1362</v>
      </c>
      <c r="D58" s="163">
        <v>1062</v>
      </c>
      <c r="E58" s="163">
        <v>2424</v>
      </c>
      <c r="F58" s="312">
        <v>0.18433018537950333</v>
      </c>
      <c r="G58" s="312">
        <v>0.77824414130814967</v>
      </c>
      <c r="H58" s="312">
        <v>0.42833600000000005</v>
      </c>
      <c r="I58" s="312">
        <v>5.2369077306733167E-2</v>
      </c>
      <c r="J58" s="312">
        <v>9.2961487383798145E-3</v>
      </c>
      <c r="K58" s="312">
        <v>0.29297820823244553</v>
      </c>
      <c r="L58" s="308">
        <v>1.8000000000000002E-2</v>
      </c>
      <c r="M58" s="308">
        <v>4.7263681592039801E-2</v>
      </c>
      <c r="N58" s="313">
        <v>4.807692307692308E-3</v>
      </c>
      <c r="O58" s="312">
        <v>0.27532984293193719</v>
      </c>
      <c r="P58" s="312">
        <v>0.24557702349869451</v>
      </c>
      <c r="Q58" s="307">
        <v>5.3220424469588412E-2</v>
      </c>
      <c r="R58" s="307">
        <v>0.16536493401562091</v>
      </c>
      <c r="S58" s="314">
        <v>5.6798818584573437E-4</v>
      </c>
      <c r="T58" s="315">
        <v>0.16749999999999998</v>
      </c>
      <c r="U58" s="321">
        <v>4.6575031239350223E-3</v>
      </c>
      <c r="W58" s="7"/>
    </row>
    <row r="59" spans="1:23" x14ac:dyDescent="0.2">
      <c r="A59" s="15" t="s">
        <v>91</v>
      </c>
      <c r="B59" s="389" t="s">
        <v>109</v>
      </c>
      <c r="C59" s="163">
        <v>2195</v>
      </c>
      <c r="D59" s="163">
        <v>1507</v>
      </c>
      <c r="E59" s="163">
        <v>3702</v>
      </c>
      <c r="F59" s="312">
        <v>0.2340760747242854</v>
      </c>
      <c r="G59" s="312">
        <v>0.72676119738915146</v>
      </c>
      <c r="H59" s="312">
        <v>0.4353220000000001</v>
      </c>
      <c r="I59" s="312">
        <v>7.3025335320417287E-2</v>
      </c>
      <c r="J59" s="312">
        <v>5.4054054054054057E-3</v>
      </c>
      <c r="K59" s="312">
        <v>0.15804597701149425</v>
      </c>
      <c r="L59" s="308">
        <v>0.02</v>
      </c>
      <c r="M59" s="308">
        <v>6.3893016344725106E-2</v>
      </c>
      <c r="N59" s="313">
        <v>4.2735042735042739E-3</v>
      </c>
      <c r="O59" s="312">
        <v>0.19944444444444442</v>
      </c>
      <c r="P59" s="312">
        <v>0.13544680851063831</v>
      </c>
      <c r="Q59" s="307">
        <v>5.609507720617235E-2</v>
      </c>
      <c r="R59" s="307">
        <v>5.794041028516006E-2</v>
      </c>
      <c r="S59" s="314">
        <v>1.1610435732823385E-3</v>
      </c>
      <c r="T59" s="315">
        <v>0.22551928783382791</v>
      </c>
      <c r="U59" s="321">
        <v>9.0834585439147665E-3</v>
      </c>
      <c r="W59" s="7"/>
    </row>
    <row r="60" spans="1:23" x14ac:dyDescent="0.2">
      <c r="A60" s="15" t="s">
        <v>92</v>
      </c>
      <c r="B60" s="389" t="s">
        <v>109</v>
      </c>
      <c r="C60" s="163">
        <v>153</v>
      </c>
      <c r="D60" s="163">
        <v>102</v>
      </c>
      <c r="E60" s="163">
        <v>255</v>
      </c>
      <c r="F60" s="312">
        <v>0.25084745762711863</v>
      </c>
      <c r="G60" s="312">
        <v>0.78983050847457625</v>
      </c>
      <c r="H60" s="312">
        <v>0.3148740000000001</v>
      </c>
      <c r="I60" s="312">
        <v>3.7037037037037035E-2</v>
      </c>
      <c r="J60" s="312">
        <v>8.6956521739130436E-3</v>
      </c>
      <c r="K60" s="312">
        <v>4.1666666666666664E-2</v>
      </c>
      <c r="L60" s="308">
        <v>0</v>
      </c>
      <c r="M60" s="308">
        <v>0.10909090909090909</v>
      </c>
      <c r="N60" s="313">
        <v>2.0408163265306121E-2</v>
      </c>
      <c r="O60" s="312">
        <v>0.313</v>
      </c>
      <c r="P60" s="312">
        <v>0.21899999999999997</v>
      </c>
      <c r="Q60" s="307">
        <v>5.6771187771555653E-2</v>
      </c>
      <c r="R60" s="307">
        <v>7.0175438596491224E-2</v>
      </c>
      <c r="S60" s="314">
        <v>2.9940119760479044E-3</v>
      </c>
      <c r="T60" s="315">
        <v>0.30909090909090908</v>
      </c>
      <c r="U60" s="321">
        <v>1.2974051896207584E-2</v>
      </c>
      <c r="W60" s="7"/>
    </row>
    <row r="61" spans="1:23" x14ac:dyDescent="0.2">
      <c r="A61" s="15" t="s">
        <v>93</v>
      </c>
      <c r="B61" s="389" t="s">
        <v>109</v>
      </c>
      <c r="C61" s="163">
        <v>1307</v>
      </c>
      <c r="D61" s="163">
        <v>866</v>
      </c>
      <c r="E61" s="163">
        <v>2173</v>
      </c>
      <c r="F61" s="312">
        <v>0.16335282651072125</v>
      </c>
      <c r="G61" s="312">
        <v>0.75867446393762183</v>
      </c>
      <c r="H61" s="312">
        <v>0.44800899999999999</v>
      </c>
      <c r="I61" s="312">
        <v>7.4675324675324672E-2</v>
      </c>
      <c r="J61" s="312">
        <v>1.4193548387096775E-2</v>
      </c>
      <c r="K61" s="312">
        <v>0.13842482100238662</v>
      </c>
      <c r="L61" s="308">
        <v>0.02</v>
      </c>
      <c r="M61" s="308">
        <v>7.4866310160427801E-2</v>
      </c>
      <c r="N61" s="313">
        <v>7.1428571428571426E-3</v>
      </c>
      <c r="O61" s="312">
        <v>0.2688060747663551</v>
      </c>
      <c r="P61" s="312">
        <v>0.25823255813953488</v>
      </c>
      <c r="Q61" s="307">
        <v>6.0341714507980648E-2</v>
      </c>
      <c r="R61" s="307">
        <v>9.5055308654384718E-2</v>
      </c>
      <c r="S61" s="314">
        <v>2.6071185672183177E-3</v>
      </c>
      <c r="T61" s="315">
        <v>0.24598930481283421</v>
      </c>
      <c r="U61" s="321">
        <v>8.5014735887553837E-3</v>
      </c>
      <c r="W61" s="7"/>
    </row>
    <row r="62" spans="1:23" x14ac:dyDescent="0.2">
      <c r="A62" s="15" t="s">
        <v>94</v>
      </c>
      <c r="B62" s="389" t="s">
        <v>109</v>
      </c>
      <c r="C62" s="163">
        <v>1338</v>
      </c>
      <c r="D62" s="163">
        <v>889</v>
      </c>
      <c r="E62" s="163">
        <v>2227</v>
      </c>
      <c r="F62" s="312">
        <v>0.25984848484848483</v>
      </c>
      <c r="G62" s="312">
        <v>0.69015151515151518</v>
      </c>
      <c r="H62" s="312">
        <v>0.39708800000000005</v>
      </c>
      <c r="I62" s="312">
        <v>6.6838046272493568E-2</v>
      </c>
      <c r="J62" s="312">
        <v>5.8823529411764705E-3</v>
      </c>
      <c r="K62" s="312">
        <v>0.1059322033898305</v>
      </c>
      <c r="L62" s="308">
        <v>1.4999999999999999E-2</v>
      </c>
      <c r="M62" s="308">
        <v>8.4668192219679639E-2</v>
      </c>
      <c r="N62" s="313">
        <v>4.2372881355932203E-3</v>
      </c>
      <c r="O62" s="312">
        <v>0.25146858638743452</v>
      </c>
      <c r="P62" s="312">
        <v>0.19055352480417756</v>
      </c>
      <c r="Q62" s="307">
        <v>4.9746021124290496E-2</v>
      </c>
      <c r="R62" s="307">
        <v>0.13145582494914498</v>
      </c>
      <c r="S62" s="314">
        <v>3.026423000814806E-3</v>
      </c>
      <c r="T62" s="315">
        <v>0.28899082568807344</v>
      </c>
      <c r="U62" s="321">
        <v>9.5448725410313112E-3</v>
      </c>
      <c r="W62" s="7"/>
    </row>
    <row r="63" spans="1:23" x14ac:dyDescent="0.2">
      <c r="A63" s="15" t="s">
        <v>95</v>
      </c>
      <c r="B63" s="389" t="s">
        <v>109</v>
      </c>
      <c r="C63" s="163">
        <v>1184</v>
      </c>
      <c r="D63" s="163">
        <v>913</v>
      </c>
      <c r="E63" s="163">
        <v>2097</v>
      </c>
      <c r="F63" s="312">
        <v>0.18594377510040161</v>
      </c>
      <c r="G63" s="312">
        <v>0.68915662650602405</v>
      </c>
      <c r="H63" s="312">
        <v>0.32471199999999995</v>
      </c>
      <c r="I63" s="312">
        <v>5.0632911392405063E-2</v>
      </c>
      <c r="J63" s="312">
        <v>1.4124293785310734E-2</v>
      </c>
      <c r="K63" s="312">
        <v>0.23929471032745592</v>
      </c>
      <c r="L63" s="308">
        <v>1.9E-2</v>
      </c>
      <c r="M63" s="308">
        <v>5.0505050505050504E-2</v>
      </c>
      <c r="N63" s="313">
        <v>2.5125628140703518E-3</v>
      </c>
      <c r="O63" s="312">
        <v>0.13031884057971013</v>
      </c>
      <c r="P63" s="312">
        <v>0.12442028985507246</v>
      </c>
      <c r="Q63" s="307">
        <v>4.5613402758254651E-2</v>
      </c>
      <c r="R63" s="307">
        <v>7.0689655172413879E-2</v>
      </c>
      <c r="S63" s="314">
        <v>1.8203883495145632E-3</v>
      </c>
      <c r="T63" s="315">
        <v>0.11898734177215187</v>
      </c>
      <c r="U63" s="321">
        <v>4.6116504854368931E-3</v>
      </c>
      <c r="W63" s="7"/>
    </row>
    <row r="64" spans="1:23" x14ac:dyDescent="0.2">
      <c r="A64" s="15" t="s">
        <v>111</v>
      </c>
      <c r="B64" s="389" t="s">
        <v>109</v>
      </c>
      <c r="C64" s="163">
        <v>1791</v>
      </c>
      <c r="D64" s="163">
        <v>1297</v>
      </c>
      <c r="E64" s="163">
        <v>3088</v>
      </c>
      <c r="F64" s="312">
        <v>0.32133526850507982</v>
      </c>
      <c r="G64" s="312">
        <v>0.79825834542815677</v>
      </c>
      <c r="H64" s="312">
        <v>0.51343900000000009</v>
      </c>
      <c r="I64" s="312">
        <v>9.4373865698729589E-2</v>
      </c>
      <c r="J64" s="312">
        <v>1.4752370916754479E-2</v>
      </c>
      <c r="K64" s="312">
        <v>0.15384615384615385</v>
      </c>
      <c r="L64" s="308">
        <v>1.6E-2</v>
      </c>
      <c r="M64" s="308">
        <v>8.7912087912087919E-2</v>
      </c>
      <c r="N64" s="313">
        <v>3.5335689045936395E-3</v>
      </c>
      <c r="O64" s="312">
        <v>0.23510463121783873</v>
      </c>
      <c r="P64" s="312">
        <v>0.20927615780445968</v>
      </c>
      <c r="Q64" s="307">
        <v>5.6625664159568934E-2</v>
      </c>
      <c r="R64" s="307">
        <v>0.11748331169961046</v>
      </c>
      <c r="S64" s="314">
        <v>1.9117135905457074E-3</v>
      </c>
      <c r="T64" s="315">
        <v>0.31078610603290679</v>
      </c>
      <c r="U64" s="321">
        <v>1.3555787278415016E-2</v>
      </c>
      <c r="W64" s="7"/>
    </row>
    <row r="65" spans="1:33" x14ac:dyDescent="0.2">
      <c r="A65" s="15" t="s">
        <v>96</v>
      </c>
      <c r="B65" s="389" t="s">
        <v>109</v>
      </c>
      <c r="C65" s="163">
        <v>1254</v>
      </c>
      <c r="D65" s="163">
        <v>834</v>
      </c>
      <c r="E65" s="163">
        <v>2088</v>
      </c>
      <c r="F65" s="312">
        <v>0.22157434402332363</v>
      </c>
      <c r="G65" s="312">
        <v>0.75218658892128276</v>
      </c>
      <c r="H65" s="312">
        <v>0.46847900000000009</v>
      </c>
      <c r="I65" s="312">
        <v>7.8125E-2</v>
      </c>
      <c r="J65" s="312">
        <v>1.0884353741496598E-2</v>
      </c>
      <c r="K65" s="312">
        <v>0.16710875331564987</v>
      </c>
      <c r="L65" s="308">
        <v>1.1000000000000001E-2</v>
      </c>
      <c r="M65" s="308">
        <v>9.8191214470284241E-2</v>
      </c>
      <c r="N65" s="313">
        <v>1.0526315789473684E-2</v>
      </c>
      <c r="O65" s="312">
        <v>0.28899999999999998</v>
      </c>
      <c r="P65" s="312">
        <v>0.19699999999999998</v>
      </c>
      <c r="Q65" s="307">
        <v>5.9211789072988186E-2</v>
      </c>
      <c r="R65" s="307">
        <v>0.12195121951219501</v>
      </c>
      <c r="S65" s="314">
        <v>2.5098601649336679E-3</v>
      </c>
      <c r="T65" s="315">
        <v>0.28061224489795922</v>
      </c>
      <c r="U65" s="321">
        <v>1.254930082466834E-2</v>
      </c>
      <c r="W65" s="7"/>
    </row>
    <row r="66" spans="1:33" x14ac:dyDescent="0.2">
      <c r="A66" s="15" t="s">
        <v>97</v>
      </c>
      <c r="B66" s="389" t="s">
        <v>109</v>
      </c>
      <c r="C66" s="163">
        <v>6218</v>
      </c>
      <c r="D66" s="163">
        <v>4338</v>
      </c>
      <c r="E66" s="163">
        <v>10556</v>
      </c>
      <c r="F66" s="312">
        <v>0.17888050813815007</v>
      </c>
      <c r="G66" s="312">
        <v>0.54545454545454541</v>
      </c>
      <c r="H66" s="312">
        <v>0.31653799999999999</v>
      </c>
      <c r="I66" s="312">
        <v>5.7759919638372674E-2</v>
      </c>
      <c r="J66" s="312">
        <v>9.628242845680663E-3</v>
      </c>
      <c r="K66" s="312">
        <v>0.10669456066945607</v>
      </c>
      <c r="L66" s="308">
        <v>1.8000000000000002E-2</v>
      </c>
      <c r="M66" s="308">
        <v>7.0316423907584122E-2</v>
      </c>
      <c r="N66" s="313">
        <v>7.2164948453608251E-3</v>
      </c>
      <c r="O66" s="312">
        <v>0.16324183673469383</v>
      </c>
      <c r="P66" s="312">
        <v>0.13473010204081631</v>
      </c>
      <c r="Q66" s="307">
        <v>6.0826565353182205E-2</v>
      </c>
      <c r="R66" s="307">
        <v>0.12720700451256728</v>
      </c>
      <c r="S66" s="314">
        <v>2.2063010058834694E-3</v>
      </c>
      <c r="T66" s="315">
        <v>0.19868554095045499</v>
      </c>
      <c r="U66" s="321">
        <v>7.1171000189789333E-3</v>
      </c>
      <c r="W66" s="7"/>
    </row>
    <row r="67" spans="1:33" x14ac:dyDescent="0.2">
      <c r="A67" s="15" t="s">
        <v>98</v>
      </c>
      <c r="B67" s="389" t="s">
        <v>109</v>
      </c>
      <c r="C67" s="163">
        <v>1238</v>
      </c>
      <c r="D67" s="163">
        <v>944</v>
      </c>
      <c r="E67" s="163">
        <v>2182</v>
      </c>
      <c r="F67" s="312">
        <v>0.18218923933209646</v>
      </c>
      <c r="G67" s="312">
        <v>0.71576994434137287</v>
      </c>
      <c r="H67" s="312">
        <v>0.49382900000000007</v>
      </c>
      <c r="I67" s="312">
        <v>5.5961070559610707E-2</v>
      </c>
      <c r="J67" s="312">
        <v>1.016260162601626E-2</v>
      </c>
      <c r="K67" s="312">
        <v>7.8341013824884786E-2</v>
      </c>
      <c r="L67" s="308">
        <v>1.6E-2</v>
      </c>
      <c r="M67" s="308">
        <v>7.2463768115942032E-2</v>
      </c>
      <c r="N67" s="313">
        <v>2.2675736961451248E-3</v>
      </c>
      <c r="O67" s="312">
        <v>0.20924285714285717</v>
      </c>
      <c r="P67" s="312">
        <v>0.18052857142857143</v>
      </c>
      <c r="Q67" s="307">
        <v>5.636481066779675E-2</v>
      </c>
      <c r="R67" s="307">
        <v>6.2435677530017109E-2</v>
      </c>
      <c r="S67" s="314">
        <v>1.8508997429305912E-3</v>
      </c>
      <c r="T67" s="315">
        <v>0.21014492753623193</v>
      </c>
      <c r="U67" s="321">
        <v>9.2544987146529565E-3</v>
      </c>
      <c r="W67" s="7"/>
    </row>
    <row r="68" spans="1:33" x14ac:dyDescent="0.2">
      <c r="A68" s="15" t="s">
        <v>99</v>
      </c>
      <c r="B68" s="389" t="s">
        <v>105</v>
      </c>
      <c r="C68" s="163">
        <v>10239</v>
      </c>
      <c r="D68" s="163">
        <v>7432</v>
      </c>
      <c r="E68" s="163">
        <v>17671</v>
      </c>
      <c r="F68" s="312">
        <v>0.18479642268769123</v>
      </c>
      <c r="G68" s="312">
        <v>0.57185220051776886</v>
      </c>
      <c r="H68" s="312">
        <v>0.32254000000000005</v>
      </c>
      <c r="I68" s="312">
        <v>5.2264808362369339E-2</v>
      </c>
      <c r="J68" s="312">
        <v>6.3291139240506328E-3</v>
      </c>
      <c r="K68" s="312">
        <v>8.1046988331756539E-2</v>
      </c>
      <c r="L68" s="308">
        <v>1.9E-2</v>
      </c>
      <c r="M68" s="308">
        <v>8.1904761904761911E-2</v>
      </c>
      <c r="N68" s="313">
        <v>7.2168183244430495E-3</v>
      </c>
      <c r="O68" s="312">
        <v>0.17158597807270629</v>
      </c>
      <c r="P68" s="312">
        <v>0.1263795093795094</v>
      </c>
      <c r="Q68" s="307">
        <v>5.4961673687985102E-2</v>
      </c>
      <c r="R68" s="307">
        <v>8.5988649905666792E-2</v>
      </c>
      <c r="S68" s="314">
        <v>1.3252502467221204E-3</v>
      </c>
      <c r="T68" s="315">
        <v>0.20956354300385105</v>
      </c>
      <c r="U68" s="321">
        <v>7.5990413083321584E-3</v>
      </c>
      <c r="W68" s="7"/>
    </row>
    <row r="69" spans="1:33" x14ac:dyDescent="0.2">
      <c r="A69" s="15" t="s">
        <v>100</v>
      </c>
      <c r="B69" s="389" t="s">
        <v>109</v>
      </c>
      <c r="C69" s="163">
        <v>871</v>
      </c>
      <c r="D69" s="163">
        <v>650</v>
      </c>
      <c r="E69" s="163">
        <v>1521</v>
      </c>
      <c r="F69" s="312">
        <v>0.20986301369863014</v>
      </c>
      <c r="G69" s="312">
        <v>0.67123287671232879</v>
      </c>
      <c r="H69" s="312">
        <v>0.42108000000000012</v>
      </c>
      <c r="I69" s="312">
        <v>7.4324324324324328E-2</v>
      </c>
      <c r="J69" s="312">
        <v>3.8610038610038611E-3</v>
      </c>
      <c r="K69" s="312">
        <v>0.15806451612903225</v>
      </c>
      <c r="L69" s="308">
        <v>1.3999999999999999E-2</v>
      </c>
      <c r="M69" s="308">
        <v>8.7248322147651006E-2</v>
      </c>
      <c r="N69" s="313">
        <v>1.2903225806451613E-2</v>
      </c>
      <c r="O69" s="312">
        <v>0.21756457564575649</v>
      </c>
      <c r="P69" s="312">
        <v>0.17731111111111111</v>
      </c>
      <c r="Q69" s="307">
        <v>5.5005678906201894E-2</v>
      </c>
      <c r="R69" s="307">
        <v>7.9907161803713489E-2</v>
      </c>
      <c r="S69" s="314">
        <v>3.3636057854019509E-3</v>
      </c>
      <c r="T69" s="315">
        <v>0.25589225589225584</v>
      </c>
      <c r="U69" s="321">
        <v>6.0544904137235112E-3</v>
      </c>
      <c r="W69" s="7"/>
    </row>
    <row r="70" spans="1:33" x14ac:dyDescent="0.2">
      <c r="A70" s="15" t="s">
        <v>101</v>
      </c>
      <c r="B70" s="389" t="s">
        <v>105</v>
      </c>
      <c r="C70" s="163">
        <v>15734</v>
      </c>
      <c r="D70" s="163">
        <v>10858</v>
      </c>
      <c r="E70" s="163">
        <v>26592</v>
      </c>
      <c r="F70" s="312">
        <v>0.16929604022627279</v>
      </c>
      <c r="G70" s="312">
        <v>0.57023884349465748</v>
      </c>
      <c r="H70" s="312">
        <v>0.3735710000000001</v>
      </c>
      <c r="I70" s="312">
        <v>7.6875894500102224E-2</v>
      </c>
      <c r="J70" s="312">
        <v>1.3391826368044332E-2</v>
      </c>
      <c r="K70" s="312">
        <v>0.12856012658227847</v>
      </c>
      <c r="L70" s="308">
        <v>2.2000000000000002E-2</v>
      </c>
      <c r="M70" s="308">
        <v>7.5244698205546495E-2</v>
      </c>
      <c r="N70" s="313">
        <v>6.5088757396449702E-3</v>
      </c>
      <c r="O70" s="312">
        <v>0.21331799838579499</v>
      </c>
      <c r="P70" s="312">
        <v>0.18039729893166701</v>
      </c>
      <c r="Q70" s="307">
        <v>4.7084766619485685E-2</v>
      </c>
      <c r="R70" s="307">
        <v>0.10497003375344949</v>
      </c>
      <c r="S70" s="314">
        <v>1.3317299569672336E-3</v>
      </c>
      <c r="T70" s="315">
        <v>0.16673469387755102</v>
      </c>
      <c r="U70" s="321">
        <v>1.0882420170739706E-2</v>
      </c>
      <c r="W70" s="7"/>
    </row>
    <row r="71" spans="1:33" x14ac:dyDescent="0.2">
      <c r="A71" s="566" t="str">
        <f>'1'!A70</f>
        <v>Statewide Total</v>
      </c>
      <c r="B71" s="567"/>
      <c r="C71" s="414">
        <f>SUM(C4:C70)</f>
        <v>432581</v>
      </c>
      <c r="D71" s="414">
        <f>SUM(D4:D70)</f>
        <v>296957</v>
      </c>
      <c r="E71" s="414">
        <f>SUM(E4:E70)</f>
        <v>729538</v>
      </c>
      <c r="F71" s="316">
        <v>0.20660861722056476</v>
      </c>
      <c r="G71" s="316">
        <v>0.5899269178288119</v>
      </c>
      <c r="H71" s="316">
        <v>0.43168034290303431</v>
      </c>
      <c r="I71" s="316">
        <v>7.2837933474876146E-2</v>
      </c>
      <c r="J71" s="316">
        <v>1.4180952456784324E-2</v>
      </c>
      <c r="K71" s="316">
        <v>0.155</v>
      </c>
      <c r="L71" s="316">
        <v>2.1000000000000001E-2</v>
      </c>
      <c r="M71" s="316">
        <v>8.1708764197321579E-2</v>
      </c>
      <c r="N71" s="317">
        <v>7.2500399084765603E-3</v>
      </c>
      <c r="O71" s="316">
        <v>0.25669963566406184</v>
      </c>
      <c r="P71" s="316">
        <v>0.21855524351740752</v>
      </c>
      <c r="Q71" s="318">
        <v>5.4060908186373435E-2</v>
      </c>
      <c r="R71" s="316">
        <v>0.10453369643846744</v>
      </c>
      <c r="S71" s="317">
        <v>1.2929577505654197E-3</v>
      </c>
      <c r="T71" s="316">
        <v>0.15300617204022615</v>
      </c>
      <c r="U71" s="316">
        <v>8.5839338121689625E-3</v>
      </c>
      <c r="W71" s="7"/>
    </row>
    <row r="72" spans="1:33" ht="12.75" x14ac:dyDescent="0.2">
      <c r="A72" s="232" t="s">
        <v>264</v>
      </c>
      <c r="B72" s="326"/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  <c r="Q72" s="204"/>
      <c r="R72" s="204"/>
      <c r="S72" s="223"/>
      <c r="T72" s="415"/>
      <c r="U72" s="41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</row>
    <row r="73" spans="1:33" ht="11.25" customHeight="1" x14ac:dyDescent="0.2">
      <c r="A73" s="232" t="s">
        <v>185</v>
      </c>
      <c r="B73" s="326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23"/>
      <c r="T73" s="204"/>
      <c r="U73" s="41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</row>
    <row r="74" spans="1:33" ht="11.25" customHeight="1" x14ac:dyDescent="0.2">
      <c r="A74" s="232" t="s">
        <v>690</v>
      </c>
      <c r="B74" s="326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 s="204"/>
      <c r="Q74" s="204"/>
      <c r="R74" s="204"/>
      <c r="S74" s="223"/>
      <c r="T74" s="204"/>
      <c r="U74" s="416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</row>
    <row r="75" spans="1:33" ht="11.25" customHeight="1" x14ac:dyDescent="0.2">
      <c r="A75" s="92" t="s">
        <v>266</v>
      </c>
      <c r="B75" s="258"/>
      <c r="C75" s="417"/>
      <c r="D75" s="417"/>
      <c r="E75" s="417"/>
      <c r="F75" s="417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7"/>
      <c r="R75" s="417"/>
      <c r="S75" s="217"/>
      <c r="T75" s="204"/>
      <c r="U75" s="41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</row>
    <row r="76" spans="1:33" ht="11.25" customHeight="1" x14ac:dyDescent="0.2">
      <c r="A76" s="92" t="s">
        <v>265</v>
      </c>
      <c r="B76" s="258"/>
      <c r="C76" s="417"/>
      <c r="D76" s="417"/>
      <c r="E76" s="417"/>
      <c r="F76" s="417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7"/>
      <c r="R76" s="417"/>
      <c r="S76" s="217"/>
      <c r="T76" s="204"/>
      <c r="U76" s="41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</row>
    <row r="77" spans="1:33" x14ac:dyDescent="0.2">
      <c r="A77" s="171" t="s">
        <v>691</v>
      </c>
    </row>
    <row r="78" spans="1:33" x14ac:dyDescent="0.2">
      <c r="A78" s="232" t="s">
        <v>692</v>
      </c>
    </row>
    <row r="79" spans="1:33" x14ac:dyDescent="0.2">
      <c r="A79" s="171" t="s">
        <v>693</v>
      </c>
    </row>
    <row r="80" spans="1:33" ht="11.25" customHeight="1" x14ac:dyDescent="0.2">
      <c r="A80" s="232" t="s">
        <v>578</v>
      </c>
      <c r="B80" s="326"/>
      <c r="C80" s="204"/>
      <c r="D80" s="204"/>
      <c r="E80" s="204"/>
      <c r="F80" s="204"/>
      <c r="G80" s="204"/>
      <c r="H80" s="204"/>
      <c r="I80" s="204"/>
      <c r="J80" s="204"/>
      <c r="K80" s="204"/>
      <c r="L80" s="204"/>
      <c r="M80" s="204"/>
      <c r="N80" s="204"/>
      <c r="O80" s="204"/>
      <c r="P80" s="204"/>
      <c r="Q80" s="204"/>
      <c r="R80" s="204"/>
      <c r="S80" s="223"/>
      <c r="T80" s="204"/>
      <c r="U80" s="416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</row>
    <row r="81" spans="1:33" x14ac:dyDescent="0.2">
      <c r="A81" s="9" t="s">
        <v>694</v>
      </c>
    </row>
    <row r="82" spans="1:33" x14ac:dyDescent="0.2">
      <c r="B82" s="326"/>
      <c r="C82" s="204"/>
      <c r="D82" s="204"/>
      <c r="E82" s="204"/>
      <c r="F82" s="204"/>
      <c r="G82" s="204"/>
      <c r="H82" s="204"/>
      <c r="I82" s="204"/>
      <c r="J82" s="204"/>
      <c r="K82" s="204"/>
      <c r="L82" s="204"/>
      <c r="M82" s="204"/>
      <c r="N82" s="204"/>
      <c r="O82" s="204"/>
      <c r="P82" s="204"/>
      <c r="Q82" s="204"/>
      <c r="R82" s="204"/>
      <c r="S82" s="223"/>
      <c r="T82" s="204"/>
      <c r="U82" s="416"/>
      <c r="V82" s="170"/>
      <c r="W82" s="170"/>
      <c r="X82" s="170"/>
      <c r="Y82" s="170"/>
      <c r="Z82" s="170"/>
      <c r="AA82" s="170"/>
      <c r="AB82" s="170"/>
      <c r="AC82" s="170"/>
      <c r="AD82" s="170"/>
      <c r="AE82" s="170"/>
      <c r="AF82" s="170"/>
      <c r="AG82" s="170"/>
    </row>
    <row r="84" spans="1:33" ht="11.25" customHeight="1" x14ac:dyDescent="0.2">
      <c r="A84" s="1"/>
      <c r="B84" s="326"/>
      <c r="C84" s="204"/>
      <c r="D84" s="204"/>
      <c r="E84" s="204"/>
      <c r="F84" s="204"/>
      <c r="G84" s="416"/>
      <c r="H84" s="416"/>
      <c r="I84" s="416"/>
      <c r="J84" s="416"/>
      <c r="K84" s="416"/>
      <c r="L84" s="416"/>
      <c r="M84" s="416"/>
      <c r="N84" s="416"/>
      <c r="O84" s="416"/>
      <c r="P84" s="416"/>
      <c r="Q84" s="416"/>
      <c r="R84" s="416"/>
      <c r="S84" s="223"/>
      <c r="T84" s="204"/>
      <c r="U84" s="416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</row>
    <row r="85" spans="1:33" ht="11.25" customHeight="1" x14ac:dyDescent="0.2">
      <c r="A85" s="1"/>
      <c r="B85" s="326"/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4"/>
      <c r="Q85" s="204"/>
      <c r="R85" s="204"/>
      <c r="S85" s="223"/>
      <c r="T85" s="204"/>
      <c r="U85" s="41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</row>
    <row r="86" spans="1:33" ht="11.25" customHeight="1" x14ac:dyDescent="0.2">
      <c r="A86" s="1"/>
      <c r="B86" s="326"/>
      <c r="C86" s="204"/>
      <c r="D86" s="204"/>
      <c r="E86" s="204"/>
      <c r="F86" s="204"/>
      <c r="G86" s="204"/>
      <c r="H86" s="204"/>
      <c r="I86" s="204"/>
      <c r="J86" s="204"/>
      <c r="K86" s="204"/>
      <c r="L86" s="204"/>
      <c r="M86" s="204"/>
      <c r="N86" s="204"/>
      <c r="O86" s="204"/>
      <c r="P86" s="204"/>
      <c r="Q86" s="204"/>
      <c r="R86" s="204"/>
      <c r="S86" s="223"/>
      <c r="T86" s="204"/>
      <c r="U86" s="41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</row>
  </sheetData>
  <mergeCells count="5">
    <mergeCell ref="A1:R1"/>
    <mergeCell ref="B2:B3"/>
    <mergeCell ref="A2:A3"/>
    <mergeCell ref="A71:B71"/>
    <mergeCell ref="C3:U3"/>
  </mergeCells>
  <phoneticPr fontId="3" type="noConversion"/>
  <pageMargins left="0.25" right="0.25" top="0.25" bottom="0.5" header="0.25" footer="0.25"/>
  <pageSetup scale="53" fitToHeight="2" orientation="landscape" r:id="rId1"/>
  <headerFooter alignWithMargins="0">
    <oddFooter>&amp;L&amp;8Prepared by:  Office of Child Development and Early Learning&amp;C&amp;8&amp;P&amp;R&amp;8Updated: 11/1/2011</oddFooter>
  </headerFooter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AA84"/>
  <sheetViews>
    <sheetView zoomScale="90" zoomScaleNormal="9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ColWidth="12.7109375" defaultRowHeight="11.25" x14ac:dyDescent="0.2"/>
  <cols>
    <col min="1" max="1" width="3.140625" style="1" bestFit="1" customWidth="1"/>
    <col min="2" max="2" width="14.7109375" style="9" bestFit="1" customWidth="1"/>
    <col min="3" max="3" width="11.7109375" style="10" customWidth="1"/>
    <col min="4" max="4" width="10.42578125" style="228" customWidth="1"/>
    <col min="5" max="5" width="8.7109375" style="228" customWidth="1"/>
    <col min="6" max="6" width="9.5703125" style="61" customWidth="1"/>
    <col min="7" max="7" width="9" style="61" customWidth="1"/>
    <col min="8" max="8" width="11.140625" style="218" bestFit="1" customWidth="1"/>
    <col min="9" max="9" width="11.7109375" style="67" customWidth="1"/>
    <col min="10" max="10" width="11.28515625" style="218" customWidth="1"/>
    <col min="11" max="11" width="11.28515625" style="67" customWidth="1"/>
    <col min="12" max="12" width="11.140625" style="218" bestFit="1" customWidth="1"/>
    <col min="13" max="13" width="11.7109375" style="67" customWidth="1"/>
    <col min="14" max="14" width="11.28515625" style="218" customWidth="1"/>
    <col min="15" max="15" width="11.28515625" style="67" customWidth="1"/>
    <col min="16" max="16" width="11.28515625" style="218" customWidth="1"/>
    <col min="17" max="17" width="11.5703125" style="67" customWidth="1"/>
    <col min="18" max="18" width="11.28515625" style="218" customWidth="1"/>
    <col min="19" max="19" width="11.5703125" style="67" customWidth="1"/>
    <col min="20" max="20" width="12.7109375" style="67" customWidth="1"/>
    <col min="21" max="21" width="13" style="67" customWidth="1"/>
    <col min="22" max="22" width="11.28515625" style="218" customWidth="1"/>
    <col min="23" max="23" width="11.5703125" style="67" customWidth="1"/>
    <col min="24" max="24" width="12.140625" style="67" bestFit="1" customWidth="1"/>
    <col min="25" max="25" width="11.140625" style="67" customWidth="1"/>
    <col min="26" max="26" width="11.28515625" style="67" customWidth="1"/>
    <col min="27" max="27" width="13" style="67" customWidth="1"/>
    <col min="28" max="28" width="6.42578125" style="1" customWidth="1"/>
    <col min="29" max="16384" width="12.7109375" style="1"/>
  </cols>
  <sheetData>
    <row r="1" spans="1:27" s="230" customFormat="1" ht="12" x14ac:dyDescent="0.2">
      <c r="A1" s="229" t="str">
        <f>'Table of Contents'!B5&amp;":  "&amp;'Table of Contents'!C5</f>
        <v>Tab 1:  Risk Level - Early Childhood Education Program Reach Analysis - Direct Impact Programs</v>
      </c>
      <c r="B1" s="231"/>
      <c r="C1" s="231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</row>
    <row r="2" spans="1:27" s="179" customFormat="1" ht="72" x14ac:dyDescent="0.2">
      <c r="A2" s="446" t="s">
        <v>35</v>
      </c>
      <c r="B2" s="446"/>
      <c r="C2" s="322" t="s">
        <v>104</v>
      </c>
      <c r="D2" s="6" t="s">
        <v>112</v>
      </c>
      <c r="E2" s="3" t="s">
        <v>208</v>
      </c>
      <c r="F2" s="3" t="s">
        <v>209</v>
      </c>
      <c r="G2" s="6" t="s">
        <v>210</v>
      </c>
      <c r="H2" s="6" t="s">
        <v>174</v>
      </c>
      <c r="I2" s="178" t="s">
        <v>173</v>
      </c>
      <c r="J2" s="6" t="s">
        <v>176</v>
      </c>
      <c r="K2" s="178" t="s">
        <v>175</v>
      </c>
      <c r="L2" s="6" t="s">
        <v>564</v>
      </c>
      <c r="M2" s="178" t="s">
        <v>565</v>
      </c>
      <c r="N2" s="6" t="s">
        <v>566</v>
      </c>
      <c r="O2" s="178" t="s">
        <v>567</v>
      </c>
      <c r="P2" s="6" t="s">
        <v>177</v>
      </c>
      <c r="Q2" s="178" t="s">
        <v>186</v>
      </c>
      <c r="R2" s="6" t="s">
        <v>20</v>
      </c>
      <c r="S2" s="178" t="s">
        <v>21</v>
      </c>
      <c r="T2" s="178" t="s">
        <v>582</v>
      </c>
      <c r="U2" s="178" t="s">
        <v>583</v>
      </c>
      <c r="V2" s="6" t="s">
        <v>22</v>
      </c>
      <c r="W2" s="178" t="s">
        <v>23</v>
      </c>
      <c r="X2" s="178" t="s">
        <v>24</v>
      </c>
      <c r="Y2" s="178" t="s">
        <v>25</v>
      </c>
      <c r="Z2" s="178" t="str">
        <f>'5'!X3</f>
        <v>Total Children Under 5 Served</v>
      </c>
      <c r="AA2" s="178" t="s">
        <v>274</v>
      </c>
    </row>
    <row r="3" spans="1:27" ht="11.25" customHeight="1" x14ac:dyDescent="0.2">
      <c r="A3" s="448" t="s">
        <v>119</v>
      </c>
      <c r="B3" s="94" t="s">
        <v>45</v>
      </c>
      <c r="C3" s="176" t="s">
        <v>109</v>
      </c>
      <c r="D3" s="331">
        <v>1.0625</v>
      </c>
      <c r="E3" s="332">
        <f>VLOOKUP('1'!$B3,'18'!A$4:E$70,3)</f>
        <v>5721</v>
      </c>
      <c r="F3" s="332">
        <f>VLOOKUP('1'!$B3,'18'!A$4:E$70,4)</f>
        <v>4262</v>
      </c>
      <c r="G3" s="332">
        <f>VLOOKUP('1'!$B3,'18'!A$4:E$70,5)</f>
        <v>9983</v>
      </c>
      <c r="H3" s="332">
        <f>VLOOKUP('1'!$B3,'6'!A$4:K$70,9)</f>
        <v>0</v>
      </c>
      <c r="I3" s="333">
        <f t="shared" ref="I3:I66" si="0">H3/G3</f>
        <v>0</v>
      </c>
      <c r="J3" s="332">
        <f>VLOOKUP('1'!$B3,'7'!A$4:K$70,11)</f>
        <v>0</v>
      </c>
      <c r="K3" s="333">
        <f t="shared" ref="K3:K66" si="1">J3/G3</f>
        <v>0</v>
      </c>
      <c r="L3" s="332">
        <f>VLOOKUP(B3,'8'!$1:$1048576,9,)</f>
        <v>0</v>
      </c>
      <c r="M3" s="333">
        <f>L3/G3</f>
        <v>0</v>
      </c>
      <c r="N3" s="332">
        <f>VLOOKUP(B3,'9'!$1:$1048576,12,)</f>
        <v>0</v>
      </c>
      <c r="O3" s="333">
        <f>N3/G3</f>
        <v>0</v>
      </c>
      <c r="P3" s="332">
        <f>VLOOKUP('1'!$B3,'10'!$A$4:$W$70,19)</f>
        <v>413</v>
      </c>
      <c r="Q3" s="333">
        <f t="shared" ref="Q3:Q34" si="2">P3/G3</f>
        <v>4.1370329560252432E-2</v>
      </c>
      <c r="R3" s="332">
        <f>VLOOKUP('1'!$B3,'11'!$A$4:$X$70,9)</f>
        <v>95</v>
      </c>
      <c r="S3" s="333">
        <f t="shared" ref="S3:S34" si="3">R3/G3</f>
        <v>9.5161775017529801E-3</v>
      </c>
      <c r="T3" s="332">
        <f>VLOOKUP(B3,'12'!$A$4:$X$70,8,)</f>
        <v>0</v>
      </c>
      <c r="U3" s="333">
        <f t="shared" ref="U3:U34" si="4">T3/G3</f>
        <v>0</v>
      </c>
      <c r="V3" s="332">
        <f>VLOOKUP('1'!$B3,'13'!$A$4:$U$70,11)</f>
        <v>982</v>
      </c>
      <c r="W3" s="333">
        <f t="shared" ref="W3:W34" si="5">V3/G3</f>
        <v>9.8367224281278171E-2</v>
      </c>
      <c r="X3" s="332">
        <f>VLOOKUP('1'!$B3,'5'!$A$4:$W$70,21)</f>
        <v>936.2227378190255</v>
      </c>
      <c r="Y3" s="333">
        <f t="shared" ref="Y3:Y34" si="6">X3/G3</f>
        <v>9.3781702676452514E-2</v>
      </c>
      <c r="Z3" s="332">
        <f>H3+J3+L3+N3+P3+R3+T3+V3+X3</f>
        <v>2426.2227378190255</v>
      </c>
      <c r="AA3" s="334">
        <f t="shared" ref="AA3:AA34" si="7">Z3/G3</f>
        <v>0.2430354340197361</v>
      </c>
    </row>
    <row r="4" spans="1:27" ht="11.25" customHeight="1" x14ac:dyDescent="0.2">
      <c r="A4" s="449"/>
      <c r="B4" s="94" t="s">
        <v>50</v>
      </c>
      <c r="C4" s="176" t="s">
        <v>105</v>
      </c>
      <c r="D4" s="331">
        <v>1.1875</v>
      </c>
      <c r="E4" s="332">
        <f>VLOOKUP('1'!$B4,'18'!A$4:E$70,3)</f>
        <v>17963</v>
      </c>
      <c r="F4" s="332">
        <f>VLOOKUP('1'!$B4,'18'!A$4:E$70,4)</f>
        <v>13163</v>
      </c>
      <c r="G4" s="332">
        <f>VLOOKUP('1'!$B4,'18'!A$4:E$70,5)</f>
        <v>31126</v>
      </c>
      <c r="H4" s="332">
        <f>VLOOKUP('1'!$B4,'6'!A$4:K$70,9)</f>
        <v>160</v>
      </c>
      <c r="I4" s="333">
        <f t="shared" si="0"/>
        <v>5.1403970956756407E-3</v>
      </c>
      <c r="J4" s="332">
        <f>VLOOKUP('1'!$B4,'7'!A$4:K$70,11)</f>
        <v>0</v>
      </c>
      <c r="K4" s="333">
        <f t="shared" si="1"/>
        <v>0</v>
      </c>
      <c r="L4" s="332">
        <f>VLOOKUP(B4,'8'!$1:$1048576,9,)</f>
        <v>0</v>
      </c>
      <c r="M4" s="333">
        <f t="shared" ref="M4:M9" si="8">L4/G4</f>
        <v>0</v>
      </c>
      <c r="N4" s="332">
        <f>VLOOKUP(B4,'9'!$1:$1048576,12,)</f>
        <v>175</v>
      </c>
      <c r="O4" s="333">
        <f t="shared" ref="O4:O9" si="9">N4/G4</f>
        <v>5.6223093233952323E-3</v>
      </c>
      <c r="P4" s="332">
        <f>VLOOKUP('1'!$B4,'10'!$A$4:$W$70,19)</f>
        <v>458</v>
      </c>
      <c r="Q4" s="333">
        <f t="shared" si="2"/>
        <v>1.4714386686371522E-2</v>
      </c>
      <c r="R4" s="332">
        <f>VLOOKUP('1'!$B4,'11'!$A$4:$X$70,9)</f>
        <v>68</v>
      </c>
      <c r="S4" s="333">
        <f t="shared" si="3"/>
        <v>2.1846687656621473E-3</v>
      </c>
      <c r="T4" s="332">
        <f>VLOOKUP(B4,'12'!$A$4:$X$70,8,)</f>
        <v>0</v>
      </c>
      <c r="U4" s="333">
        <f t="shared" si="4"/>
        <v>0</v>
      </c>
      <c r="V4" s="332">
        <f>VLOOKUP('1'!$B4,'13'!$A$4:$U$70,11)</f>
        <v>3588</v>
      </c>
      <c r="W4" s="333">
        <f t="shared" si="5"/>
        <v>0.11527340487052624</v>
      </c>
      <c r="X4" s="332">
        <f>VLOOKUP('1'!$B4,'5'!$A$4:$W$70,21)</f>
        <v>4093.5314685314688</v>
      </c>
      <c r="Y4" s="333">
        <f t="shared" si="6"/>
        <v>0.13151485794935003</v>
      </c>
      <c r="Z4" s="332">
        <f t="shared" ref="Z4:Z67" si="10">H4+J4+L4+N4+P4+R4+T4+V4+X4</f>
        <v>8542.5314685314697</v>
      </c>
      <c r="AA4" s="334">
        <f t="shared" si="7"/>
        <v>0.27445002469098084</v>
      </c>
    </row>
    <row r="5" spans="1:27" ht="11.25" customHeight="1" x14ac:dyDescent="0.2">
      <c r="A5" s="449"/>
      <c r="B5" s="94" t="s">
        <v>56</v>
      </c>
      <c r="C5" s="176" t="s">
        <v>105</v>
      </c>
      <c r="D5" s="331">
        <v>1.25</v>
      </c>
      <c r="E5" s="332">
        <f>VLOOKUP('1'!$B5,'18'!A$4:E$70,3)</f>
        <v>7514</v>
      </c>
      <c r="F5" s="332">
        <f>VLOOKUP('1'!$B5,'18'!A$4:E$70,4)</f>
        <v>5219</v>
      </c>
      <c r="G5" s="332">
        <f>VLOOKUP('1'!$B5,'18'!A$4:E$70,5)</f>
        <v>12733</v>
      </c>
      <c r="H5" s="332">
        <f>VLOOKUP('1'!$B5,'6'!A$4:K$70,9)</f>
        <v>72</v>
      </c>
      <c r="I5" s="333">
        <f t="shared" si="0"/>
        <v>5.6545982879132959E-3</v>
      </c>
      <c r="J5" s="332">
        <f>VLOOKUP('1'!$B5,'7'!A$4:K$70,11)</f>
        <v>0</v>
      </c>
      <c r="K5" s="333">
        <f t="shared" si="1"/>
        <v>0</v>
      </c>
      <c r="L5" s="332">
        <f>VLOOKUP(B5,'8'!$1:$1048576,9,)</f>
        <v>0</v>
      </c>
      <c r="M5" s="333">
        <f t="shared" si="8"/>
        <v>0</v>
      </c>
      <c r="N5" s="332">
        <f>VLOOKUP(B5,'9'!$1:$1048576,12,)</f>
        <v>0</v>
      </c>
      <c r="O5" s="333">
        <f t="shared" si="9"/>
        <v>0</v>
      </c>
      <c r="P5" s="332">
        <f>VLOOKUP('1'!$B5,'10'!$A$4:$W$70,19)</f>
        <v>174</v>
      </c>
      <c r="Q5" s="333">
        <f t="shared" si="2"/>
        <v>1.3665279195790466E-2</v>
      </c>
      <c r="R5" s="332">
        <f>VLOOKUP('1'!$B5,'11'!$A$4:$X$70,9)</f>
        <v>43</v>
      </c>
      <c r="S5" s="333">
        <f t="shared" si="3"/>
        <v>3.377051755281552E-3</v>
      </c>
      <c r="T5" s="332">
        <f>VLOOKUP(B5,'12'!$A$4:$X$70,8,)</f>
        <v>0</v>
      </c>
      <c r="U5" s="333">
        <f t="shared" si="4"/>
        <v>0</v>
      </c>
      <c r="V5" s="332">
        <f>VLOOKUP('1'!$B5,'13'!$A$4:$U$70,11)</f>
        <v>1028</v>
      </c>
      <c r="W5" s="333">
        <f t="shared" si="5"/>
        <v>8.0735097777428724E-2</v>
      </c>
      <c r="X5" s="332">
        <f>VLOOKUP('1'!$B5,'5'!$A$4:$W$70,21)</f>
        <v>1885.133155792277</v>
      </c>
      <c r="Y5" s="333">
        <f t="shared" si="6"/>
        <v>0.14805098215599441</v>
      </c>
      <c r="Z5" s="332">
        <f t="shared" si="10"/>
        <v>3202.1331557922767</v>
      </c>
      <c r="AA5" s="334">
        <f t="shared" si="7"/>
        <v>0.25148300917240846</v>
      </c>
    </row>
    <row r="6" spans="1:27" ht="11.25" customHeight="1" x14ac:dyDescent="0.2">
      <c r="A6" s="449"/>
      <c r="B6" s="94" t="s">
        <v>49</v>
      </c>
      <c r="C6" s="176" t="s">
        <v>109</v>
      </c>
      <c r="D6" s="331">
        <v>1.25</v>
      </c>
      <c r="E6" s="332">
        <f>VLOOKUP('1'!$B6,'18'!A$4:E$70,3)</f>
        <v>4001</v>
      </c>
      <c r="F6" s="332">
        <f>VLOOKUP('1'!$B6,'18'!A$4:E$70,4)</f>
        <v>2770</v>
      </c>
      <c r="G6" s="332">
        <f>VLOOKUP('1'!$B6,'18'!A$4:E$70,5)</f>
        <v>6771</v>
      </c>
      <c r="H6" s="332">
        <f>VLOOKUP('1'!$B6,'6'!A$4:K$70,9)</f>
        <v>58</v>
      </c>
      <c r="I6" s="333">
        <f t="shared" si="0"/>
        <v>8.5659429921725004E-3</v>
      </c>
      <c r="J6" s="332">
        <f>VLOOKUP('1'!$B6,'7'!A$4:K$70,11)</f>
        <v>0</v>
      </c>
      <c r="K6" s="333">
        <f t="shared" si="1"/>
        <v>0</v>
      </c>
      <c r="L6" s="332">
        <f>VLOOKUP(B6,'8'!$1:$1048576,9,)</f>
        <v>0</v>
      </c>
      <c r="M6" s="333">
        <f t="shared" si="8"/>
        <v>0</v>
      </c>
      <c r="N6" s="332">
        <f>VLOOKUP(B6,'9'!$1:$1048576,12,)</f>
        <v>0</v>
      </c>
      <c r="O6" s="333">
        <f t="shared" si="9"/>
        <v>0</v>
      </c>
      <c r="P6" s="332">
        <f>VLOOKUP('1'!$B6,'10'!$A$4:$W$70,19)</f>
        <v>227</v>
      </c>
      <c r="Q6" s="333">
        <f t="shared" si="2"/>
        <v>3.3525328607295818E-2</v>
      </c>
      <c r="R6" s="332">
        <f>VLOOKUP('1'!$B6,'11'!$A$4:$X$70,9)</f>
        <v>132</v>
      </c>
      <c r="S6" s="333">
        <f t="shared" si="3"/>
        <v>1.9494904740806378E-2</v>
      </c>
      <c r="T6" s="332">
        <f>VLOOKUP(B6,'12'!$A$4:$X$70,8,)</f>
        <v>20</v>
      </c>
      <c r="U6" s="333">
        <f t="shared" si="4"/>
        <v>2.9537734455767242E-3</v>
      </c>
      <c r="V6" s="332">
        <f>VLOOKUP('1'!$B6,'13'!$A$4:$U$70,11)</f>
        <v>576</v>
      </c>
      <c r="W6" s="333">
        <f t="shared" si="5"/>
        <v>8.5068675232609664E-2</v>
      </c>
      <c r="X6" s="332">
        <f>VLOOKUP('1'!$B6,'5'!$A$4:$W$70,21)</f>
        <v>1434.9753914988814</v>
      </c>
      <c r="Y6" s="333">
        <f t="shared" si="6"/>
        <v>0.21192961032327298</v>
      </c>
      <c r="Z6" s="332">
        <f t="shared" si="10"/>
        <v>2447.9753914988814</v>
      </c>
      <c r="AA6" s="334">
        <f t="shared" si="7"/>
        <v>0.36153823534173407</v>
      </c>
    </row>
    <row r="7" spans="1:27" ht="11.25" customHeight="1" x14ac:dyDescent="0.2">
      <c r="A7" s="449"/>
      <c r="B7" s="94" t="s">
        <v>224</v>
      </c>
      <c r="C7" s="176" t="s">
        <v>105</v>
      </c>
      <c r="D7" s="331">
        <v>1.25</v>
      </c>
      <c r="E7" s="332">
        <f>VLOOKUP('1'!$B7,'18'!A$4:E$70,3)</f>
        <v>19766</v>
      </c>
      <c r="F7" s="332">
        <f>VLOOKUP('1'!$B7,'18'!A$4:E$70,4)</f>
        <v>14384</v>
      </c>
      <c r="G7" s="332">
        <f>VLOOKUP('1'!$B7,'18'!A$4:E$70,5)</f>
        <v>34150</v>
      </c>
      <c r="H7" s="332">
        <f>VLOOKUP('1'!$B7,'6'!A$4:K$70,9)</f>
        <v>0</v>
      </c>
      <c r="I7" s="333">
        <f t="shared" si="0"/>
        <v>0</v>
      </c>
      <c r="J7" s="332">
        <f>VLOOKUP('1'!$B7,'7'!A$4:K$70,11)</f>
        <v>0</v>
      </c>
      <c r="K7" s="333">
        <f t="shared" si="1"/>
        <v>0</v>
      </c>
      <c r="L7" s="332">
        <f>VLOOKUP(B7,'8'!$1:$1048576,9,)</f>
        <v>0</v>
      </c>
      <c r="M7" s="333">
        <f t="shared" si="8"/>
        <v>0</v>
      </c>
      <c r="N7" s="332">
        <f>VLOOKUP(B7,'9'!$1:$1048576,12,)</f>
        <v>126</v>
      </c>
      <c r="O7" s="333">
        <f t="shared" si="9"/>
        <v>3.6896046852122988E-3</v>
      </c>
      <c r="P7" s="332">
        <f>VLOOKUP('1'!$B7,'10'!$A$4:$W$70,19)</f>
        <v>636</v>
      </c>
      <c r="Q7" s="333">
        <f t="shared" si="2"/>
        <v>1.8623718887262081E-2</v>
      </c>
      <c r="R7" s="332">
        <f>VLOOKUP('1'!$B7,'11'!$A$4:$X$70,9)</f>
        <v>175</v>
      </c>
      <c r="S7" s="333">
        <f t="shared" si="3"/>
        <v>5.1244509516837483E-3</v>
      </c>
      <c r="T7" s="332">
        <f>VLOOKUP(B7,'12'!$A$4:$X$70,8,)</f>
        <v>0</v>
      </c>
      <c r="U7" s="333">
        <f t="shared" si="4"/>
        <v>0</v>
      </c>
      <c r="V7" s="332">
        <f>VLOOKUP('1'!$B7,'13'!$A$4:$U$70,11)</f>
        <v>3827</v>
      </c>
      <c r="W7" s="333">
        <f t="shared" si="5"/>
        <v>0.11206442166910688</v>
      </c>
      <c r="X7" s="332">
        <f>VLOOKUP('1'!$B7,'5'!$A$4:$W$70,21)</f>
        <v>5036.9358035329597</v>
      </c>
      <c r="Y7" s="333">
        <f t="shared" si="6"/>
        <v>0.14749445983991097</v>
      </c>
      <c r="Z7" s="332">
        <f t="shared" si="10"/>
        <v>9800.9358035329606</v>
      </c>
      <c r="AA7" s="334">
        <f t="shared" si="7"/>
        <v>0.28699665603317598</v>
      </c>
    </row>
    <row r="8" spans="1:27" ht="11.25" customHeight="1" x14ac:dyDescent="0.2">
      <c r="A8" s="449"/>
      <c r="B8" s="94" t="s">
        <v>81</v>
      </c>
      <c r="C8" s="176" t="s">
        <v>105</v>
      </c>
      <c r="D8" s="331">
        <v>1.25</v>
      </c>
      <c r="E8" s="332">
        <f>VLOOKUP('1'!$B8,'18'!A$4:E$70,3)</f>
        <v>27985</v>
      </c>
      <c r="F8" s="332">
        <f>VLOOKUP('1'!$B8,'18'!A$4:E$70,4)</f>
        <v>19320</v>
      </c>
      <c r="G8" s="332">
        <f>VLOOKUP('1'!$B8,'18'!A$4:E$70,5)</f>
        <v>47305</v>
      </c>
      <c r="H8" s="332">
        <f>VLOOKUP('1'!$B8,'6'!A$4:K$70,9)</f>
        <v>157</v>
      </c>
      <c r="I8" s="333">
        <f t="shared" si="0"/>
        <v>3.3188880668005498E-3</v>
      </c>
      <c r="J8" s="332">
        <f>VLOOKUP('1'!$B8,'7'!A$4:K$70,11)</f>
        <v>0</v>
      </c>
      <c r="K8" s="333">
        <f t="shared" si="1"/>
        <v>0</v>
      </c>
      <c r="L8" s="332">
        <f>VLOOKUP(B8,'8'!$1:$1048576,9,)</f>
        <v>0</v>
      </c>
      <c r="M8" s="333">
        <f t="shared" si="8"/>
        <v>0</v>
      </c>
      <c r="N8" s="332">
        <f>VLOOKUP(B8,'9'!$1:$1048576,12,)</f>
        <v>161</v>
      </c>
      <c r="O8" s="333">
        <f t="shared" si="9"/>
        <v>3.40344572455343E-3</v>
      </c>
      <c r="P8" s="332">
        <f>VLOOKUP('1'!$B8,'10'!$A$4:$W$70,19)</f>
        <v>198</v>
      </c>
      <c r="Q8" s="333">
        <f t="shared" si="2"/>
        <v>4.1856040587675723E-3</v>
      </c>
      <c r="R8" s="332">
        <f>VLOOKUP('1'!$B8,'11'!$A$4:$X$70,9)</f>
        <v>183</v>
      </c>
      <c r="S8" s="333">
        <f t="shared" si="3"/>
        <v>3.8685128421942711E-3</v>
      </c>
      <c r="T8" s="332">
        <f>VLOOKUP(B8,'12'!$A$4:$X$70,8,)</f>
        <v>122</v>
      </c>
      <c r="U8" s="333">
        <f t="shared" si="4"/>
        <v>2.5790085614628474E-3</v>
      </c>
      <c r="V8" s="332">
        <f>VLOOKUP('1'!$B8,'13'!$A$4:$U$70,11)</f>
        <v>4479</v>
      </c>
      <c r="W8" s="333">
        <f t="shared" si="5"/>
        <v>9.4683437268787654E-2</v>
      </c>
      <c r="X8" s="332">
        <f>VLOOKUP('1'!$B8,'5'!$A$4:$W$70,21)</f>
        <v>8308.4312108215108</v>
      </c>
      <c r="Y8" s="333">
        <f t="shared" si="6"/>
        <v>0.17563537069699844</v>
      </c>
      <c r="Z8" s="332">
        <f t="shared" si="10"/>
        <v>13608.431210821511</v>
      </c>
      <c r="AA8" s="334">
        <f t="shared" si="7"/>
        <v>0.28767426721956474</v>
      </c>
    </row>
    <row r="9" spans="1:27" ht="11.25" customHeight="1" x14ac:dyDescent="0.2">
      <c r="A9" s="449"/>
      <c r="B9" s="94" t="s">
        <v>87</v>
      </c>
      <c r="C9" s="176" t="s">
        <v>109</v>
      </c>
      <c r="D9" s="331">
        <v>1.5625</v>
      </c>
      <c r="E9" s="332">
        <f>VLOOKUP('1'!$B9,'18'!A$4:E$70,3)</f>
        <v>1650</v>
      </c>
      <c r="F9" s="332">
        <f>VLOOKUP('1'!$B9,'18'!A$4:E$70,4)</f>
        <v>1173</v>
      </c>
      <c r="G9" s="332">
        <f>VLOOKUP('1'!$B9,'18'!A$4:E$70,5)</f>
        <v>2823</v>
      </c>
      <c r="H9" s="332">
        <f>VLOOKUP('1'!$B9,'6'!A$4:K$70,9)</f>
        <v>7</v>
      </c>
      <c r="I9" s="333">
        <f t="shared" si="0"/>
        <v>2.4796315975912152E-3</v>
      </c>
      <c r="J9" s="332">
        <f>VLOOKUP('1'!$B9,'7'!A$4:K$70,11)</f>
        <v>0</v>
      </c>
      <c r="K9" s="333">
        <f t="shared" si="1"/>
        <v>0</v>
      </c>
      <c r="L9" s="332">
        <f>VLOOKUP(B9,'8'!$1:$1048576,9,)</f>
        <v>0</v>
      </c>
      <c r="M9" s="333">
        <f t="shared" si="8"/>
        <v>0</v>
      </c>
      <c r="N9" s="332">
        <f>VLOOKUP(B9,'9'!$1:$1048576,12,)</f>
        <v>0</v>
      </c>
      <c r="O9" s="333">
        <f t="shared" si="9"/>
        <v>0</v>
      </c>
      <c r="P9" s="332">
        <f>VLOOKUP('1'!$B9,'10'!$A$4:$W$70,19)</f>
        <v>276</v>
      </c>
      <c r="Q9" s="333">
        <f t="shared" si="2"/>
        <v>9.7768331562167909E-2</v>
      </c>
      <c r="R9" s="332">
        <f>VLOOKUP('1'!$B9,'11'!$A$4:$X$70,9)</f>
        <v>52</v>
      </c>
      <c r="S9" s="333">
        <f t="shared" si="3"/>
        <v>1.8420120439249024E-2</v>
      </c>
      <c r="T9" s="332">
        <f>VLOOKUP(B9,'12'!$A$4:$X$70,8,)</f>
        <v>96</v>
      </c>
      <c r="U9" s="333">
        <f t="shared" si="4"/>
        <v>3.4006376195536661E-2</v>
      </c>
      <c r="V9" s="332">
        <f>VLOOKUP('1'!$B9,'13'!$A$4:$U$70,11)</f>
        <v>231</v>
      </c>
      <c r="W9" s="333">
        <f t="shared" si="5"/>
        <v>8.1827842720510094E-2</v>
      </c>
      <c r="X9" s="332">
        <f>VLOOKUP('1'!$B9,'5'!$A$4:$W$70,21)</f>
        <v>281.39568345323744</v>
      </c>
      <c r="Y9" s="333">
        <f t="shared" si="6"/>
        <v>9.9679661159488994E-2</v>
      </c>
      <c r="Z9" s="332">
        <f t="shared" si="10"/>
        <v>943.39568345323744</v>
      </c>
      <c r="AA9" s="334">
        <f t="shared" si="7"/>
        <v>0.33418196367454389</v>
      </c>
    </row>
    <row r="10" spans="1:27" ht="11.25" customHeight="1" x14ac:dyDescent="0.2">
      <c r="A10" s="449"/>
      <c r="B10" s="94" t="s">
        <v>95</v>
      </c>
      <c r="C10" s="176" t="s">
        <v>109</v>
      </c>
      <c r="D10" s="331">
        <v>1.6875</v>
      </c>
      <c r="E10" s="332">
        <f>VLOOKUP('1'!$B10,'18'!A$4:E$70,3)</f>
        <v>1184</v>
      </c>
      <c r="F10" s="332">
        <f>VLOOKUP('1'!$B10,'18'!A$4:E$70,4)</f>
        <v>913</v>
      </c>
      <c r="G10" s="332">
        <f>VLOOKUP('1'!$B10,'18'!A$4:E$70,5)</f>
        <v>2097</v>
      </c>
      <c r="H10" s="332">
        <f>VLOOKUP('1'!$B10,'6'!A$4:K$70,9)</f>
        <v>5</v>
      </c>
      <c r="I10" s="333">
        <f t="shared" si="0"/>
        <v>2.384358607534573E-3</v>
      </c>
      <c r="J10" s="332">
        <f>VLOOKUP('1'!$B10,'7'!A$4:K$70,11)</f>
        <v>0</v>
      </c>
      <c r="K10" s="333">
        <f t="shared" si="1"/>
        <v>0</v>
      </c>
      <c r="L10" s="332">
        <f>VLOOKUP(B10,'8'!$1:$1048576,9,)</f>
        <v>0</v>
      </c>
      <c r="M10" s="333">
        <f>L10/G10</f>
        <v>0</v>
      </c>
      <c r="N10" s="332">
        <f>VLOOKUP(B10,'9'!$1:$1048576,12,)</f>
        <v>0</v>
      </c>
      <c r="O10" s="333">
        <f>N10/G10</f>
        <v>0</v>
      </c>
      <c r="P10" s="332">
        <f>VLOOKUP('1'!$B10,'10'!$A$4:$W$70,19)</f>
        <v>133</v>
      </c>
      <c r="Q10" s="333">
        <f t="shared" si="2"/>
        <v>6.3423938960419646E-2</v>
      </c>
      <c r="R10" s="332">
        <f>VLOOKUP('1'!$B10,'11'!$A$4:$X$70,9)</f>
        <v>19</v>
      </c>
      <c r="S10" s="333">
        <f t="shared" si="3"/>
        <v>9.0605627086313787E-3</v>
      </c>
      <c r="T10" s="332">
        <f>VLOOKUP(B10,'12'!$A$4:$X$70,8,)</f>
        <v>20</v>
      </c>
      <c r="U10" s="333">
        <f t="shared" si="4"/>
        <v>9.5374344301382922E-3</v>
      </c>
      <c r="V10" s="332">
        <f>VLOOKUP('1'!$B10,'13'!$A$4:$U$70,11)</f>
        <v>163</v>
      </c>
      <c r="W10" s="333">
        <f t="shared" si="5"/>
        <v>7.7730090605627092E-2</v>
      </c>
      <c r="X10" s="332">
        <f>VLOOKUP('1'!$B10,'5'!$A$4:$W$70,21)</f>
        <v>237.9375</v>
      </c>
      <c r="Y10" s="333">
        <f t="shared" si="6"/>
        <v>0.11346566523605151</v>
      </c>
      <c r="Z10" s="332">
        <f t="shared" si="10"/>
        <v>577.9375</v>
      </c>
      <c r="AA10" s="334">
        <f t="shared" si="7"/>
        <v>0.27560205054840248</v>
      </c>
    </row>
    <row r="11" spans="1:27" ht="11.25" customHeight="1" x14ac:dyDescent="0.2">
      <c r="A11" s="450"/>
      <c r="B11" s="94" t="s">
        <v>99</v>
      </c>
      <c r="C11" s="176" t="s">
        <v>105</v>
      </c>
      <c r="D11" s="331">
        <v>1.75</v>
      </c>
      <c r="E11" s="332">
        <f>VLOOKUP('1'!$B11,'18'!A$4:E$70,3)</f>
        <v>10239</v>
      </c>
      <c r="F11" s="332">
        <f>VLOOKUP('1'!$B11,'18'!A$4:E$70,4)</f>
        <v>7432</v>
      </c>
      <c r="G11" s="332">
        <f>VLOOKUP('1'!$B11,'18'!A$4:E$70,5)</f>
        <v>17671</v>
      </c>
      <c r="H11" s="332">
        <f>VLOOKUP('1'!$B11,'6'!A$4:K$70,9)</f>
        <v>0</v>
      </c>
      <c r="I11" s="333">
        <f t="shared" si="0"/>
        <v>0</v>
      </c>
      <c r="J11" s="332">
        <f>VLOOKUP('1'!$B11,'7'!A$4:K$70,11)</f>
        <v>0</v>
      </c>
      <c r="K11" s="333">
        <f t="shared" si="1"/>
        <v>0</v>
      </c>
      <c r="L11" s="332">
        <f>VLOOKUP(B11,'8'!$1:$1048576,9,)</f>
        <v>0</v>
      </c>
      <c r="M11" s="333">
        <f t="shared" ref="M11:M32" si="11">L11/G11</f>
        <v>0</v>
      </c>
      <c r="N11" s="332">
        <f>VLOOKUP(B11,'9'!$1:$1048576,12,)</f>
        <v>281</v>
      </c>
      <c r="O11" s="333">
        <f t="shared" ref="O11:O32" si="12">N11/G11</f>
        <v>1.5901759945673704E-2</v>
      </c>
      <c r="P11" s="332">
        <f>VLOOKUP('1'!$B11,'10'!$A$4:$W$70,19)</f>
        <v>866</v>
      </c>
      <c r="Q11" s="333">
        <f t="shared" si="2"/>
        <v>4.900684737705846E-2</v>
      </c>
      <c r="R11" s="332">
        <f>VLOOKUP('1'!$B11,'11'!$A$4:$X$70,9)</f>
        <v>227</v>
      </c>
      <c r="S11" s="333">
        <f t="shared" si="3"/>
        <v>1.2845905721238187E-2</v>
      </c>
      <c r="T11" s="332">
        <f>VLOOKUP(B11,'12'!$A$4:$X$70,8,)</f>
        <v>2</v>
      </c>
      <c r="U11" s="333">
        <f t="shared" si="4"/>
        <v>1.1317978609020429E-4</v>
      </c>
      <c r="V11" s="332">
        <f>VLOOKUP('1'!$B11,'13'!$A$4:$U$70,11)</f>
        <v>2061</v>
      </c>
      <c r="W11" s="333">
        <f t="shared" si="5"/>
        <v>0.11663176956595551</v>
      </c>
      <c r="X11" s="332">
        <f>VLOOKUP('1'!$B11,'5'!$A$4:$W$70,21)</f>
        <v>2048.2705882352939</v>
      </c>
      <c r="Y11" s="333">
        <f t="shared" si="6"/>
        <v>0.11591141351566374</v>
      </c>
      <c r="Z11" s="332">
        <f t="shared" si="10"/>
        <v>5485.2705882352939</v>
      </c>
      <c r="AA11" s="334">
        <f t="shared" si="7"/>
        <v>0.31041087591167982</v>
      </c>
    </row>
    <row r="12" spans="1:27" ht="11.25" customHeight="1" x14ac:dyDescent="0.2">
      <c r="A12" s="448" t="s">
        <v>120</v>
      </c>
      <c r="B12" s="95" t="s">
        <v>38</v>
      </c>
      <c r="C12" s="101" t="s">
        <v>105</v>
      </c>
      <c r="D12" s="335">
        <v>1.875</v>
      </c>
      <c r="E12" s="336">
        <f>VLOOKUP('1'!$B12,'18'!A$4:E$70,3)</f>
        <v>38336</v>
      </c>
      <c r="F12" s="336">
        <f>VLOOKUP('1'!$B12,'18'!A$4:E$70,4)</f>
        <v>25304</v>
      </c>
      <c r="G12" s="336">
        <f>VLOOKUP('1'!$B12,'18'!A$4:E$70,5)</f>
        <v>63640</v>
      </c>
      <c r="H12" s="336">
        <f>VLOOKUP('1'!$B12,'6'!A$4:K$70,9)</f>
        <v>182</v>
      </c>
      <c r="I12" s="337">
        <f t="shared" si="0"/>
        <v>2.8598365807668133E-3</v>
      </c>
      <c r="J12" s="336">
        <f>VLOOKUP('1'!$B12,'7'!A$4:K$70,11)</f>
        <v>0</v>
      </c>
      <c r="K12" s="337">
        <f t="shared" si="1"/>
        <v>0</v>
      </c>
      <c r="L12" s="336">
        <f>VLOOKUP(B12,'8'!$1:$1048576,9,)</f>
        <v>0</v>
      </c>
      <c r="M12" s="337">
        <f t="shared" si="11"/>
        <v>0</v>
      </c>
      <c r="N12" s="336">
        <f>VLOOKUP(B12,'9'!$1:$1048576,12,)</f>
        <v>990</v>
      </c>
      <c r="O12" s="337">
        <f t="shared" si="12"/>
        <v>1.5556253928346952E-2</v>
      </c>
      <c r="P12" s="336">
        <f>VLOOKUP('1'!$B12,'10'!$A$4:$W$70,19)</f>
        <v>4593</v>
      </c>
      <c r="Q12" s="337">
        <f t="shared" si="2"/>
        <v>7.2171590194846008E-2</v>
      </c>
      <c r="R12" s="336">
        <f>VLOOKUP('1'!$B12,'11'!$A$4:$X$70,9)</f>
        <v>1030</v>
      </c>
      <c r="S12" s="337">
        <f t="shared" si="3"/>
        <v>1.6184789440603396E-2</v>
      </c>
      <c r="T12" s="336">
        <f>VLOOKUP(B12,'12'!$A$4:$X$70,8,)</f>
        <v>1819</v>
      </c>
      <c r="U12" s="337">
        <f t="shared" si="4"/>
        <v>2.8582652419861722E-2</v>
      </c>
      <c r="V12" s="336">
        <f>VLOOKUP('1'!$B12,'13'!$A$4:$U$70,11)</f>
        <v>7857</v>
      </c>
      <c r="W12" s="337">
        <f t="shared" si="5"/>
        <v>0.12346008799497171</v>
      </c>
      <c r="X12" s="336">
        <f>VLOOKUP('1'!$B12,'5'!$A$4:$W$70,21)</f>
        <v>10359.130208333332</v>
      </c>
      <c r="Y12" s="337">
        <f t="shared" si="6"/>
        <v>0.16277703030064947</v>
      </c>
      <c r="Z12" s="336">
        <f t="shared" si="10"/>
        <v>26830.130208333332</v>
      </c>
      <c r="AA12" s="338">
        <f t="shared" si="7"/>
        <v>0.4215922408600461</v>
      </c>
    </row>
    <row r="13" spans="1:27" ht="11.25" customHeight="1" x14ac:dyDescent="0.2">
      <c r="A13" s="449"/>
      <c r="B13" s="95" t="s">
        <v>71</v>
      </c>
      <c r="C13" s="101" t="s">
        <v>105</v>
      </c>
      <c r="D13" s="335">
        <v>1.9375</v>
      </c>
      <c r="E13" s="336">
        <f>VLOOKUP('1'!$B13,'18'!A$4:E$70,3)</f>
        <v>21366</v>
      </c>
      <c r="F13" s="336">
        <f>VLOOKUP('1'!$B13,'18'!A$4:E$70,4)</f>
        <v>14155</v>
      </c>
      <c r="G13" s="336">
        <f>VLOOKUP('1'!$B13,'18'!A$4:E$70,5)</f>
        <v>35521</v>
      </c>
      <c r="H13" s="336">
        <f>VLOOKUP('1'!$B13,'6'!A$4:K$70,9)</f>
        <v>225</v>
      </c>
      <c r="I13" s="337">
        <f t="shared" si="0"/>
        <v>6.3342811294727066E-3</v>
      </c>
      <c r="J13" s="336">
        <f>VLOOKUP('1'!$B13,'7'!A$4:K$70,11)</f>
        <v>0</v>
      </c>
      <c r="K13" s="337">
        <f t="shared" si="1"/>
        <v>0</v>
      </c>
      <c r="L13" s="336">
        <f>VLOOKUP(B13,'8'!$1:$1048576,9,)</f>
        <v>0</v>
      </c>
      <c r="M13" s="337">
        <f t="shared" si="11"/>
        <v>0</v>
      </c>
      <c r="N13" s="336">
        <f>VLOOKUP(B13,'9'!$1:$1048576,12,)</f>
        <v>208</v>
      </c>
      <c r="O13" s="337">
        <f t="shared" si="12"/>
        <v>5.8556909996903238E-3</v>
      </c>
      <c r="P13" s="336">
        <f>VLOOKUP('1'!$B13,'10'!$A$4:$W$70,19)</f>
        <v>825</v>
      </c>
      <c r="Q13" s="337">
        <f t="shared" si="2"/>
        <v>2.3225697474733256E-2</v>
      </c>
      <c r="R13" s="336">
        <f>VLOOKUP('1'!$B13,'11'!$A$4:$X$70,9)</f>
        <v>304</v>
      </c>
      <c r="S13" s="337">
        <f t="shared" si="3"/>
        <v>8.5583176149320126E-3</v>
      </c>
      <c r="T13" s="336">
        <f>VLOOKUP(B13,'12'!$A$4:$X$70,8,)</f>
        <v>440</v>
      </c>
      <c r="U13" s="337">
        <f t="shared" si="4"/>
        <v>1.238703865319107E-2</v>
      </c>
      <c r="V13" s="336">
        <f>VLOOKUP('1'!$B13,'13'!$A$4:$U$70,11)</f>
        <v>3024</v>
      </c>
      <c r="W13" s="337">
        <f t="shared" si="5"/>
        <v>8.5132738380113177E-2</v>
      </c>
      <c r="X13" s="336">
        <f>VLOOKUP('1'!$B13,'5'!$A$4:$W$70,21)</f>
        <v>3270.7106446776611</v>
      </c>
      <c r="Y13" s="337">
        <f t="shared" si="6"/>
        <v>9.2078225406876532E-2</v>
      </c>
      <c r="Z13" s="336">
        <f t="shared" si="10"/>
        <v>8296.7106446776615</v>
      </c>
      <c r="AA13" s="338">
        <f t="shared" si="7"/>
        <v>0.23357198965900908</v>
      </c>
    </row>
    <row r="14" spans="1:27" ht="11.25" customHeight="1" x14ac:dyDescent="0.2">
      <c r="A14" s="449"/>
      <c r="B14" s="95" t="s">
        <v>37</v>
      </c>
      <c r="C14" s="101" t="s">
        <v>109</v>
      </c>
      <c r="D14" s="335">
        <v>2</v>
      </c>
      <c r="E14" s="336">
        <f>VLOOKUP('1'!$B14,'18'!A$4:E$70,3)</f>
        <v>3260</v>
      </c>
      <c r="F14" s="336">
        <f>VLOOKUP('1'!$B14,'18'!A$4:E$70,4)</f>
        <v>2334</v>
      </c>
      <c r="G14" s="336">
        <f>VLOOKUP('1'!$B14,'18'!A$4:E$70,5)</f>
        <v>5594</v>
      </c>
      <c r="H14" s="336">
        <f>VLOOKUP('1'!$B14,'6'!A$4:K$70,9)</f>
        <v>8</v>
      </c>
      <c r="I14" s="337">
        <f t="shared" si="0"/>
        <v>1.4301036825169824E-3</v>
      </c>
      <c r="J14" s="336">
        <f>VLOOKUP('1'!$B14,'7'!A$4:K$70,11)</f>
        <v>0</v>
      </c>
      <c r="K14" s="337">
        <f t="shared" si="1"/>
        <v>0</v>
      </c>
      <c r="L14" s="336">
        <f>VLOOKUP(B14,'8'!$1:$1048576,9,)</f>
        <v>0</v>
      </c>
      <c r="M14" s="337">
        <f t="shared" si="11"/>
        <v>0</v>
      </c>
      <c r="N14" s="336">
        <f>VLOOKUP(B14,'9'!$1:$1048576,12,)</f>
        <v>0</v>
      </c>
      <c r="O14" s="337">
        <f t="shared" si="12"/>
        <v>0</v>
      </c>
      <c r="P14" s="336">
        <f>VLOOKUP('1'!$B14,'10'!$A$4:$W$70,19)</f>
        <v>234</v>
      </c>
      <c r="Q14" s="337">
        <f t="shared" si="2"/>
        <v>4.1830532713621735E-2</v>
      </c>
      <c r="R14" s="336">
        <f>VLOOKUP('1'!$B14,'11'!$A$4:$X$70,9)</f>
        <v>36</v>
      </c>
      <c r="S14" s="337">
        <f t="shared" si="3"/>
        <v>6.435466571326421E-3</v>
      </c>
      <c r="T14" s="336">
        <f>VLOOKUP(B14,'12'!$A$4:$X$70,8,)</f>
        <v>0</v>
      </c>
      <c r="U14" s="337">
        <f t="shared" si="4"/>
        <v>0</v>
      </c>
      <c r="V14" s="336">
        <f>VLOOKUP('1'!$B14,'13'!$A$4:$U$70,11)</f>
        <v>424</v>
      </c>
      <c r="W14" s="337">
        <f t="shared" si="5"/>
        <v>7.5795495173400076E-2</v>
      </c>
      <c r="X14" s="336">
        <f>VLOOKUP('1'!$B14,'5'!$A$4:$W$70,21)</f>
        <v>609.62790697674427</v>
      </c>
      <c r="Y14" s="337">
        <f t="shared" si="6"/>
        <v>0.10897888934157031</v>
      </c>
      <c r="Z14" s="336">
        <f t="shared" si="10"/>
        <v>1311.6279069767443</v>
      </c>
      <c r="AA14" s="338">
        <f t="shared" si="7"/>
        <v>0.23447048748243551</v>
      </c>
    </row>
    <row r="15" spans="1:27" ht="11.25" customHeight="1" x14ac:dyDescent="0.2">
      <c r="A15" s="449"/>
      <c r="B15" s="95" t="s">
        <v>98</v>
      </c>
      <c r="C15" s="101" t="s">
        <v>109</v>
      </c>
      <c r="D15" s="335">
        <v>2.0625</v>
      </c>
      <c r="E15" s="336">
        <f>VLOOKUP('1'!$B15,'18'!A$4:E$70,3)</f>
        <v>1238</v>
      </c>
      <c r="F15" s="336">
        <f>VLOOKUP('1'!$B15,'18'!A$4:E$70,4)</f>
        <v>944</v>
      </c>
      <c r="G15" s="336">
        <f>VLOOKUP('1'!$B15,'18'!A$4:E$70,5)</f>
        <v>2182</v>
      </c>
      <c r="H15" s="336">
        <f>VLOOKUP('1'!$B15,'6'!A$4:K$70,9)</f>
        <v>21</v>
      </c>
      <c r="I15" s="337">
        <f t="shared" si="0"/>
        <v>9.6241979835013751E-3</v>
      </c>
      <c r="J15" s="336">
        <f>VLOOKUP('1'!$B15,'7'!A$4:K$70,11)</f>
        <v>0</v>
      </c>
      <c r="K15" s="337">
        <f t="shared" si="1"/>
        <v>0</v>
      </c>
      <c r="L15" s="336">
        <f>VLOOKUP(B15,'8'!$1:$1048576,9,)</f>
        <v>0</v>
      </c>
      <c r="M15" s="337">
        <f t="shared" si="11"/>
        <v>0</v>
      </c>
      <c r="N15" s="336">
        <f>VLOOKUP(B15,'9'!$1:$1048576,12,)</f>
        <v>79</v>
      </c>
      <c r="O15" s="337">
        <f t="shared" si="12"/>
        <v>3.6205316223648032E-2</v>
      </c>
      <c r="P15" s="336">
        <f>VLOOKUP('1'!$B15,'10'!$A$4:$W$70,19)</f>
        <v>312</v>
      </c>
      <c r="Q15" s="337">
        <f t="shared" si="2"/>
        <v>0.14298808432630614</v>
      </c>
      <c r="R15" s="336">
        <f>VLOOKUP('1'!$B15,'11'!$A$4:$X$70,9)</f>
        <v>68</v>
      </c>
      <c r="S15" s="337">
        <f t="shared" si="3"/>
        <v>3.1164069660861594E-2</v>
      </c>
      <c r="T15" s="336">
        <f>VLOOKUP(B15,'12'!$A$4:$X$70,8,)</f>
        <v>100</v>
      </c>
      <c r="U15" s="337">
        <f t="shared" si="4"/>
        <v>4.5829514207149404E-2</v>
      </c>
      <c r="V15" s="336">
        <f>VLOOKUP('1'!$B15,'13'!$A$4:$U$70,11)</f>
        <v>303</v>
      </c>
      <c r="W15" s="337">
        <f t="shared" si="5"/>
        <v>0.13886342804766269</v>
      </c>
      <c r="X15" s="336">
        <f>VLOOKUP('1'!$B15,'5'!$A$4:$W$70,21)</f>
        <v>322.5</v>
      </c>
      <c r="Y15" s="337">
        <f t="shared" si="6"/>
        <v>0.14780018331805683</v>
      </c>
      <c r="Z15" s="336">
        <f t="shared" si="10"/>
        <v>1205.5</v>
      </c>
      <c r="AA15" s="338">
        <f t="shared" si="7"/>
        <v>0.55247479376718611</v>
      </c>
    </row>
    <row r="16" spans="1:27" ht="11.25" customHeight="1" x14ac:dyDescent="0.2">
      <c r="A16" s="449"/>
      <c r="B16" s="95" t="s">
        <v>58</v>
      </c>
      <c r="C16" s="101" t="s">
        <v>105</v>
      </c>
      <c r="D16" s="335">
        <v>2.0625</v>
      </c>
      <c r="E16" s="336">
        <f>VLOOKUP('1'!$B16,'18'!A$4:E$70,3)</f>
        <v>20123</v>
      </c>
      <c r="F16" s="336">
        <f>VLOOKUP('1'!$B16,'18'!A$4:E$70,4)</f>
        <v>13856</v>
      </c>
      <c r="G16" s="336">
        <f>VLOOKUP('1'!$B16,'18'!A$4:E$70,5)</f>
        <v>33979</v>
      </c>
      <c r="H16" s="336">
        <f>VLOOKUP('1'!$B16,'6'!A$4:K$70,9)</f>
        <v>155</v>
      </c>
      <c r="I16" s="337">
        <f t="shared" si="0"/>
        <v>4.5616410135672029E-3</v>
      </c>
      <c r="J16" s="336">
        <f>VLOOKUP('1'!$B16,'7'!A$4:K$70,11)</f>
        <v>0</v>
      </c>
      <c r="K16" s="337">
        <f t="shared" si="1"/>
        <v>0</v>
      </c>
      <c r="L16" s="336">
        <f>VLOOKUP(B16,'8'!$1:$1048576,9,)</f>
        <v>0</v>
      </c>
      <c r="M16" s="337">
        <f t="shared" si="11"/>
        <v>0</v>
      </c>
      <c r="N16" s="336">
        <f>VLOOKUP(B16,'9'!$1:$1048576,12,)</f>
        <v>76</v>
      </c>
      <c r="O16" s="337">
        <f t="shared" si="12"/>
        <v>2.2366755937490803E-3</v>
      </c>
      <c r="P16" s="336">
        <f>VLOOKUP('1'!$B16,'10'!$A$4:$W$70,19)</f>
        <v>950</v>
      </c>
      <c r="Q16" s="337">
        <f t="shared" si="2"/>
        <v>2.7958444921863505E-2</v>
      </c>
      <c r="R16" s="336">
        <f>VLOOKUP('1'!$B16,'11'!$A$4:$X$70,9)</f>
        <v>352</v>
      </c>
      <c r="S16" s="337">
        <f t="shared" si="3"/>
        <v>1.0359339592101004E-2</v>
      </c>
      <c r="T16" s="336">
        <f>VLOOKUP(B16,'12'!$A$4:$X$70,8,)</f>
        <v>99</v>
      </c>
      <c r="U16" s="337">
        <f t="shared" si="4"/>
        <v>2.9135642602784073E-3</v>
      </c>
      <c r="V16" s="336">
        <f>VLOOKUP('1'!$B16,'13'!$A$4:$U$70,11)</f>
        <v>3053</v>
      </c>
      <c r="W16" s="337">
        <f t="shared" si="5"/>
        <v>8.9849612996262401E-2</v>
      </c>
      <c r="X16" s="336">
        <f>VLOOKUP('1'!$B16,'5'!$A$4:$W$70,21)</f>
        <v>4032.3742098609355</v>
      </c>
      <c r="Y16" s="337">
        <f t="shared" si="6"/>
        <v>0.11867253921130508</v>
      </c>
      <c r="Z16" s="336">
        <f t="shared" si="10"/>
        <v>8717.3742098609364</v>
      </c>
      <c r="AA16" s="338">
        <f t="shared" si="7"/>
        <v>0.25655181758912671</v>
      </c>
    </row>
    <row r="17" spans="1:27" ht="11.25" customHeight="1" x14ac:dyDescent="0.2">
      <c r="A17" s="449"/>
      <c r="B17" s="95" t="s">
        <v>91</v>
      </c>
      <c r="C17" s="101" t="s">
        <v>109</v>
      </c>
      <c r="D17" s="335">
        <v>2.0625</v>
      </c>
      <c r="E17" s="336">
        <f>VLOOKUP('1'!$B17,'18'!A$4:E$70,3)</f>
        <v>2195</v>
      </c>
      <c r="F17" s="336">
        <f>VLOOKUP('1'!$B17,'18'!A$4:E$70,4)</f>
        <v>1507</v>
      </c>
      <c r="G17" s="336">
        <f>VLOOKUP('1'!$B17,'18'!A$4:E$70,5)</f>
        <v>3702</v>
      </c>
      <c r="H17" s="336">
        <f>VLOOKUP('1'!$B17,'6'!A$4:K$70,9)</f>
        <v>0</v>
      </c>
      <c r="I17" s="337">
        <f t="shared" si="0"/>
        <v>0</v>
      </c>
      <c r="J17" s="336">
        <f>VLOOKUP('1'!$B17,'7'!A$4:K$70,11)</f>
        <v>0</v>
      </c>
      <c r="K17" s="337">
        <f t="shared" si="1"/>
        <v>0</v>
      </c>
      <c r="L17" s="336">
        <f>VLOOKUP(B17,'8'!$1:$1048576,9,)</f>
        <v>0</v>
      </c>
      <c r="M17" s="337">
        <f t="shared" si="11"/>
        <v>0</v>
      </c>
      <c r="N17" s="336">
        <f>VLOOKUP(B17,'9'!$1:$1048576,12,)</f>
        <v>76</v>
      </c>
      <c r="O17" s="337">
        <f t="shared" si="12"/>
        <v>2.0529443544030253E-2</v>
      </c>
      <c r="P17" s="336">
        <f>VLOOKUP('1'!$B17,'10'!$A$4:$W$70,19)</f>
        <v>177</v>
      </c>
      <c r="Q17" s="337">
        <f t="shared" si="2"/>
        <v>4.7811993517017828E-2</v>
      </c>
      <c r="R17" s="336">
        <f>VLOOKUP('1'!$B17,'11'!$A$4:$X$70,9)</f>
        <v>136</v>
      </c>
      <c r="S17" s="337">
        <f t="shared" si="3"/>
        <v>3.6736898973527825E-2</v>
      </c>
      <c r="T17" s="336">
        <f>VLOOKUP(B17,'12'!$A$4:$X$70,8,)</f>
        <v>112</v>
      </c>
      <c r="U17" s="337">
        <f t="shared" si="4"/>
        <v>3.0253916801728797E-2</v>
      </c>
      <c r="V17" s="336">
        <f>VLOOKUP('1'!$B17,'13'!$A$4:$U$70,11)</f>
        <v>345</v>
      </c>
      <c r="W17" s="337">
        <f t="shared" si="5"/>
        <v>9.3192868719611022E-2</v>
      </c>
      <c r="X17" s="336">
        <f>VLOOKUP('1'!$B17,'5'!$A$4:$W$70,21)</f>
        <v>321.92913385826773</v>
      </c>
      <c r="Y17" s="337">
        <f t="shared" si="6"/>
        <v>8.6960868141077188E-2</v>
      </c>
      <c r="Z17" s="336">
        <f t="shared" si="10"/>
        <v>1167.9291338582677</v>
      </c>
      <c r="AA17" s="338">
        <f t="shared" si="7"/>
        <v>0.31548598969699293</v>
      </c>
    </row>
    <row r="18" spans="1:27" ht="11.25" customHeight="1" x14ac:dyDescent="0.2">
      <c r="A18" s="449"/>
      <c r="B18" s="95" t="s">
        <v>97</v>
      </c>
      <c r="C18" s="101" t="s">
        <v>109</v>
      </c>
      <c r="D18" s="335">
        <v>2.125</v>
      </c>
      <c r="E18" s="336">
        <f>VLOOKUP('1'!$B18,'18'!A$4:E$70,3)</f>
        <v>6218</v>
      </c>
      <c r="F18" s="336">
        <f>VLOOKUP('1'!$B18,'18'!A$4:E$70,4)</f>
        <v>4338</v>
      </c>
      <c r="G18" s="336">
        <f>VLOOKUP('1'!$B18,'18'!A$4:E$70,5)</f>
        <v>10556</v>
      </c>
      <c r="H18" s="336">
        <f>VLOOKUP('1'!$B18,'6'!A$4:K$70,9)</f>
        <v>0</v>
      </c>
      <c r="I18" s="337">
        <f t="shared" si="0"/>
        <v>0</v>
      </c>
      <c r="J18" s="336">
        <f>VLOOKUP('1'!$B18,'7'!A$4:K$70,11)</f>
        <v>0</v>
      </c>
      <c r="K18" s="337">
        <f t="shared" si="1"/>
        <v>0</v>
      </c>
      <c r="L18" s="336">
        <f>VLOOKUP(B18,'8'!$1:$1048576,9,)</f>
        <v>0</v>
      </c>
      <c r="M18" s="337">
        <f t="shared" si="11"/>
        <v>0</v>
      </c>
      <c r="N18" s="336">
        <f>VLOOKUP(B18,'9'!$1:$1048576,12,)</f>
        <v>0</v>
      </c>
      <c r="O18" s="337">
        <f t="shared" si="12"/>
        <v>0</v>
      </c>
      <c r="P18" s="336">
        <f>VLOOKUP('1'!$B18,'10'!$A$4:$W$70,19)</f>
        <v>545</v>
      </c>
      <c r="Q18" s="337">
        <f t="shared" si="2"/>
        <v>5.1629405077680941E-2</v>
      </c>
      <c r="R18" s="336">
        <f>VLOOKUP('1'!$B18,'11'!$A$4:$X$70,9)</f>
        <v>121</v>
      </c>
      <c r="S18" s="337">
        <f t="shared" si="3"/>
        <v>1.1462675255778704E-2</v>
      </c>
      <c r="T18" s="336">
        <f>VLOOKUP(B18,'12'!$A$4:$X$70,8,)</f>
        <v>1</v>
      </c>
      <c r="U18" s="337">
        <f t="shared" si="4"/>
        <v>9.4732853353543008E-5</v>
      </c>
      <c r="V18" s="336">
        <f>VLOOKUP('1'!$B18,'13'!$A$4:$U$70,11)</f>
        <v>1042</v>
      </c>
      <c r="W18" s="337">
        <f t="shared" si="5"/>
        <v>9.8711633194391815E-2</v>
      </c>
      <c r="X18" s="336">
        <f>VLOOKUP('1'!$B18,'5'!$A$4:$W$70,21)</f>
        <v>1069.4868735083533</v>
      </c>
      <c r="Y18" s="337">
        <f t="shared" si="6"/>
        <v>0.10131554315160603</v>
      </c>
      <c r="Z18" s="336">
        <f t="shared" si="10"/>
        <v>2778.4868735083533</v>
      </c>
      <c r="AA18" s="338">
        <f t="shared" si="7"/>
        <v>0.26321398953281105</v>
      </c>
    </row>
    <row r="19" spans="1:27" ht="11.25" customHeight="1" x14ac:dyDescent="0.2">
      <c r="A19" s="449"/>
      <c r="B19" s="95" t="s">
        <v>82</v>
      </c>
      <c r="C19" s="101" t="s">
        <v>109</v>
      </c>
      <c r="D19" s="335">
        <v>2.125</v>
      </c>
      <c r="E19" s="336">
        <f>VLOOKUP('1'!$B19,'18'!A$4:E$70,3)</f>
        <v>660</v>
      </c>
      <c r="F19" s="336">
        <f>VLOOKUP('1'!$B19,'18'!A$4:E$70,4)</f>
        <v>390</v>
      </c>
      <c r="G19" s="336">
        <f>VLOOKUP('1'!$B19,'18'!A$4:E$70,5)</f>
        <v>1050</v>
      </c>
      <c r="H19" s="336">
        <f>VLOOKUP('1'!$B19,'6'!A$4:K$70,9)</f>
        <v>17</v>
      </c>
      <c r="I19" s="337">
        <f t="shared" si="0"/>
        <v>1.6190476190476189E-2</v>
      </c>
      <c r="J19" s="336">
        <f>VLOOKUP('1'!$B19,'7'!A$4:K$70,11)</f>
        <v>0</v>
      </c>
      <c r="K19" s="337">
        <f t="shared" si="1"/>
        <v>0</v>
      </c>
      <c r="L19" s="336">
        <f>VLOOKUP(B19,'8'!$1:$1048576,9,)</f>
        <v>0</v>
      </c>
      <c r="M19" s="337">
        <f t="shared" si="11"/>
        <v>0</v>
      </c>
      <c r="N19" s="336">
        <f>VLOOKUP(B19,'9'!$1:$1048576,12,)</f>
        <v>0</v>
      </c>
      <c r="O19" s="337">
        <f t="shared" si="12"/>
        <v>0</v>
      </c>
      <c r="P19" s="336">
        <f>VLOOKUP('1'!$B19,'10'!$A$4:$W$70,19)</f>
        <v>94</v>
      </c>
      <c r="Q19" s="337">
        <f t="shared" si="2"/>
        <v>8.9523809523809519E-2</v>
      </c>
      <c r="R19" s="336">
        <f>VLOOKUP('1'!$B19,'11'!$A$4:$X$70,9)</f>
        <v>17</v>
      </c>
      <c r="S19" s="337">
        <f t="shared" si="3"/>
        <v>1.6190476190476189E-2</v>
      </c>
      <c r="T19" s="336">
        <f>VLOOKUP(B19,'12'!$A$4:$X$70,8,)</f>
        <v>103</v>
      </c>
      <c r="U19" s="337">
        <f t="shared" si="4"/>
        <v>9.8095238095238096E-2</v>
      </c>
      <c r="V19" s="336">
        <f>VLOOKUP('1'!$B19,'13'!$A$4:$U$70,11)</f>
        <v>77</v>
      </c>
      <c r="W19" s="337">
        <f t="shared" si="5"/>
        <v>7.3333333333333334E-2</v>
      </c>
      <c r="X19" s="336">
        <f>VLOOKUP('1'!$B19,'5'!$A$4:$W$70,21)</f>
        <v>179.72972972972974</v>
      </c>
      <c r="Y19" s="337">
        <f t="shared" si="6"/>
        <v>0.17117117117117117</v>
      </c>
      <c r="Z19" s="336">
        <f t="shared" si="10"/>
        <v>487.72972972972974</v>
      </c>
      <c r="AA19" s="338">
        <f t="shared" si="7"/>
        <v>0.46450450450450453</v>
      </c>
    </row>
    <row r="20" spans="1:27" ht="11.25" customHeight="1" x14ac:dyDescent="0.2">
      <c r="A20" s="449"/>
      <c r="B20" s="95" t="s">
        <v>41</v>
      </c>
      <c r="C20" s="101" t="s">
        <v>109</v>
      </c>
      <c r="D20" s="335">
        <v>2.125</v>
      </c>
      <c r="E20" s="336">
        <f>VLOOKUP('1'!$B20,'18'!A$4:E$70,3)</f>
        <v>1561</v>
      </c>
      <c r="F20" s="336">
        <f>VLOOKUP('1'!$B20,'18'!A$4:E$70,4)</f>
        <v>1066</v>
      </c>
      <c r="G20" s="336">
        <f>VLOOKUP('1'!$B20,'18'!A$4:E$70,5)</f>
        <v>2627</v>
      </c>
      <c r="H20" s="336">
        <f>VLOOKUP('1'!$B20,'6'!A$4:K$70,9)</f>
        <v>0</v>
      </c>
      <c r="I20" s="337">
        <f t="shared" si="0"/>
        <v>0</v>
      </c>
      <c r="J20" s="336">
        <f>VLOOKUP('1'!$B20,'7'!A$4:K$70,11)</f>
        <v>0</v>
      </c>
      <c r="K20" s="337">
        <f t="shared" si="1"/>
        <v>0</v>
      </c>
      <c r="L20" s="336">
        <f>VLOOKUP(B20,'8'!$1:$1048576,9,)</f>
        <v>0</v>
      </c>
      <c r="M20" s="337">
        <f t="shared" si="11"/>
        <v>0</v>
      </c>
      <c r="N20" s="336">
        <f>VLOOKUP(B20,'9'!$1:$1048576,12,)</f>
        <v>56</v>
      </c>
      <c r="O20" s="337">
        <f t="shared" si="12"/>
        <v>2.131709173962695E-2</v>
      </c>
      <c r="P20" s="336">
        <f>VLOOKUP('1'!$B20,'10'!$A$4:$W$70,19)</f>
        <v>221</v>
      </c>
      <c r="Q20" s="337">
        <f t="shared" si="2"/>
        <v>8.4126379901027795E-2</v>
      </c>
      <c r="R20" s="336">
        <f>VLOOKUP('1'!$B20,'11'!$A$4:$X$70,9)</f>
        <v>107</v>
      </c>
      <c r="S20" s="337">
        <f t="shared" si="3"/>
        <v>4.0730871716787208E-2</v>
      </c>
      <c r="T20" s="336">
        <f>VLOOKUP(B20,'12'!$A$4:$X$70,8,)</f>
        <v>177</v>
      </c>
      <c r="U20" s="337">
        <f t="shared" si="4"/>
        <v>6.7377236391320899E-2</v>
      </c>
      <c r="V20" s="336">
        <f>VLOOKUP('1'!$B20,'13'!$A$4:$U$70,11)</f>
        <v>233</v>
      </c>
      <c r="W20" s="337">
        <f t="shared" si="5"/>
        <v>8.8694328130947853E-2</v>
      </c>
      <c r="X20" s="336">
        <f>VLOOKUP('1'!$B20,'5'!$A$4:$W$70,21)</f>
        <v>171.82142857142856</v>
      </c>
      <c r="Y20" s="337">
        <f t="shared" si="6"/>
        <v>6.5405949208766107E-2</v>
      </c>
      <c r="Z20" s="336">
        <f t="shared" si="10"/>
        <v>965.82142857142856</v>
      </c>
      <c r="AA20" s="338">
        <f t="shared" si="7"/>
        <v>0.36765185708847681</v>
      </c>
    </row>
    <row r="21" spans="1:27" ht="11.25" customHeight="1" x14ac:dyDescent="0.2">
      <c r="A21" s="449"/>
      <c r="B21" s="95" t="s">
        <v>83</v>
      </c>
      <c r="C21" s="101" t="s">
        <v>105</v>
      </c>
      <c r="D21" s="335">
        <v>2.125</v>
      </c>
      <c r="E21" s="336">
        <f>VLOOKUP('1'!$B21,'18'!A$4:E$70,3)</f>
        <v>9370</v>
      </c>
      <c r="F21" s="336">
        <f>VLOOKUP('1'!$B21,'18'!A$4:E$70,4)</f>
        <v>6861</v>
      </c>
      <c r="G21" s="336">
        <f>VLOOKUP('1'!$B21,'18'!A$4:E$70,5)</f>
        <v>16231</v>
      </c>
      <c r="H21" s="336">
        <f>VLOOKUP('1'!$B21,'6'!A$4:K$70,9)</f>
        <v>220</v>
      </c>
      <c r="I21" s="337">
        <f t="shared" si="0"/>
        <v>1.3554309654365104E-2</v>
      </c>
      <c r="J21" s="336">
        <f>VLOOKUP('1'!$B21,'7'!A$4:K$70,11)</f>
        <v>0</v>
      </c>
      <c r="K21" s="337">
        <f t="shared" si="1"/>
        <v>0</v>
      </c>
      <c r="L21" s="336">
        <f>VLOOKUP(B21,'8'!$1:$1048576,9,)</f>
        <v>0</v>
      </c>
      <c r="M21" s="337">
        <f t="shared" si="11"/>
        <v>0</v>
      </c>
      <c r="N21" s="336">
        <f>VLOOKUP(B21,'9'!$1:$1048576,12,)</f>
        <v>128</v>
      </c>
      <c r="O21" s="337">
        <f t="shared" si="12"/>
        <v>7.8861437989033323E-3</v>
      </c>
      <c r="P21" s="336">
        <f>VLOOKUP('1'!$B21,'10'!$A$4:$W$70,19)</f>
        <v>278</v>
      </c>
      <c r="Q21" s="337">
        <f t="shared" si="2"/>
        <v>1.7127718563243178E-2</v>
      </c>
      <c r="R21" s="336">
        <f>VLOOKUP('1'!$B21,'11'!$A$4:$X$70,9)</f>
        <v>226</v>
      </c>
      <c r="S21" s="337">
        <f t="shared" si="3"/>
        <v>1.3923972644938698E-2</v>
      </c>
      <c r="T21" s="336">
        <f>VLOOKUP(B21,'12'!$A$4:$X$70,8,)</f>
        <v>98</v>
      </c>
      <c r="U21" s="337">
        <f t="shared" si="4"/>
        <v>6.0378288460353645E-3</v>
      </c>
      <c r="V21" s="336">
        <f>VLOOKUP('1'!$B21,'13'!$A$4:$U$70,11)</f>
        <v>1770</v>
      </c>
      <c r="W21" s="337">
        <f t="shared" si="5"/>
        <v>0.10905058221921016</v>
      </c>
      <c r="X21" s="336">
        <f>VLOOKUP('1'!$B21,'5'!$A$4:$W$70,21)</f>
        <v>2220.6946454413892</v>
      </c>
      <c r="Y21" s="337">
        <f t="shared" si="6"/>
        <v>0.13681810396410507</v>
      </c>
      <c r="Z21" s="336">
        <f t="shared" si="10"/>
        <v>4940.6946454413892</v>
      </c>
      <c r="AA21" s="338">
        <f t="shared" si="7"/>
        <v>0.30439865969080088</v>
      </c>
    </row>
    <row r="22" spans="1:27" ht="11.25" customHeight="1" x14ac:dyDescent="0.2">
      <c r="A22" s="449"/>
      <c r="B22" s="95" t="s">
        <v>67</v>
      </c>
      <c r="C22" s="101" t="s">
        <v>109</v>
      </c>
      <c r="D22" s="335">
        <v>2.125</v>
      </c>
      <c r="E22" s="336">
        <f>VLOOKUP('1'!$B22,'18'!A$4:E$70,3)</f>
        <v>2619</v>
      </c>
      <c r="F22" s="336">
        <f>VLOOKUP('1'!$B22,'18'!A$4:E$70,4)</f>
        <v>1878</v>
      </c>
      <c r="G22" s="336">
        <f>VLOOKUP('1'!$B22,'18'!A$4:E$70,5)</f>
        <v>4497</v>
      </c>
      <c r="H22" s="336">
        <f>VLOOKUP('1'!$B22,'6'!A$4:K$70,9)</f>
        <v>0</v>
      </c>
      <c r="I22" s="337">
        <f t="shared" si="0"/>
        <v>0</v>
      </c>
      <c r="J22" s="336">
        <f>VLOOKUP('1'!$B22,'7'!A$4:K$70,11)</f>
        <v>47</v>
      </c>
      <c r="K22" s="337">
        <f t="shared" si="1"/>
        <v>1.0451412052479431E-2</v>
      </c>
      <c r="L22" s="336">
        <f>VLOOKUP(B22,'8'!$1:$1048576,9,)</f>
        <v>0</v>
      </c>
      <c r="M22" s="337">
        <f t="shared" si="11"/>
        <v>0</v>
      </c>
      <c r="N22" s="336">
        <f>VLOOKUP(B22,'9'!$1:$1048576,12,)</f>
        <v>52</v>
      </c>
      <c r="O22" s="337">
        <f t="shared" si="12"/>
        <v>1.156326439848788E-2</v>
      </c>
      <c r="P22" s="336">
        <f>VLOOKUP('1'!$B22,'10'!$A$4:$W$70,19)</f>
        <v>351</v>
      </c>
      <c r="Q22" s="337">
        <f t="shared" si="2"/>
        <v>7.8052034689793201E-2</v>
      </c>
      <c r="R22" s="336">
        <f>VLOOKUP('1'!$B22,'11'!$A$4:$X$70,9)</f>
        <v>114</v>
      </c>
      <c r="S22" s="337">
        <f t="shared" si="3"/>
        <v>2.5350233488992662E-2</v>
      </c>
      <c r="T22" s="336">
        <f>VLOOKUP(B22,'12'!$A$4:$X$70,8,)</f>
        <v>113</v>
      </c>
      <c r="U22" s="337">
        <f t="shared" si="4"/>
        <v>2.5127863019790971E-2</v>
      </c>
      <c r="V22" s="336">
        <f>VLOOKUP('1'!$B22,'13'!$A$4:$U$70,11)</f>
        <v>420</v>
      </c>
      <c r="W22" s="337">
        <f t="shared" si="5"/>
        <v>9.3395597064709804E-2</v>
      </c>
      <c r="X22" s="336">
        <f>VLOOKUP('1'!$B22,'5'!$A$4:$W$70,21)</f>
        <v>394.17112299465236</v>
      </c>
      <c r="Y22" s="337">
        <f t="shared" si="6"/>
        <v>8.7652017566077906E-2</v>
      </c>
      <c r="Z22" s="336">
        <f t="shared" si="10"/>
        <v>1491.1711229946523</v>
      </c>
      <c r="AA22" s="338">
        <f t="shared" si="7"/>
        <v>0.33159242228033181</v>
      </c>
    </row>
    <row r="23" spans="1:27" ht="11.25" customHeight="1" x14ac:dyDescent="0.2">
      <c r="A23" s="449"/>
      <c r="B23" s="95" t="s">
        <v>69</v>
      </c>
      <c r="C23" s="101" t="s">
        <v>109</v>
      </c>
      <c r="D23" s="335">
        <v>2.125</v>
      </c>
      <c r="E23" s="336">
        <f>VLOOKUP('1'!$B23,'18'!A$4:E$70,3)</f>
        <v>915</v>
      </c>
      <c r="F23" s="336">
        <f>VLOOKUP('1'!$B23,'18'!A$4:E$70,4)</f>
        <v>644</v>
      </c>
      <c r="G23" s="336">
        <f>VLOOKUP('1'!$B23,'18'!A$4:E$70,5)</f>
        <v>1559</v>
      </c>
      <c r="H23" s="336">
        <f>VLOOKUP('1'!$B23,'6'!A$4:K$70,9)</f>
        <v>0</v>
      </c>
      <c r="I23" s="337">
        <f t="shared" si="0"/>
        <v>0</v>
      </c>
      <c r="J23" s="336">
        <f>VLOOKUP('1'!$B23,'7'!A$4:K$70,11)</f>
        <v>25</v>
      </c>
      <c r="K23" s="337">
        <f t="shared" si="1"/>
        <v>1.603592046183451E-2</v>
      </c>
      <c r="L23" s="336">
        <f>VLOOKUP(B23,'8'!$1:$1048576,9,)</f>
        <v>0</v>
      </c>
      <c r="M23" s="337">
        <f t="shared" si="11"/>
        <v>0</v>
      </c>
      <c r="N23" s="336">
        <f>VLOOKUP(B23,'9'!$1:$1048576,12,)</f>
        <v>0</v>
      </c>
      <c r="O23" s="337">
        <f t="shared" si="12"/>
        <v>0</v>
      </c>
      <c r="P23" s="336">
        <f>VLOOKUP('1'!$B23,'10'!$A$4:$W$70,19)</f>
        <v>180</v>
      </c>
      <c r="Q23" s="337">
        <f t="shared" si="2"/>
        <v>0.11545862732520847</v>
      </c>
      <c r="R23" s="336">
        <f>VLOOKUP('1'!$B23,'11'!$A$4:$X$70,9)</f>
        <v>0</v>
      </c>
      <c r="S23" s="337">
        <f t="shared" si="3"/>
        <v>0</v>
      </c>
      <c r="T23" s="336">
        <f>VLOOKUP(B23,'12'!$A$4:$X$70,8,)</f>
        <v>0</v>
      </c>
      <c r="U23" s="337">
        <f t="shared" si="4"/>
        <v>0</v>
      </c>
      <c r="V23" s="336">
        <f>VLOOKUP('1'!$B23,'13'!$A$4:$U$70,11)</f>
        <v>122</v>
      </c>
      <c r="W23" s="337">
        <f t="shared" si="5"/>
        <v>7.8255291853752407E-2</v>
      </c>
      <c r="X23" s="336">
        <f>VLOOKUP('1'!$B23,'5'!$A$4:$W$70,21)</f>
        <v>62.967741935483872</v>
      </c>
      <c r="Y23" s="337">
        <f t="shared" si="6"/>
        <v>4.0389828053549633E-2</v>
      </c>
      <c r="Z23" s="336">
        <f t="shared" si="10"/>
        <v>389.9677419354839</v>
      </c>
      <c r="AA23" s="338">
        <f t="shared" si="7"/>
        <v>0.25013966769434504</v>
      </c>
    </row>
    <row r="24" spans="1:27" ht="11.25" customHeight="1" x14ac:dyDescent="0.2">
      <c r="A24" s="449"/>
      <c r="B24" s="95" t="s">
        <v>40</v>
      </c>
      <c r="C24" s="101" t="s">
        <v>105</v>
      </c>
      <c r="D24" s="335">
        <v>2.1875</v>
      </c>
      <c r="E24" s="336">
        <f>VLOOKUP('1'!$B24,'18'!A$4:E$70,3)</f>
        <v>5417</v>
      </c>
      <c r="F24" s="336">
        <f>VLOOKUP('1'!$B24,'18'!A$4:E$70,4)</f>
        <v>3549</v>
      </c>
      <c r="G24" s="336">
        <f>VLOOKUP('1'!$B24,'18'!A$4:E$70,5)</f>
        <v>8966</v>
      </c>
      <c r="H24" s="336">
        <f>VLOOKUP('1'!$B24,'6'!A$4:K$70,9)</f>
        <v>0</v>
      </c>
      <c r="I24" s="337">
        <f t="shared" si="0"/>
        <v>0</v>
      </c>
      <c r="J24" s="336">
        <f>VLOOKUP('1'!$B24,'7'!A$4:K$70,11)</f>
        <v>0</v>
      </c>
      <c r="K24" s="337">
        <f t="shared" si="1"/>
        <v>0</v>
      </c>
      <c r="L24" s="336">
        <f>VLOOKUP(B24,'8'!$1:$1048576,9,)</f>
        <v>0</v>
      </c>
      <c r="M24" s="337">
        <f t="shared" si="11"/>
        <v>0</v>
      </c>
      <c r="N24" s="336">
        <f>VLOOKUP(B24,'9'!$1:$1048576,12,)</f>
        <v>0</v>
      </c>
      <c r="O24" s="337">
        <f t="shared" si="12"/>
        <v>0</v>
      </c>
      <c r="P24" s="336">
        <f>VLOOKUP('1'!$B24,'10'!$A$4:$W$70,19)</f>
        <v>576</v>
      </c>
      <c r="Q24" s="337">
        <f t="shared" si="2"/>
        <v>6.4242694624135621E-2</v>
      </c>
      <c r="R24" s="336">
        <f>VLOOKUP('1'!$B24,'11'!$A$4:$X$70,9)</f>
        <v>116</v>
      </c>
      <c r="S24" s="337">
        <f t="shared" si="3"/>
        <v>1.2937764889582868E-2</v>
      </c>
      <c r="T24" s="336">
        <f>VLOOKUP(B24,'12'!$A$4:$X$70,8,)</f>
        <v>119</v>
      </c>
      <c r="U24" s="337">
        <f t="shared" si="4"/>
        <v>1.3272362257416908E-2</v>
      </c>
      <c r="V24" s="336">
        <f>VLOOKUP('1'!$B24,'13'!$A$4:$U$70,11)</f>
        <v>977</v>
      </c>
      <c r="W24" s="337">
        <f t="shared" si="5"/>
        <v>0.10896720945795227</v>
      </c>
      <c r="X24" s="336">
        <f>VLOOKUP('1'!$B24,'5'!$A$4:$W$70,21)</f>
        <v>1091.1598302687412</v>
      </c>
      <c r="Y24" s="337">
        <f t="shared" si="6"/>
        <v>0.12169973569805277</v>
      </c>
      <c r="Z24" s="336">
        <f t="shared" si="10"/>
        <v>2879.1598302687412</v>
      </c>
      <c r="AA24" s="338">
        <f t="shared" si="7"/>
        <v>0.32111976692714045</v>
      </c>
    </row>
    <row r="25" spans="1:27" ht="11.25" customHeight="1" x14ac:dyDescent="0.2">
      <c r="A25" s="449"/>
      <c r="B25" s="95" t="s">
        <v>59</v>
      </c>
      <c r="C25" s="101" t="s">
        <v>109</v>
      </c>
      <c r="D25" s="335">
        <v>2.1875</v>
      </c>
      <c r="E25" s="336">
        <f>VLOOKUP('1'!$B25,'18'!A$4:E$70,3)</f>
        <v>876</v>
      </c>
      <c r="F25" s="336">
        <f>VLOOKUP('1'!$B25,'18'!A$4:E$70,4)</f>
        <v>671</v>
      </c>
      <c r="G25" s="336">
        <f>VLOOKUP('1'!$B25,'18'!A$4:E$70,5)</f>
        <v>1547</v>
      </c>
      <c r="H25" s="336">
        <f>VLOOKUP('1'!$B25,'6'!A$4:K$70,9)</f>
        <v>6</v>
      </c>
      <c r="I25" s="337">
        <f t="shared" si="0"/>
        <v>3.8784744667097609E-3</v>
      </c>
      <c r="J25" s="336">
        <f>VLOOKUP('1'!$B25,'7'!A$4:K$70,11)</f>
        <v>0</v>
      </c>
      <c r="K25" s="337">
        <f t="shared" si="1"/>
        <v>0</v>
      </c>
      <c r="L25" s="336">
        <f>VLOOKUP(B25,'8'!$1:$1048576,9,)</f>
        <v>0</v>
      </c>
      <c r="M25" s="337">
        <f t="shared" si="11"/>
        <v>0</v>
      </c>
      <c r="N25" s="336">
        <f>VLOOKUP(B25,'9'!$1:$1048576,12,)</f>
        <v>0</v>
      </c>
      <c r="O25" s="337">
        <f t="shared" si="12"/>
        <v>0</v>
      </c>
      <c r="P25" s="336">
        <f>VLOOKUP('1'!$B25,'10'!$A$4:$W$70,19)</f>
        <v>55</v>
      </c>
      <c r="Q25" s="337">
        <f t="shared" si="2"/>
        <v>3.555268261150614E-2</v>
      </c>
      <c r="R25" s="336">
        <f>VLOOKUP('1'!$B25,'11'!$A$4:$X$70,9)</f>
        <v>0</v>
      </c>
      <c r="S25" s="337">
        <f t="shared" si="3"/>
        <v>0</v>
      </c>
      <c r="T25" s="336">
        <f>VLOOKUP(B25,'12'!$A$4:$X$70,8,)</f>
        <v>0</v>
      </c>
      <c r="U25" s="337">
        <f t="shared" si="4"/>
        <v>0</v>
      </c>
      <c r="V25" s="336">
        <f>VLOOKUP('1'!$B25,'13'!$A$4:$U$70,11)</f>
        <v>205</v>
      </c>
      <c r="W25" s="337">
        <f t="shared" si="5"/>
        <v>0.13251454427925016</v>
      </c>
      <c r="X25" s="336">
        <f>VLOOKUP('1'!$B25,'5'!$A$4:$W$70,21)</f>
        <v>143.375</v>
      </c>
      <c r="Y25" s="337">
        <f t="shared" si="6"/>
        <v>9.267937944408533E-2</v>
      </c>
      <c r="Z25" s="336">
        <f t="shared" si="10"/>
        <v>409.375</v>
      </c>
      <c r="AA25" s="338">
        <f t="shared" si="7"/>
        <v>0.26462508080155139</v>
      </c>
    </row>
    <row r="26" spans="1:27" ht="11.25" customHeight="1" x14ac:dyDescent="0.2">
      <c r="A26" s="449"/>
      <c r="B26" s="95" t="s">
        <v>63</v>
      </c>
      <c r="C26" s="101" t="s">
        <v>109</v>
      </c>
      <c r="D26" s="335">
        <v>2.25</v>
      </c>
      <c r="E26" s="336">
        <f>VLOOKUP('1'!$B26,'18'!A$4:E$70,3)</f>
        <v>5892</v>
      </c>
      <c r="F26" s="336">
        <f>VLOOKUP('1'!$B26,'18'!A$4:E$70,4)</f>
        <v>4055</v>
      </c>
      <c r="G26" s="336">
        <f>VLOOKUP('1'!$B26,'18'!A$4:E$70,5)</f>
        <v>9947</v>
      </c>
      <c r="H26" s="336">
        <f>VLOOKUP('1'!$B26,'6'!A$4:K$70,9)</f>
        <v>43</v>
      </c>
      <c r="I26" s="337">
        <f t="shared" si="0"/>
        <v>4.3229114305820852E-3</v>
      </c>
      <c r="J26" s="336">
        <f>VLOOKUP('1'!$B26,'7'!A$4:K$70,11)</f>
        <v>0</v>
      </c>
      <c r="K26" s="337">
        <f t="shared" si="1"/>
        <v>0</v>
      </c>
      <c r="L26" s="336">
        <f>VLOOKUP(B26,'8'!$1:$1048576,9,)</f>
        <v>0</v>
      </c>
      <c r="M26" s="337">
        <f t="shared" si="11"/>
        <v>0</v>
      </c>
      <c r="N26" s="336">
        <f>VLOOKUP(B26,'9'!$1:$1048576,12,)</f>
        <v>0</v>
      </c>
      <c r="O26" s="337">
        <f t="shared" si="12"/>
        <v>0</v>
      </c>
      <c r="P26" s="336">
        <f>VLOOKUP('1'!$B26,'10'!$A$4:$W$70,19)</f>
        <v>391</v>
      </c>
      <c r="Q26" s="337">
        <f t="shared" si="2"/>
        <v>3.9308334171106865E-2</v>
      </c>
      <c r="R26" s="336">
        <f>VLOOKUP('1'!$B26,'11'!$A$4:$X$70,9)</f>
        <v>79</v>
      </c>
      <c r="S26" s="337">
        <f t="shared" si="3"/>
        <v>7.9420930933949939E-3</v>
      </c>
      <c r="T26" s="336">
        <f>VLOOKUP(B26,'12'!$A$4:$X$70,8,)</f>
        <v>0</v>
      </c>
      <c r="U26" s="337">
        <f t="shared" si="4"/>
        <v>0</v>
      </c>
      <c r="V26" s="336">
        <f>VLOOKUP('1'!$B26,'13'!$A$4:$U$70,11)</f>
        <v>806</v>
      </c>
      <c r="W26" s="337">
        <f t="shared" si="5"/>
        <v>8.1029456117422335E-2</v>
      </c>
      <c r="X26" s="336">
        <f>VLOOKUP('1'!$B26,'5'!$A$4:$W$70,21)</f>
        <v>804.71428571428567</v>
      </c>
      <c r="Y26" s="337">
        <f t="shared" si="6"/>
        <v>8.0900199629464736E-2</v>
      </c>
      <c r="Z26" s="336">
        <f t="shared" si="10"/>
        <v>2123.7142857142858</v>
      </c>
      <c r="AA26" s="338">
        <f t="shared" si="7"/>
        <v>0.21350299444197102</v>
      </c>
    </row>
    <row r="27" spans="1:27" ht="11.25" customHeight="1" x14ac:dyDescent="0.2">
      <c r="A27" s="449"/>
      <c r="B27" s="95" t="s">
        <v>101</v>
      </c>
      <c r="C27" s="101" t="s">
        <v>105</v>
      </c>
      <c r="D27" s="335">
        <v>2.25</v>
      </c>
      <c r="E27" s="336">
        <f>VLOOKUP('1'!$B27,'18'!A$4:E$70,3)</f>
        <v>15734</v>
      </c>
      <c r="F27" s="336">
        <f>VLOOKUP('1'!$B27,'18'!A$4:E$70,4)</f>
        <v>10858</v>
      </c>
      <c r="G27" s="336">
        <f>VLOOKUP('1'!$B27,'18'!A$4:E$70,5)</f>
        <v>26592</v>
      </c>
      <c r="H27" s="336">
        <f>VLOOKUP('1'!$B27,'6'!A$4:K$70,9)</f>
        <v>175</v>
      </c>
      <c r="I27" s="337">
        <f t="shared" si="0"/>
        <v>6.580926594464501E-3</v>
      </c>
      <c r="J27" s="336">
        <f>VLOOKUP('1'!$B27,'7'!A$4:K$70,11)</f>
        <v>0</v>
      </c>
      <c r="K27" s="337">
        <f t="shared" si="1"/>
        <v>0</v>
      </c>
      <c r="L27" s="336">
        <f>VLOOKUP(B27,'8'!$1:$1048576,9,)</f>
        <v>0</v>
      </c>
      <c r="M27" s="337">
        <f t="shared" si="11"/>
        <v>0</v>
      </c>
      <c r="N27" s="336">
        <f>VLOOKUP(B27,'9'!$1:$1048576,12,)</f>
        <v>0</v>
      </c>
      <c r="O27" s="337">
        <f t="shared" si="12"/>
        <v>0</v>
      </c>
      <c r="P27" s="336">
        <f>VLOOKUP('1'!$B27,'10'!$A$4:$W$70,19)</f>
        <v>607</v>
      </c>
      <c r="Q27" s="337">
        <f t="shared" si="2"/>
        <v>2.282641395908544E-2</v>
      </c>
      <c r="R27" s="336">
        <f>VLOOKUP('1'!$B27,'11'!$A$4:$X$70,9)</f>
        <v>261</v>
      </c>
      <c r="S27" s="337">
        <f t="shared" si="3"/>
        <v>9.8149819494584845E-3</v>
      </c>
      <c r="T27" s="336">
        <f>VLOOKUP(B27,'12'!$A$4:$X$70,8,)</f>
        <v>144</v>
      </c>
      <c r="U27" s="337">
        <f t="shared" si="4"/>
        <v>5.415162454873646E-3</v>
      </c>
      <c r="V27" s="336">
        <f>VLOOKUP('1'!$B27,'13'!$A$4:$U$70,11)</f>
        <v>2360</v>
      </c>
      <c r="W27" s="337">
        <f t="shared" si="5"/>
        <v>8.8748495788206982E-2</v>
      </c>
      <c r="X27" s="336">
        <f>VLOOKUP('1'!$B27,'5'!$A$4:$W$70,21)</f>
        <v>3260.2159827213827</v>
      </c>
      <c r="Y27" s="337">
        <f t="shared" si="6"/>
        <v>0.12260138322508209</v>
      </c>
      <c r="Z27" s="336">
        <f t="shared" si="10"/>
        <v>6807.2159827213827</v>
      </c>
      <c r="AA27" s="338">
        <f t="shared" si="7"/>
        <v>0.25598736397117111</v>
      </c>
    </row>
    <row r="28" spans="1:27" ht="11.25" customHeight="1" x14ac:dyDescent="0.2">
      <c r="A28" s="449"/>
      <c r="B28" s="95" t="s">
        <v>39</v>
      </c>
      <c r="C28" s="101" t="s">
        <v>109</v>
      </c>
      <c r="D28" s="335">
        <v>2.25</v>
      </c>
      <c r="E28" s="336">
        <f>VLOOKUP('1'!$B28,'18'!A$4:E$70,3)</f>
        <v>2129</v>
      </c>
      <c r="F28" s="336">
        <f>VLOOKUP('1'!$B28,'18'!A$4:E$70,4)</f>
        <v>1476</v>
      </c>
      <c r="G28" s="336">
        <f>VLOOKUP('1'!$B28,'18'!A$4:E$70,5)</f>
        <v>3605</v>
      </c>
      <c r="H28" s="336">
        <f>VLOOKUP('1'!$B28,'6'!A$4:K$70,9)</f>
        <v>0</v>
      </c>
      <c r="I28" s="337">
        <f t="shared" si="0"/>
        <v>0</v>
      </c>
      <c r="J28" s="336">
        <f>VLOOKUP('1'!$B28,'7'!A$4:K$70,11)</f>
        <v>46</v>
      </c>
      <c r="K28" s="337">
        <f t="shared" si="1"/>
        <v>1.2760055478502081E-2</v>
      </c>
      <c r="L28" s="336">
        <f>VLOOKUP(B28,'8'!$1:$1048576,9,)</f>
        <v>0</v>
      </c>
      <c r="M28" s="337">
        <f t="shared" si="11"/>
        <v>0</v>
      </c>
      <c r="N28" s="336">
        <f>VLOOKUP(B28,'9'!$1:$1048576,12,)</f>
        <v>44</v>
      </c>
      <c r="O28" s="337">
        <f t="shared" si="12"/>
        <v>1.2205270457697643E-2</v>
      </c>
      <c r="P28" s="336">
        <f>VLOOKUP('1'!$B28,'10'!$A$4:$W$70,19)</f>
        <v>306</v>
      </c>
      <c r="Q28" s="337">
        <f t="shared" si="2"/>
        <v>8.4882108183079064E-2</v>
      </c>
      <c r="R28" s="336">
        <f>VLOOKUP('1'!$B28,'11'!$A$4:$X$70,9)</f>
        <v>19</v>
      </c>
      <c r="S28" s="337">
        <f t="shared" si="3"/>
        <v>5.2704576976421637E-3</v>
      </c>
      <c r="T28" s="336">
        <f>VLOOKUP(B28,'12'!$A$4:$X$70,8,)</f>
        <v>0</v>
      </c>
      <c r="U28" s="337">
        <f t="shared" si="4"/>
        <v>0</v>
      </c>
      <c r="V28" s="336">
        <f>VLOOKUP('1'!$B28,'13'!$A$4:$U$70,11)</f>
        <v>398</v>
      </c>
      <c r="W28" s="337">
        <f t="shared" si="5"/>
        <v>0.11040221914008322</v>
      </c>
      <c r="X28" s="336">
        <f>VLOOKUP('1'!$B28,'5'!$A$4:$W$70,21)</f>
        <v>350.28806584362138</v>
      </c>
      <c r="Y28" s="337">
        <f t="shared" si="6"/>
        <v>9.7167285948299972E-2</v>
      </c>
      <c r="Z28" s="336">
        <f t="shared" si="10"/>
        <v>1163.2880658436213</v>
      </c>
      <c r="AA28" s="338">
        <f t="shared" si="7"/>
        <v>0.32268739690530412</v>
      </c>
    </row>
    <row r="29" spans="1:27" ht="11.25" customHeight="1" x14ac:dyDescent="0.2">
      <c r="A29" s="449"/>
      <c r="B29" s="95" t="s">
        <v>100</v>
      </c>
      <c r="C29" s="101" t="s">
        <v>109</v>
      </c>
      <c r="D29" s="335">
        <v>2.25</v>
      </c>
      <c r="E29" s="336">
        <f>VLOOKUP('1'!$B29,'18'!A$4:E$70,3)</f>
        <v>871</v>
      </c>
      <c r="F29" s="336">
        <f>VLOOKUP('1'!$B29,'18'!A$4:E$70,4)</f>
        <v>650</v>
      </c>
      <c r="G29" s="336">
        <f>VLOOKUP('1'!$B29,'18'!A$4:E$70,5)</f>
        <v>1521</v>
      </c>
      <c r="H29" s="336">
        <f>VLOOKUP('1'!$B29,'6'!A$4:K$70,9)</f>
        <v>65</v>
      </c>
      <c r="I29" s="337">
        <f t="shared" si="0"/>
        <v>4.2735042735042736E-2</v>
      </c>
      <c r="J29" s="336">
        <f>VLOOKUP('1'!$B29,'7'!A$4:K$70,11)</f>
        <v>0</v>
      </c>
      <c r="K29" s="337">
        <f t="shared" si="1"/>
        <v>0</v>
      </c>
      <c r="L29" s="336">
        <f>VLOOKUP(B29,'8'!$1:$1048576,9,)</f>
        <v>0</v>
      </c>
      <c r="M29" s="337">
        <f t="shared" si="11"/>
        <v>0</v>
      </c>
      <c r="N29" s="336">
        <f>VLOOKUP(B29,'9'!$1:$1048576,12,)</f>
        <v>0</v>
      </c>
      <c r="O29" s="337">
        <f t="shared" si="12"/>
        <v>0</v>
      </c>
      <c r="P29" s="336">
        <f>VLOOKUP('1'!$B29,'10'!$A$4:$W$70,19)</f>
        <v>55</v>
      </c>
      <c r="Q29" s="337">
        <f t="shared" si="2"/>
        <v>3.6160420775805391E-2</v>
      </c>
      <c r="R29" s="336">
        <f>VLOOKUP('1'!$B29,'11'!$A$4:$X$70,9)</f>
        <v>19</v>
      </c>
      <c r="S29" s="337">
        <f t="shared" si="3"/>
        <v>1.2491781722550954E-2</v>
      </c>
      <c r="T29" s="336">
        <f>VLOOKUP(B29,'12'!$A$4:$X$70,8,)</f>
        <v>0</v>
      </c>
      <c r="U29" s="337">
        <f t="shared" si="4"/>
        <v>0</v>
      </c>
      <c r="V29" s="336">
        <f>VLOOKUP('1'!$B29,'13'!$A$4:$U$70,11)</f>
        <v>113</v>
      </c>
      <c r="W29" s="337">
        <f t="shared" si="5"/>
        <v>7.4293228139381981E-2</v>
      </c>
      <c r="X29" s="336">
        <f>VLOOKUP('1'!$B29,'5'!$A$4:$W$70,21)</f>
        <v>82.884057971014499</v>
      </c>
      <c r="Y29" s="337">
        <f t="shared" si="6"/>
        <v>5.4493134760693292E-2</v>
      </c>
      <c r="Z29" s="336">
        <f t="shared" si="10"/>
        <v>334.8840579710145</v>
      </c>
      <c r="AA29" s="338">
        <f t="shared" si="7"/>
        <v>0.22017360813347436</v>
      </c>
    </row>
    <row r="30" spans="1:27" ht="11.25" customHeight="1" x14ac:dyDescent="0.2">
      <c r="A30" s="449"/>
      <c r="B30" s="95" t="s">
        <v>90</v>
      </c>
      <c r="C30" s="101" t="s">
        <v>109</v>
      </c>
      <c r="D30" s="335">
        <v>2.375</v>
      </c>
      <c r="E30" s="336">
        <f>VLOOKUP('1'!$B30,'18'!A$4:E$70,3)</f>
        <v>1362</v>
      </c>
      <c r="F30" s="336">
        <f>VLOOKUP('1'!$B30,'18'!A$4:E$70,4)</f>
        <v>1062</v>
      </c>
      <c r="G30" s="336">
        <f>VLOOKUP('1'!$B30,'18'!A$4:E$70,5)</f>
        <v>2424</v>
      </c>
      <c r="H30" s="336">
        <f>VLOOKUP('1'!$B30,'6'!A$4:K$70,9)</f>
        <v>14</v>
      </c>
      <c r="I30" s="337">
        <f t="shared" si="0"/>
        <v>5.7755775577557752E-3</v>
      </c>
      <c r="J30" s="336">
        <f>VLOOKUP('1'!$B30,'7'!A$4:K$70,11)</f>
        <v>0</v>
      </c>
      <c r="K30" s="337">
        <f t="shared" si="1"/>
        <v>0</v>
      </c>
      <c r="L30" s="336">
        <f>VLOOKUP(B30,'8'!$1:$1048576,9,)</f>
        <v>0</v>
      </c>
      <c r="M30" s="337">
        <f t="shared" si="11"/>
        <v>0</v>
      </c>
      <c r="N30" s="336">
        <f>VLOOKUP(B30,'9'!$1:$1048576,12,)</f>
        <v>0</v>
      </c>
      <c r="O30" s="337">
        <f t="shared" si="12"/>
        <v>0</v>
      </c>
      <c r="P30" s="336">
        <f>VLOOKUP('1'!$B30,'10'!$A$4:$W$70,19)</f>
        <v>135</v>
      </c>
      <c r="Q30" s="337">
        <f t="shared" si="2"/>
        <v>5.5693069306930694E-2</v>
      </c>
      <c r="R30" s="336">
        <f>VLOOKUP('1'!$B30,'11'!$A$4:$X$70,9)</f>
        <v>16</v>
      </c>
      <c r="S30" s="337">
        <f t="shared" si="3"/>
        <v>6.6006600660066007E-3</v>
      </c>
      <c r="T30" s="336">
        <f>VLOOKUP(B30,'12'!$A$4:$X$70,8,)</f>
        <v>0</v>
      </c>
      <c r="U30" s="337">
        <f t="shared" si="4"/>
        <v>0</v>
      </c>
      <c r="V30" s="336">
        <f>VLOOKUP('1'!$B30,'13'!$A$4:$U$70,11)</f>
        <v>162</v>
      </c>
      <c r="W30" s="337">
        <f t="shared" si="5"/>
        <v>6.6831683168316836E-2</v>
      </c>
      <c r="X30" s="336">
        <f>VLOOKUP('1'!$B30,'5'!$A$4:$W$70,21)</f>
        <v>271.77868852459017</v>
      </c>
      <c r="Y30" s="337">
        <f t="shared" si="6"/>
        <v>0.11211992100849429</v>
      </c>
      <c r="Z30" s="336">
        <f t="shared" si="10"/>
        <v>598.77868852459017</v>
      </c>
      <c r="AA30" s="338">
        <f t="shared" si="7"/>
        <v>0.24702091110750418</v>
      </c>
    </row>
    <row r="31" spans="1:27" ht="11.25" customHeight="1" x14ac:dyDescent="0.2">
      <c r="A31" s="449"/>
      <c r="B31" s="95" t="s">
        <v>85</v>
      </c>
      <c r="C31" s="101" t="s">
        <v>109</v>
      </c>
      <c r="D31" s="335">
        <v>2.375</v>
      </c>
      <c r="E31" s="336">
        <f>VLOOKUP('1'!$B31,'18'!A$4:E$70,3)</f>
        <v>1648</v>
      </c>
      <c r="F31" s="336">
        <f>VLOOKUP('1'!$B31,'18'!A$4:E$70,4)</f>
        <v>1113</v>
      </c>
      <c r="G31" s="336">
        <f>VLOOKUP('1'!$B31,'18'!A$4:E$70,5)</f>
        <v>2761</v>
      </c>
      <c r="H31" s="336">
        <f>VLOOKUP('1'!$B31,'6'!A$4:K$70,9)</f>
        <v>45</v>
      </c>
      <c r="I31" s="337">
        <f t="shared" si="0"/>
        <v>1.629844259326331E-2</v>
      </c>
      <c r="J31" s="336">
        <f>VLOOKUP('1'!$B31,'7'!A$4:K$70,11)</f>
        <v>0</v>
      </c>
      <c r="K31" s="337">
        <f t="shared" si="1"/>
        <v>0</v>
      </c>
      <c r="L31" s="336">
        <f>VLOOKUP(B31,'8'!$1:$1048576,9,)</f>
        <v>0</v>
      </c>
      <c r="M31" s="337">
        <f t="shared" si="11"/>
        <v>0</v>
      </c>
      <c r="N31" s="336">
        <f>VLOOKUP(B31,'9'!$1:$1048576,12,)</f>
        <v>83</v>
      </c>
      <c r="O31" s="337">
        <f t="shared" si="12"/>
        <v>3.0061571894241218E-2</v>
      </c>
      <c r="P31" s="336">
        <f>VLOOKUP('1'!$B31,'10'!$A$4:$W$70,19)</f>
        <v>44</v>
      </c>
      <c r="Q31" s="337">
        <f t="shared" si="2"/>
        <v>1.5936254980079681E-2</v>
      </c>
      <c r="R31" s="336">
        <f>VLOOKUP('1'!$B31,'11'!$A$4:$X$70,9)</f>
        <v>15</v>
      </c>
      <c r="S31" s="337">
        <f t="shared" si="3"/>
        <v>5.4328141977544372E-3</v>
      </c>
      <c r="T31" s="336">
        <f>VLOOKUP(B31,'12'!$A$4:$X$70,8,)</f>
        <v>15</v>
      </c>
      <c r="U31" s="337">
        <f t="shared" si="4"/>
        <v>5.4328141977544372E-3</v>
      </c>
      <c r="V31" s="336">
        <f>VLOOKUP('1'!$B31,'13'!$A$4:$U$70,11)</f>
        <v>206</v>
      </c>
      <c r="W31" s="337">
        <f t="shared" si="5"/>
        <v>7.4610648315827602E-2</v>
      </c>
      <c r="X31" s="336">
        <f>VLOOKUP('1'!$B31,'5'!$A$4:$W$70,21)</f>
        <v>340.23529411764707</v>
      </c>
      <c r="Y31" s="337">
        <f t="shared" si="6"/>
        <v>0.12322900909730064</v>
      </c>
      <c r="Z31" s="336">
        <f t="shared" si="10"/>
        <v>748.23529411764707</v>
      </c>
      <c r="AA31" s="338">
        <f t="shared" si="7"/>
        <v>0.27100155527622133</v>
      </c>
    </row>
    <row r="32" spans="1:27" ht="11.25" customHeight="1" x14ac:dyDescent="0.2">
      <c r="A32" s="449"/>
      <c r="B32" s="95" t="s">
        <v>80</v>
      </c>
      <c r="C32" s="101" t="s">
        <v>109</v>
      </c>
      <c r="D32" s="335">
        <v>2.4375</v>
      </c>
      <c r="E32" s="336">
        <f>VLOOKUP('1'!$B32,'18'!A$4:E$70,3)</f>
        <v>5043</v>
      </c>
      <c r="F32" s="336">
        <f>VLOOKUP('1'!$B32,'18'!A$4:E$70,4)</f>
        <v>3645</v>
      </c>
      <c r="G32" s="336">
        <f>VLOOKUP('1'!$B32,'18'!A$4:E$70,5)</f>
        <v>8688</v>
      </c>
      <c r="H32" s="336">
        <f>VLOOKUP('1'!$B32,'6'!A$4:K$70,9)</f>
        <v>178</v>
      </c>
      <c r="I32" s="337">
        <f t="shared" si="0"/>
        <v>2.0488029465930018E-2</v>
      </c>
      <c r="J32" s="336">
        <f>VLOOKUP('1'!$B32,'7'!A$4:K$70,11)</f>
        <v>0</v>
      </c>
      <c r="K32" s="337">
        <f t="shared" si="1"/>
        <v>0</v>
      </c>
      <c r="L32" s="336">
        <f>VLOOKUP(B32,'8'!$1:$1048576,9,)</f>
        <v>0</v>
      </c>
      <c r="M32" s="337">
        <f t="shared" si="11"/>
        <v>0</v>
      </c>
      <c r="N32" s="336">
        <f>VLOOKUP(B32,'9'!$1:$1048576,12,)</f>
        <v>0</v>
      </c>
      <c r="O32" s="337">
        <f t="shared" si="12"/>
        <v>0</v>
      </c>
      <c r="P32" s="336">
        <f>VLOOKUP('1'!$B32,'10'!$A$4:$W$70,19)</f>
        <v>205</v>
      </c>
      <c r="Q32" s="337">
        <f t="shared" si="2"/>
        <v>2.3595764272559851E-2</v>
      </c>
      <c r="R32" s="336">
        <f>VLOOKUP('1'!$B32,'11'!$A$4:$X$70,9)</f>
        <v>142</v>
      </c>
      <c r="S32" s="337">
        <f t="shared" si="3"/>
        <v>1.6344383057090239E-2</v>
      </c>
      <c r="T32" s="336">
        <f>VLOOKUP(B32,'12'!$A$4:$X$70,8,)</f>
        <v>0</v>
      </c>
      <c r="U32" s="337">
        <f t="shared" si="4"/>
        <v>0</v>
      </c>
      <c r="V32" s="336">
        <f>VLOOKUP('1'!$B32,'13'!$A$4:$U$70,11)</f>
        <v>569</v>
      </c>
      <c r="W32" s="337">
        <f t="shared" si="5"/>
        <v>6.5492633517495402E-2</v>
      </c>
      <c r="X32" s="336">
        <f>VLOOKUP('1'!$B32,'5'!$A$4:$W$70,21)</f>
        <v>1269.4190620272313</v>
      </c>
      <c r="Y32" s="337">
        <f t="shared" si="6"/>
        <v>0.14611177049116383</v>
      </c>
      <c r="Z32" s="336">
        <f t="shared" si="10"/>
        <v>2363.4190620272311</v>
      </c>
      <c r="AA32" s="338">
        <f t="shared" si="7"/>
        <v>0.27203258080423931</v>
      </c>
    </row>
    <row r="33" spans="1:27" ht="11.25" customHeight="1" x14ac:dyDescent="0.2">
      <c r="A33" s="449"/>
      <c r="B33" s="95" t="s">
        <v>73</v>
      </c>
      <c r="C33" s="101" t="s">
        <v>105</v>
      </c>
      <c r="D33" s="335">
        <v>2.4375</v>
      </c>
      <c r="E33" s="336">
        <f>VLOOKUP('1'!$B33,'18'!A$4:E$70,3)</f>
        <v>4988</v>
      </c>
      <c r="F33" s="336">
        <f>VLOOKUP('1'!$B33,'18'!A$4:E$70,4)</f>
        <v>3470</v>
      </c>
      <c r="G33" s="336">
        <f>VLOOKUP('1'!$B33,'18'!A$4:E$70,5)</f>
        <v>8458</v>
      </c>
      <c r="H33" s="336">
        <f>VLOOKUP('1'!$B33,'6'!A$4:K$70,9)</f>
        <v>16</v>
      </c>
      <c r="I33" s="337">
        <f t="shared" si="0"/>
        <v>1.8917001655237645E-3</v>
      </c>
      <c r="J33" s="336">
        <f>VLOOKUP('1'!$B33,'7'!A$4:K$70,11)</f>
        <v>0</v>
      </c>
      <c r="K33" s="337">
        <f t="shared" si="1"/>
        <v>0</v>
      </c>
      <c r="L33" s="336">
        <f>VLOOKUP(B33,'8'!$1:$1048576,9,)</f>
        <v>0</v>
      </c>
      <c r="M33" s="337">
        <f>L33/G33</f>
        <v>0</v>
      </c>
      <c r="N33" s="336">
        <f>VLOOKUP(B33,'9'!$1:$1048576,12,)</f>
        <v>0</v>
      </c>
      <c r="O33" s="337">
        <f>N33/G33</f>
        <v>0</v>
      </c>
      <c r="P33" s="336">
        <f>VLOOKUP('1'!$B33,'10'!$A$4:$W$70,19)</f>
        <v>467</v>
      </c>
      <c r="Q33" s="337">
        <f t="shared" si="2"/>
        <v>5.5213998581224874E-2</v>
      </c>
      <c r="R33" s="336">
        <f>VLOOKUP('1'!$B33,'11'!$A$4:$X$70,9)</f>
        <v>177</v>
      </c>
      <c r="S33" s="337">
        <f t="shared" si="3"/>
        <v>2.0926933081106644E-2</v>
      </c>
      <c r="T33" s="336">
        <f>VLOOKUP(B33,'12'!$A$4:$X$70,8,)</f>
        <v>304</v>
      </c>
      <c r="U33" s="337">
        <f t="shared" si="4"/>
        <v>3.5942303144951525E-2</v>
      </c>
      <c r="V33" s="336">
        <f>VLOOKUP('1'!$B33,'13'!$A$4:$U$70,11)</f>
        <v>836</v>
      </c>
      <c r="W33" s="337">
        <f t="shared" si="5"/>
        <v>9.8841333648616692E-2</v>
      </c>
      <c r="X33" s="336">
        <f>VLOOKUP('1'!$B33,'5'!$A$4:$W$70,21)</f>
        <v>1021.2</v>
      </c>
      <c r="Y33" s="337">
        <f t="shared" si="6"/>
        <v>0.12073776306455428</v>
      </c>
      <c r="Z33" s="336">
        <f t="shared" si="10"/>
        <v>2821.2</v>
      </c>
      <c r="AA33" s="338">
        <f t="shared" si="7"/>
        <v>0.33355403168597775</v>
      </c>
    </row>
    <row r="34" spans="1:27" ht="11.25" customHeight="1" x14ac:dyDescent="0.2">
      <c r="A34" s="450"/>
      <c r="B34" s="95" t="s">
        <v>94</v>
      </c>
      <c r="C34" s="101" t="s">
        <v>109</v>
      </c>
      <c r="D34" s="335">
        <v>2.4375</v>
      </c>
      <c r="E34" s="336">
        <f>VLOOKUP('1'!$B34,'18'!A$4:E$70,3)</f>
        <v>1338</v>
      </c>
      <c r="F34" s="336">
        <f>VLOOKUP('1'!$B34,'18'!A$4:E$70,4)</f>
        <v>889</v>
      </c>
      <c r="G34" s="336">
        <f>VLOOKUP('1'!$B34,'18'!A$4:E$70,5)</f>
        <v>2227</v>
      </c>
      <c r="H34" s="336">
        <f>VLOOKUP('1'!$B34,'6'!A$4:K$70,9)</f>
        <v>0</v>
      </c>
      <c r="I34" s="337">
        <f t="shared" si="0"/>
        <v>0</v>
      </c>
      <c r="J34" s="336">
        <f>VLOOKUP('1'!$B34,'7'!A$4:K$70,11)</f>
        <v>0</v>
      </c>
      <c r="K34" s="337">
        <f t="shared" si="1"/>
        <v>0</v>
      </c>
      <c r="L34" s="336">
        <f>VLOOKUP(B34,'8'!$1:$1048576,9,)</f>
        <v>0</v>
      </c>
      <c r="M34" s="337">
        <f t="shared" ref="M34:M55" si="13">L34/G34</f>
        <v>0</v>
      </c>
      <c r="N34" s="336">
        <f>VLOOKUP(B34,'9'!$1:$1048576,12,)</f>
        <v>0</v>
      </c>
      <c r="O34" s="337">
        <f t="shared" ref="O34:O55" si="14">N34/G34</f>
        <v>0</v>
      </c>
      <c r="P34" s="336">
        <f>VLOOKUP('1'!$B34,'10'!$A$4:$W$70,19)</f>
        <v>205</v>
      </c>
      <c r="Q34" s="337">
        <f t="shared" si="2"/>
        <v>9.2052088010776828E-2</v>
      </c>
      <c r="R34" s="336">
        <f>VLOOKUP('1'!$B34,'11'!$A$4:$X$70,9)</f>
        <v>105</v>
      </c>
      <c r="S34" s="337">
        <f t="shared" si="3"/>
        <v>4.7148630444544232E-2</v>
      </c>
      <c r="T34" s="336">
        <f>VLOOKUP(B34,'12'!$A$4:$X$70,8,)</f>
        <v>0</v>
      </c>
      <c r="U34" s="337">
        <f t="shared" si="4"/>
        <v>0</v>
      </c>
      <c r="V34" s="336">
        <f>VLOOKUP('1'!$B34,'13'!$A$4:$U$70,11)</f>
        <v>200</v>
      </c>
      <c r="W34" s="337">
        <f t="shared" si="5"/>
        <v>8.9806915132465207E-2</v>
      </c>
      <c r="X34" s="336">
        <f>VLOOKUP('1'!$B34,'5'!$A$4:$W$70,21)</f>
        <v>477.88950276243094</v>
      </c>
      <c r="Y34" s="337">
        <f t="shared" si="6"/>
        <v>0.21458891008640815</v>
      </c>
      <c r="Z34" s="336">
        <f t="shared" si="10"/>
        <v>987.88950276243099</v>
      </c>
      <c r="AA34" s="338">
        <f t="shared" si="7"/>
        <v>0.44359654367419443</v>
      </c>
    </row>
    <row r="35" spans="1:27" ht="11.25" customHeight="1" x14ac:dyDescent="0.2">
      <c r="A35" s="448" t="s">
        <v>121</v>
      </c>
      <c r="B35" s="96" t="s">
        <v>54</v>
      </c>
      <c r="C35" s="102" t="s">
        <v>109</v>
      </c>
      <c r="D35" s="339">
        <v>2.4375</v>
      </c>
      <c r="E35" s="340">
        <f>VLOOKUP('1'!$B35,'18'!A$4:E$70,3)</f>
        <v>1869</v>
      </c>
      <c r="F35" s="340">
        <f>VLOOKUP('1'!$B35,'18'!A$4:E$70,4)</f>
        <v>1351</v>
      </c>
      <c r="G35" s="340">
        <f>VLOOKUP('1'!$B35,'18'!A$4:E$70,5)</f>
        <v>3220</v>
      </c>
      <c r="H35" s="340">
        <f>VLOOKUP('1'!$B35,'6'!A$4:K$70,9)</f>
        <v>98</v>
      </c>
      <c r="I35" s="341">
        <f t="shared" si="0"/>
        <v>3.0434782608695653E-2</v>
      </c>
      <c r="J35" s="340">
        <f>VLOOKUP('1'!$B35,'7'!A$4:K$70,11)</f>
        <v>0</v>
      </c>
      <c r="K35" s="341">
        <f t="shared" si="1"/>
        <v>0</v>
      </c>
      <c r="L35" s="340">
        <f>VLOOKUP(B35,'8'!$1:$1048576,9,)</f>
        <v>0</v>
      </c>
      <c r="M35" s="341">
        <f t="shared" si="13"/>
        <v>0</v>
      </c>
      <c r="N35" s="340">
        <f>VLOOKUP(B35,'9'!$1:$1048576,12,)</f>
        <v>118</v>
      </c>
      <c r="O35" s="341">
        <f t="shared" si="14"/>
        <v>3.6645962732919257E-2</v>
      </c>
      <c r="P35" s="340">
        <f>VLOOKUP('1'!$B35,'10'!$A$4:$W$70,19)</f>
        <v>229</v>
      </c>
      <c r="Q35" s="341">
        <f t="shared" ref="Q35:Q66" si="15">P35/G35</f>
        <v>7.1118012422360252E-2</v>
      </c>
      <c r="R35" s="340">
        <f>VLOOKUP('1'!$B35,'11'!$A$4:$X$70,9)</f>
        <v>0</v>
      </c>
      <c r="S35" s="341">
        <f t="shared" ref="S35:S66" si="16">R35/G35</f>
        <v>0</v>
      </c>
      <c r="T35" s="340">
        <f>VLOOKUP(B35,'12'!$A$4:$X$70,8,)</f>
        <v>23</v>
      </c>
      <c r="U35" s="341">
        <f t="shared" ref="U35:U66" si="17">T35/G35</f>
        <v>7.1428571428571426E-3</v>
      </c>
      <c r="V35" s="340">
        <f>VLOOKUP('1'!$B35,'13'!$A$4:$U$70,11)</f>
        <v>286</v>
      </c>
      <c r="W35" s="341">
        <f t="shared" ref="W35:W66" si="18">V35/G35</f>
        <v>8.8819875776397522E-2</v>
      </c>
      <c r="X35" s="340">
        <f>VLOOKUP('1'!$B35,'5'!$A$4:$W$70,21)</f>
        <v>382.13488372093025</v>
      </c>
      <c r="Y35" s="341">
        <f t="shared" ref="Y35:Y66" si="19">X35/G35</f>
        <v>0.11867542972699698</v>
      </c>
      <c r="Z35" s="340">
        <f t="shared" si="10"/>
        <v>1136.1348837209302</v>
      </c>
      <c r="AA35" s="342">
        <f t="shared" ref="AA35:AA66" si="20">Z35/G35</f>
        <v>0.3528369204102268</v>
      </c>
    </row>
    <row r="36" spans="1:27" ht="11.25" customHeight="1" x14ac:dyDescent="0.2">
      <c r="A36" s="449"/>
      <c r="B36" s="96" t="s">
        <v>47</v>
      </c>
      <c r="C36" s="102" t="s">
        <v>109</v>
      </c>
      <c r="D36" s="339">
        <v>2.5</v>
      </c>
      <c r="E36" s="340">
        <f>VLOOKUP('1'!$B36,'18'!A$4:E$70,3)</f>
        <v>139</v>
      </c>
      <c r="F36" s="340">
        <f>VLOOKUP('1'!$B36,'18'!A$4:E$70,4)</f>
        <v>80</v>
      </c>
      <c r="G36" s="340">
        <f>VLOOKUP('1'!$B36,'18'!A$4:E$70,5)</f>
        <v>219</v>
      </c>
      <c r="H36" s="340">
        <f>VLOOKUP('1'!$B36,'6'!A$4:K$70,9)</f>
        <v>0</v>
      </c>
      <c r="I36" s="341">
        <f t="shared" si="0"/>
        <v>0</v>
      </c>
      <c r="J36" s="340">
        <f>VLOOKUP('1'!$B36,'7'!A$4:K$70,11)</f>
        <v>0</v>
      </c>
      <c r="K36" s="341">
        <f t="shared" si="1"/>
        <v>0</v>
      </c>
      <c r="L36" s="340">
        <f>VLOOKUP(B36,'8'!$1:$1048576,9,)</f>
        <v>0</v>
      </c>
      <c r="M36" s="341">
        <f t="shared" si="13"/>
        <v>0</v>
      </c>
      <c r="N36" s="340">
        <f>VLOOKUP(B36,'9'!$1:$1048576,12,)</f>
        <v>68</v>
      </c>
      <c r="O36" s="341">
        <f t="shared" si="14"/>
        <v>0.31050228310502281</v>
      </c>
      <c r="P36" s="340">
        <f>VLOOKUP('1'!$B36,'10'!$A$4:$W$70,19)</f>
        <v>30</v>
      </c>
      <c r="Q36" s="341">
        <f t="shared" si="15"/>
        <v>0.13698630136986301</v>
      </c>
      <c r="R36" s="340">
        <f>VLOOKUP('1'!$B36,'11'!$A$4:$X$70,9)</f>
        <v>15</v>
      </c>
      <c r="S36" s="341">
        <f t="shared" si="16"/>
        <v>6.8493150684931503E-2</v>
      </c>
      <c r="T36" s="340">
        <f>VLOOKUP(B36,'12'!$A$4:$X$70,8,)</f>
        <v>0</v>
      </c>
      <c r="U36" s="341">
        <f t="shared" si="17"/>
        <v>0</v>
      </c>
      <c r="V36" s="340">
        <f>VLOOKUP('1'!$B36,'13'!$A$4:$U$70,11)</f>
        <v>55</v>
      </c>
      <c r="W36" s="341">
        <f t="shared" si="18"/>
        <v>0.25114155251141551</v>
      </c>
      <c r="X36" s="340">
        <f>VLOOKUP('1'!$B36,'5'!$A$4:$W$70,21)</f>
        <v>53</v>
      </c>
      <c r="Y36" s="341">
        <f t="shared" si="19"/>
        <v>0.24200913242009131</v>
      </c>
      <c r="Z36" s="340">
        <f t="shared" si="10"/>
        <v>221</v>
      </c>
      <c r="AA36" s="342">
        <f t="shared" si="20"/>
        <v>1.0091324200913243</v>
      </c>
    </row>
    <row r="37" spans="1:27" ht="11.25" customHeight="1" x14ac:dyDescent="0.2">
      <c r="A37" s="449"/>
      <c r="B37" s="96" t="s">
        <v>74</v>
      </c>
      <c r="C37" s="102" t="s">
        <v>105</v>
      </c>
      <c r="D37" s="339">
        <v>2.625</v>
      </c>
      <c r="E37" s="340">
        <f>VLOOKUP('1'!$B37,'18'!A$4:E$70,3)</f>
        <v>12632</v>
      </c>
      <c r="F37" s="340">
        <f>VLOOKUP('1'!$B37,'18'!A$4:E$70,4)</f>
        <v>8774</v>
      </c>
      <c r="G37" s="340">
        <f>VLOOKUP('1'!$B37,'18'!A$4:E$70,5)</f>
        <v>21406</v>
      </c>
      <c r="H37" s="340">
        <f>VLOOKUP('1'!$B37,'6'!A$4:K$70,9)</f>
        <v>140</v>
      </c>
      <c r="I37" s="341">
        <f t="shared" si="0"/>
        <v>6.5402223675604968E-3</v>
      </c>
      <c r="J37" s="340">
        <f>VLOOKUP('1'!$B37,'7'!A$4:K$70,11)</f>
        <v>0</v>
      </c>
      <c r="K37" s="341">
        <f t="shared" si="1"/>
        <v>0</v>
      </c>
      <c r="L37" s="340">
        <f>VLOOKUP(B37,'8'!$1:$1048576,9,)</f>
        <v>0</v>
      </c>
      <c r="M37" s="341">
        <f t="shared" si="13"/>
        <v>0</v>
      </c>
      <c r="N37" s="340">
        <f>VLOOKUP(B37,'9'!$1:$1048576,12,)</f>
        <v>150</v>
      </c>
      <c r="O37" s="341">
        <f t="shared" si="14"/>
        <v>7.0073811081005329E-3</v>
      </c>
      <c r="P37" s="340">
        <f>VLOOKUP('1'!$B37,'10'!$A$4:$W$70,19)</f>
        <v>864</v>
      </c>
      <c r="Q37" s="341">
        <f t="shared" si="15"/>
        <v>4.036251518265907E-2</v>
      </c>
      <c r="R37" s="340">
        <f>VLOOKUP('1'!$B37,'11'!$A$4:$X$70,9)</f>
        <v>268</v>
      </c>
      <c r="S37" s="341">
        <f t="shared" si="16"/>
        <v>1.2519854246472952E-2</v>
      </c>
      <c r="T37" s="340">
        <f>VLOOKUP(B37,'12'!$A$4:$X$70,8,)</f>
        <v>172</v>
      </c>
      <c r="U37" s="341">
        <f t="shared" si="17"/>
        <v>8.0351303372886099E-3</v>
      </c>
      <c r="V37" s="340">
        <f>VLOOKUP('1'!$B37,'13'!$A$4:$U$70,11)</f>
        <v>2968</v>
      </c>
      <c r="W37" s="341">
        <f t="shared" si="18"/>
        <v>0.13865271419228253</v>
      </c>
      <c r="X37" s="340">
        <f>VLOOKUP('1'!$B37,'5'!$A$4:$W$70,21)</f>
        <v>3209.3090033345684</v>
      </c>
      <c r="Y37" s="341">
        <f t="shared" si="19"/>
        <v>0.14992567520015734</v>
      </c>
      <c r="Z37" s="340">
        <f t="shared" si="10"/>
        <v>7771.3090033345688</v>
      </c>
      <c r="AA37" s="342">
        <f t="shared" si="20"/>
        <v>0.36304349263452157</v>
      </c>
    </row>
    <row r="38" spans="1:27" ht="11.25" customHeight="1" x14ac:dyDescent="0.2">
      <c r="A38" s="449"/>
      <c r="B38" s="96" t="s">
        <v>68</v>
      </c>
      <c r="C38" s="102" t="s">
        <v>109</v>
      </c>
      <c r="D38" s="339">
        <v>2.6875</v>
      </c>
      <c r="E38" s="340">
        <f>VLOOKUP('1'!$B38,'18'!A$4:E$70,3)</f>
        <v>1538</v>
      </c>
      <c r="F38" s="340">
        <f>VLOOKUP('1'!$B38,'18'!A$4:E$70,4)</f>
        <v>1055</v>
      </c>
      <c r="G38" s="340">
        <f>VLOOKUP('1'!$B38,'18'!A$4:E$70,5)</f>
        <v>2593</v>
      </c>
      <c r="H38" s="340">
        <f>VLOOKUP('1'!$B38,'6'!A$4:K$70,9)</f>
        <v>18</v>
      </c>
      <c r="I38" s="341">
        <f t="shared" si="0"/>
        <v>6.9417662938681063E-3</v>
      </c>
      <c r="J38" s="340">
        <f>VLOOKUP('1'!$B38,'7'!A$4:K$70,11)</f>
        <v>0</v>
      </c>
      <c r="K38" s="341">
        <f t="shared" si="1"/>
        <v>0</v>
      </c>
      <c r="L38" s="340">
        <f>VLOOKUP(B38,'8'!$1:$1048576,9,)</f>
        <v>0</v>
      </c>
      <c r="M38" s="341">
        <f t="shared" si="13"/>
        <v>0</v>
      </c>
      <c r="N38" s="340">
        <f>VLOOKUP(B38,'9'!$1:$1048576,12,)</f>
        <v>120</v>
      </c>
      <c r="O38" s="341">
        <f t="shared" si="14"/>
        <v>4.627844195912071E-2</v>
      </c>
      <c r="P38" s="340">
        <f>VLOOKUP('1'!$B38,'10'!$A$4:$W$70,19)</f>
        <v>215</v>
      </c>
      <c r="Q38" s="341">
        <f t="shared" si="15"/>
        <v>8.2915541843424603E-2</v>
      </c>
      <c r="R38" s="340">
        <f>VLOOKUP('1'!$B38,'11'!$A$4:$X$70,9)</f>
        <v>61</v>
      </c>
      <c r="S38" s="341">
        <f t="shared" si="16"/>
        <v>2.3524874662553028E-2</v>
      </c>
      <c r="T38" s="340">
        <f>VLOOKUP(B38,'12'!$A$4:$X$70,8,)</f>
        <v>0</v>
      </c>
      <c r="U38" s="341">
        <f t="shared" si="17"/>
        <v>0</v>
      </c>
      <c r="V38" s="340">
        <f>VLOOKUP('1'!$B38,'13'!$A$4:$U$70,11)</f>
        <v>301</v>
      </c>
      <c r="W38" s="341">
        <f t="shared" si="18"/>
        <v>0.11608175858079445</v>
      </c>
      <c r="X38" s="340">
        <f>VLOOKUP('1'!$B38,'5'!$A$4:$W$70,21)</f>
        <v>297.89285714285711</v>
      </c>
      <c r="Y38" s="341">
        <f t="shared" si="19"/>
        <v>0.11488347749435292</v>
      </c>
      <c r="Z38" s="340">
        <f t="shared" si="10"/>
        <v>1012.8928571428571</v>
      </c>
      <c r="AA38" s="342">
        <f t="shared" si="20"/>
        <v>0.39062586083411382</v>
      </c>
    </row>
    <row r="39" spans="1:27" ht="11.25" customHeight="1" x14ac:dyDescent="0.2">
      <c r="A39" s="449"/>
      <c r="B39" s="96" t="s">
        <v>76</v>
      </c>
      <c r="C39" s="102" t="s">
        <v>109</v>
      </c>
      <c r="D39" s="339">
        <v>2.6875</v>
      </c>
      <c r="E39" s="340">
        <f>VLOOKUP('1'!$B39,'18'!A$4:E$70,3)</f>
        <v>3743</v>
      </c>
      <c r="F39" s="340">
        <f>VLOOKUP('1'!$B39,'18'!A$4:E$70,4)</f>
        <v>2706</v>
      </c>
      <c r="G39" s="340">
        <f>VLOOKUP('1'!$B39,'18'!A$4:E$70,5)</f>
        <v>6449</v>
      </c>
      <c r="H39" s="340">
        <f>VLOOKUP('1'!$B39,'6'!A$4:K$70,9)</f>
        <v>178</v>
      </c>
      <c r="I39" s="341">
        <f t="shared" si="0"/>
        <v>2.76011784772833E-2</v>
      </c>
      <c r="J39" s="340">
        <f>VLOOKUP('1'!$B39,'7'!A$4:K$70,11)</f>
        <v>19</v>
      </c>
      <c r="K39" s="341">
        <f t="shared" si="1"/>
        <v>2.9461932082493411E-3</v>
      </c>
      <c r="L39" s="340">
        <f>VLOOKUP(B39,'8'!$1:$1048576,9,)</f>
        <v>0</v>
      </c>
      <c r="M39" s="341">
        <f t="shared" si="13"/>
        <v>0</v>
      </c>
      <c r="N39" s="340">
        <f>VLOOKUP(B39,'9'!$1:$1048576,12,)</f>
        <v>0</v>
      </c>
      <c r="O39" s="341">
        <f t="shared" si="14"/>
        <v>0</v>
      </c>
      <c r="P39" s="340">
        <f>VLOOKUP('1'!$B39,'10'!$A$4:$W$70,19)</f>
        <v>395</v>
      </c>
      <c r="Q39" s="341">
        <f t="shared" si="15"/>
        <v>6.1249806171499457E-2</v>
      </c>
      <c r="R39" s="340">
        <f>VLOOKUP('1'!$B39,'11'!$A$4:$X$70,9)</f>
        <v>130</v>
      </c>
      <c r="S39" s="341">
        <f t="shared" si="16"/>
        <v>2.015816405644286E-2</v>
      </c>
      <c r="T39" s="340">
        <f>VLOOKUP(B39,'12'!$A$4:$X$70,8,)</f>
        <v>110</v>
      </c>
      <c r="U39" s="341">
        <f t="shared" si="17"/>
        <v>1.7056908047759344E-2</v>
      </c>
      <c r="V39" s="340">
        <f>VLOOKUP('1'!$B39,'13'!$A$4:$U$70,11)</f>
        <v>673</v>
      </c>
      <c r="W39" s="341">
        <f t="shared" si="18"/>
        <v>0.10435726469220034</v>
      </c>
      <c r="X39" s="340">
        <f>VLOOKUP('1'!$B39,'5'!$A$4:$W$70,21)</f>
        <v>1442.2597864768684</v>
      </c>
      <c r="Y39" s="341">
        <f t="shared" si="19"/>
        <v>0.2236408414446997</v>
      </c>
      <c r="Z39" s="340">
        <f t="shared" si="10"/>
        <v>2947.2597864768686</v>
      </c>
      <c r="AA39" s="342">
        <f t="shared" si="20"/>
        <v>0.4570103560981344</v>
      </c>
    </row>
    <row r="40" spans="1:27" ht="11.25" customHeight="1" x14ac:dyDescent="0.2">
      <c r="A40" s="449"/>
      <c r="B40" s="96" t="s">
        <v>42</v>
      </c>
      <c r="C40" s="102" t="s">
        <v>105</v>
      </c>
      <c r="D40" s="339">
        <v>2.6875</v>
      </c>
      <c r="E40" s="340">
        <f>VLOOKUP('1'!$B40,'18'!A$4:E$70,3)</f>
        <v>14834</v>
      </c>
      <c r="F40" s="340">
        <f>VLOOKUP('1'!$B40,'18'!A$4:E$70,4)</f>
        <v>10454</v>
      </c>
      <c r="G40" s="340">
        <f>VLOOKUP('1'!$B40,'18'!A$4:E$70,5)</f>
        <v>25288</v>
      </c>
      <c r="H40" s="340">
        <f>VLOOKUP('1'!$B40,'6'!A$4:K$70,9)</f>
        <v>230</v>
      </c>
      <c r="I40" s="341">
        <f t="shared" si="0"/>
        <v>9.095223030686491E-3</v>
      </c>
      <c r="J40" s="340">
        <f>VLOOKUP('1'!$B40,'7'!A$4:K$70,11)</f>
        <v>0</v>
      </c>
      <c r="K40" s="341">
        <f t="shared" si="1"/>
        <v>0</v>
      </c>
      <c r="L40" s="340">
        <f>VLOOKUP(B40,'8'!$1:$1048576,9,)</f>
        <v>0</v>
      </c>
      <c r="M40" s="341">
        <f t="shared" si="13"/>
        <v>0</v>
      </c>
      <c r="N40" s="340">
        <f>VLOOKUP(B40,'9'!$1:$1048576,12,)</f>
        <v>241</v>
      </c>
      <c r="O40" s="341">
        <f t="shared" si="14"/>
        <v>9.5302119582410631E-3</v>
      </c>
      <c r="P40" s="340">
        <f>VLOOKUP('1'!$B40,'10'!$A$4:$W$70,19)</f>
        <v>640</v>
      </c>
      <c r="Q40" s="341">
        <f t="shared" si="15"/>
        <v>2.530844669408415E-2</v>
      </c>
      <c r="R40" s="340">
        <f>VLOOKUP('1'!$B40,'11'!$A$4:$X$70,9)</f>
        <v>204</v>
      </c>
      <c r="S40" s="341">
        <f t="shared" si="16"/>
        <v>8.0670673837393223E-3</v>
      </c>
      <c r="T40" s="340">
        <f>VLOOKUP(B40,'12'!$A$4:$X$70,8,)</f>
        <v>434</v>
      </c>
      <c r="U40" s="341">
        <f t="shared" si="17"/>
        <v>1.7162290414425813E-2</v>
      </c>
      <c r="V40" s="340">
        <f>VLOOKUP('1'!$B40,'13'!$A$4:$U$70,11)</f>
        <v>3320</v>
      </c>
      <c r="W40" s="341">
        <f t="shared" si="18"/>
        <v>0.13128756722556154</v>
      </c>
      <c r="X40" s="340">
        <f>VLOOKUP('1'!$B40,'5'!$A$4:$W$70,21)</f>
        <v>2735.1959614502066</v>
      </c>
      <c r="Y40" s="341">
        <f t="shared" si="19"/>
        <v>0.10816181435662001</v>
      </c>
      <c r="Z40" s="340">
        <f t="shared" si="10"/>
        <v>7804.1959614502066</v>
      </c>
      <c r="AA40" s="342">
        <f t="shared" si="20"/>
        <v>0.30861262106335835</v>
      </c>
    </row>
    <row r="41" spans="1:27" ht="11.25" customHeight="1" x14ac:dyDescent="0.2">
      <c r="A41" s="449"/>
      <c r="B41" s="96" t="s">
        <v>62</v>
      </c>
      <c r="C41" s="102" t="s">
        <v>109</v>
      </c>
      <c r="D41" s="339">
        <v>2.6875</v>
      </c>
      <c r="E41" s="340">
        <f>VLOOKUP('1'!$B41,'18'!A$4:E$70,3)</f>
        <v>109</v>
      </c>
      <c r="F41" s="340">
        <f>VLOOKUP('1'!$B41,'18'!A$4:E$70,4)</f>
        <v>73</v>
      </c>
      <c r="G41" s="340">
        <f>VLOOKUP('1'!$B41,'18'!A$4:E$70,5)</f>
        <v>182</v>
      </c>
      <c r="H41" s="340">
        <f>VLOOKUP('1'!$B41,'6'!A$4:K$70,9)</f>
        <v>0</v>
      </c>
      <c r="I41" s="341">
        <f t="shared" si="0"/>
        <v>0</v>
      </c>
      <c r="J41" s="340">
        <f>VLOOKUP('1'!$B41,'7'!A$4:K$70,11)</f>
        <v>0</v>
      </c>
      <c r="K41" s="341">
        <f t="shared" si="1"/>
        <v>0</v>
      </c>
      <c r="L41" s="340">
        <f>VLOOKUP(B41,'8'!$1:$1048576,9,)</f>
        <v>0</v>
      </c>
      <c r="M41" s="341">
        <f t="shared" si="13"/>
        <v>0</v>
      </c>
      <c r="N41" s="340">
        <f>VLOOKUP(B41,'9'!$1:$1048576,12,)</f>
        <v>1</v>
      </c>
      <c r="O41" s="341">
        <f t="shared" si="14"/>
        <v>5.4945054945054949E-3</v>
      </c>
      <c r="P41" s="340">
        <f>VLOOKUP('1'!$B41,'10'!$A$4:$W$70,19)</f>
        <v>14</v>
      </c>
      <c r="Q41" s="341">
        <f t="shared" si="15"/>
        <v>7.6923076923076927E-2</v>
      </c>
      <c r="R41" s="340">
        <f>VLOOKUP('1'!$B41,'11'!$A$4:$X$70,9)</f>
        <v>0</v>
      </c>
      <c r="S41" s="341">
        <f t="shared" si="16"/>
        <v>0</v>
      </c>
      <c r="T41" s="340">
        <f>VLOOKUP(B41,'12'!$A$4:$X$70,8,)</f>
        <v>32</v>
      </c>
      <c r="U41" s="341">
        <f t="shared" si="17"/>
        <v>0.17582417582417584</v>
      </c>
      <c r="V41" s="340">
        <f>VLOOKUP('1'!$B41,'13'!$A$4:$U$70,11)</f>
        <v>26</v>
      </c>
      <c r="W41" s="341">
        <f t="shared" si="18"/>
        <v>0.14285714285714285</v>
      </c>
      <c r="X41" s="340">
        <f>VLOOKUP('1'!$B41,'5'!$A$4:$W$70,21)</f>
        <v>0</v>
      </c>
      <c r="Y41" s="341">
        <f t="shared" si="19"/>
        <v>0</v>
      </c>
      <c r="Z41" s="340">
        <f t="shared" si="10"/>
        <v>73</v>
      </c>
      <c r="AA41" s="342">
        <f t="shared" si="20"/>
        <v>0.40109890109890112</v>
      </c>
    </row>
    <row r="42" spans="1:27" ht="11.25" customHeight="1" x14ac:dyDescent="0.2">
      <c r="A42" s="449"/>
      <c r="B42" s="96" t="s">
        <v>48</v>
      </c>
      <c r="C42" s="102" t="s">
        <v>109</v>
      </c>
      <c r="D42" s="339">
        <v>2.75</v>
      </c>
      <c r="E42" s="340">
        <f>VLOOKUP('1'!$B42,'18'!A$4:E$70,3)</f>
        <v>2045</v>
      </c>
      <c r="F42" s="340">
        <f>VLOOKUP('1'!$B42,'18'!A$4:E$70,4)</f>
        <v>1442</v>
      </c>
      <c r="G42" s="340">
        <f>VLOOKUP('1'!$B42,'18'!A$4:E$70,5)</f>
        <v>3487</v>
      </c>
      <c r="H42" s="340">
        <f>VLOOKUP('1'!$B42,'6'!A$4:K$70,9)</f>
        <v>0</v>
      </c>
      <c r="I42" s="341">
        <f t="shared" si="0"/>
        <v>0</v>
      </c>
      <c r="J42" s="340">
        <f>VLOOKUP('1'!$B42,'7'!A$4:K$70,11)</f>
        <v>0</v>
      </c>
      <c r="K42" s="341">
        <f t="shared" si="1"/>
        <v>0</v>
      </c>
      <c r="L42" s="340">
        <f>VLOOKUP(B42,'8'!$1:$1048576,9,)</f>
        <v>0</v>
      </c>
      <c r="M42" s="341">
        <f t="shared" si="13"/>
        <v>0</v>
      </c>
      <c r="N42" s="340">
        <f>VLOOKUP(B42,'9'!$1:$1048576,12,)</f>
        <v>0</v>
      </c>
      <c r="O42" s="341">
        <f t="shared" si="14"/>
        <v>0</v>
      </c>
      <c r="P42" s="340">
        <f>VLOOKUP('1'!$B42,'10'!$A$4:$W$70,19)</f>
        <v>250</v>
      </c>
      <c r="Q42" s="341">
        <f t="shared" si="15"/>
        <v>7.1694866647548039E-2</v>
      </c>
      <c r="R42" s="340">
        <f>VLOOKUP('1'!$B42,'11'!$A$4:$X$70,9)</f>
        <v>70</v>
      </c>
      <c r="S42" s="341">
        <f t="shared" si="16"/>
        <v>2.0074562661313449E-2</v>
      </c>
      <c r="T42" s="340">
        <f>VLOOKUP(B42,'12'!$A$4:$X$70,8,)</f>
        <v>38</v>
      </c>
      <c r="U42" s="341">
        <f t="shared" si="17"/>
        <v>1.0897619730427301E-2</v>
      </c>
      <c r="V42" s="340">
        <f>VLOOKUP('1'!$B42,'13'!$A$4:$U$70,11)</f>
        <v>261</v>
      </c>
      <c r="W42" s="341">
        <f t="shared" si="18"/>
        <v>7.4849440780040147E-2</v>
      </c>
      <c r="X42" s="340">
        <f>VLOOKUP('1'!$B42,'5'!$A$4:$W$70,21)</f>
        <v>276</v>
      </c>
      <c r="Y42" s="341">
        <f t="shared" si="19"/>
        <v>7.9151132778893032E-2</v>
      </c>
      <c r="Z42" s="340">
        <f t="shared" si="10"/>
        <v>895</v>
      </c>
      <c r="AA42" s="342">
        <f t="shared" si="20"/>
        <v>0.25666762259822196</v>
      </c>
    </row>
    <row r="43" spans="1:27" ht="11.25" customHeight="1" x14ac:dyDescent="0.2">
      <c r="A43" s="449"/>
      <c r="B43" s="96" t="s">
        <v>72</v>
      </c>
      <c r="C43" s="102" t="s">
        <v>109</v>
      </c>
      <c r="D43" s="339">
        <v>2.75</v>
      </c>
      <c r="E43" s="340">
        <f>VLOOKUP('1'!$B43,'18'!A$4:E$70,3)</f>
        <v>2888</v>
      </c>
      <c r="F43" s="340">
        <f>VLOOKUP('1'!$B43,'18'!A$4:E$70,4)</f>
        <v>1978</v>
      </c>
      <c r="G43" s="340">
        <f>VLOOKUP('1'!$B43,'18'!A$4:E$70,5)</f>
        <v>4866</v>
      </c>
      <c r="H43" s="340">
        <f>VLOOKUP('1'!$B43,'6'!A$4:K$70,9)</f>
        <v>163</v>
      </c>
      <c r="I43" s="341">
        <f t="shared" si="0"/>
        <v>3.3497739416358405E-2</v>
      </c>
      <c r="J43" s="340">
        <f>VLOOKUP('1'!$B43,'7'!A$4:K$70,11)</f>
        <v>0</v>
      </c>
      <c r="K43" s="341">
        <f t="shared" si="1"/>
        <v>0</v>
      </c>
      <c r="L43" s="340">
        <f>VLOOKUP(B43,'8'!$1:$1048576,9,)</f>
        <v>0</v>
      </c>
      <c r="M43" s="341">
        <f t="shared" si="13"/>
        <v>0</v>
      </c>
      <c r="N43" s="340">
        <f>VLOOKUP(B43,'9'!$1:$1048576,12,)</f>
        <v>229</v>
      </c>
      <c r="O43" s="341">
        <f t="shared" si="14"/>
        <v>4.706124126592684E-2</v>
      </c>
      <c r="P43" s="340">
        <f>VLOOKUP('1'!$B43,'10'!$A$4:$W$70,19)</f>
        <v>543</v>
      </c>
      <c r="Q43" s="341">
        <f t="shared" si="15"/>
        <v>0.11159062885326756</v>
      </c>
      <c r="R43" s="340">
        <f>VLOOKUP('1'!$B43,'11'!$A$4:$X$70,9)</f>
        <v>79</v>
      </c>
      <c r="S43" s="341">
        <f t="shared" si="16"/>
        <v>1.6235100698725854E-2</v>
      </c>
      <c r="T43" s="340">
        <f>VLOOKUP(B43,'12'!$A$4:$X$70,8,)</f>
        <v>132</v>
      </c>
      <c r="U43" s="341">
        <f t="shared" si="17"/>
        <v>2.7127003699136867E-2</v>
      </c>
      <c r="V43" s="340">
        <f>VLOOKUP('1'!$B43,'13'!$A$4:$U$70,11)</f>
        <v>414</v>
      </c>
      <c r="W43" s="341">
        <f t="shared" si="18"/>
        <v>8.5080147965474723E-2</v>
      </c>
      <c r="X43" s="340">
        <f>VLOOKUP('1'!$B43,'5'!$A$4:$W$70,21)</f>
        <v>452.73710073710072</v>
      </c>
      <c r="Y43" s="341">
        <f t="shared" si="19"/>
        <v>9.3040916715392663E-2</v>
      </c>
      <c r="Z43" s="340">
        <f t="shared" si="10"/>
        <v>2012.7371007371007</v>
      </c>
      <c r="AA43" s="342">
        <f t="shared" si="20"/>
        <v>0.41363277861428294</v>
      </c>
    </row>
    <row r="44" spans="1:27" ht="11.25" customHeight="1" x14ac:dyDescent="0.2">
      <c r="A44" s="449"/>
      <c r="B44" s="96" t="s">
        <v>92</v>
      </c>
      <c r="C44" s="102" t="s">
        <v>109</v>
      </c>
      <c r="D44" s="339">
        <v>2.75</v>
      </c>
      <c r="E44" s="340">
        <f>VLOOKUP('1'!$B44,'18'!A$4:E$70,3)</f>
        <v>153</v>
      </c>
      <c r="F44" s="340">
        <f>VLOOKUP('1'!$B44,'18'!A$4:E$70,4)</f>
        <v>102</v>
      </c>
      <c r="G44" s="340">
        <f>VLOOKUP('1'!$B44,'18'!A$4:E$70,5)</f>
        <v>255</v>
      </c>
      <c r="H44" s="340">
        <f>VLOOKUP('1'!$B44,'6'!A$4:K$70,9)</f>
        <v>4</v>
      </c>
      <c r="I44" s="341">
        <f t="shared" si="0"/>
        <v>1.5686274509803921E-2</v>
      </c>
      <c r="J44" s="340">
        <f>VLOOKUP('1'!$B44,'7'!A$4:K$70,11)</f>
        <v>0</v>
      </c>
      <c r="K44" s="341">
        <f t="shared" si="1"/>
        <v>0</v>
      </c>
      <c r="L44" s="340">
        <f>VLOOKUP(B44,'8'!$1:$1048576,9,)</f>
        <v>0</v>
      </c>
      <c r="M44" s="341">
        <f t="shared" si="13"/>
        <v>0</v>
      </c>
      <c r="N44" s="340">
        <f>VLOOKUP(B44,'9'!$1:$1048576,12,)</f>
        <v>0</v>
      </c>
      <c r="O44" s="341">
        <f t="shared" si="14"/>
        <v>0</v>
      </c>
      <c r="P44" s="340">
        <f>VLOOKUP('1'!$B44,'10'!$A$4:$W$70,19)</f>
        <v>48</v>
      </c>
      <c r="Q44" s="341">
        <f t="shared" si="15"/>
        <v>0.18823529411764706</v>
      </c>
      <c r="R44" s="340">
        <f>VLOOKUP('1'!$B44,'11'!$A$4:$X$70,9)</f>
        <v>0</v>
      </c>
      <c r="S44" s="341">
        <f t="shared" si="16"/>
        <v>0</v>
      </c>
      <c r="T44" s="340">
        <f>VLOOKUP(B44,'12'!$A$4:$X$70,8,)</f>
        <v>0</v>
      </c>
      <c r="U44" s="341">
        <f t="shared" si="17"/>
        <v>0</v>
      </c>
      <c r="V44" s="340">
        <f>VLOOKUP('1'!$B44,'13'!$A$4:$U$70,11)</f>
        <v>25</v>
      </c>
      <c r="W44" s="341">
        <f t="shared" si="18"/>
        <v>9.8039215686274508E-2</v>
      </c>
      <c r="X44" s="340">
        <f>VLOOKUP('1'!$B44,'5'!$A$4:$W$70,21)</f>
        <v>0</v>
      </c>
      <c r="Y44" s="341">
        <f t="shared" si="19"/>
        <v>0</v>
      </c>
      <c r="Z44" s="340">
        <f t="shared" si="10"/>
        <v>77</v>
      </c>
      <c r="AA44" s="342">
        <f t="shared" si="20"/>
        <v>0.30196078431372547</v>
      </c>
    </row>
    <row r="45" spans="1:27" ht="11.25" customHeight="1" x14ac:dyDescent="0.2">
      <c r="A45" s="449"/>
      <c r="B45" s="96" t="s">
        <v>53</v>
      </c>
      <c r="C45" s="102" t="s">
        <v>109</v>
      </c>
      <c r="D45" s="339">
        <v>2.75</v>
      </c>
      <c r="E45" s="340">
        <f>VLOOKUP('1'!$B45,'18'!A$4:E$70,3)</f>
        <v>1301</v>
      </c>
      <c r="F45" s="340">
        <f>VLOOKUP('1'!$B45,'18'!A$4:E$70,4)</f>
        <v>904</v>
      </c>
      <c r="G45" s="340">
        <f>VLOOKUP('1'!$B45,'18'!A$4:E$70,5)</f>
        <v>2205</v>
      </c>
      <c r="H45" s="340">
        <f>VLOOKUP('1'!$B45,'6'!A$4:K$70,9)</f>
        <v>12</v>
      </c>
      <c r="I45" s="341">
        <f t="shared" si="0"/>
        <v>5.4421768707482989E-3</v>
      </c>
      <c r="J45" s="340">
        <f>VLOOKUP('1'!$B45,'7'!A$4:K$70,11)</f>
        <v>32</v>
      </c>
      <c r="K45" s="341">
        <f t="shared" si="1"/>
        <v>1.4512471655328799E-2</v>
      </c>
      <c r="L45" s="340">
        <f>VLOOKUP(B45,'8'!$1:$1048576,9,)</f>
        <v>0</v>
      </c>
      <c r="M45" s="341">
        <f t="shared" si="13"/>
        <v>0</v>
      </c>
      <c r="N45" s="340">
        <f>VLOOKUP(B45,'9'!$1:$1048576,12,)</f>
        <v>61</v>
      </c>
      <c r="O45" s="341">
        <f t="shared" si="14"/>
        <v>2.7664399092970523E-2</v>
      </c>
      <c r="P45" s="340">
        <f>VLOOKUP('1'!$B45,'10'!$A$4:$W$70,19)</f>
        <v>108</v>
      </c>
      <c r="Q45" s="341">
        <f t="shared" si="15"/>
        <v>4.8979591836734691E-2</v>
      </c>
      <c r="R45" s="340">
        <f>VLOOKUP('1'!$B45,'11'!$A$4:$X$70,9)</f>
        <v>91</v>
      </c>
      <c r="S45" s="341">
        <f t="shared" si="16"/>
        <v>4.1269841269841269E-2</v>
      </c>
      <c r="T45" s="340">
        <f>VLOOKUP(B45,'12'!$A$4:$X$70,8,)</f>
        <v>0</v>
      </c>
      <c r="U45" s="341">
        <f t="shared" si="17"/>
        <v>0</v>
      </c>
      <c r="V45" s="340">
        <f>VLOOKUP('1'!$B45,'13'!$A$4:$U$70,11)</f>
        <v>223</v>
      </c>
      <c r="W45" s="341">
        <f t="shared" si="18"/>
        <v>0.10113378684807256</v>
      </c>
      <c r="X45" s="340">
        <f>VLOOKUP('1'!$B45,'5'!$A$4:$W$70,21)</f>
        <v>231.91304347826087</v>
      </c>
      <c r="Y45" s="341">
        <f t="shared" si="19"/>
        <v>0.105175983436853</v>
      </c>
      <c r="Z45" s="340">
        <f t="shared" si="10"/>
        <v>758.91304347826087</v>
      </c>
      <c r="AA45" s="342">
        <f t="shared" si="20"/>
        <v>0.34417825101054916</v>
      </c>
    </row>
    <row r="46" spans="1:27" ht="11.25" customHeight="1" x14ac:dyDescent="0.2">
      <c r="A46" s="449"/>
      <c r="B46" s="96" t="s">
        <v>46</v>
      </c>
      <c r="C46" s="102" t="s">
        <v>109</v>
      </c>
      <c r="D46" s="339">
        <v>2.75</v>
      </c>
      <c r="E46" s="340">
        <f>VLOOKUP('1'!$B46,'18'!A$4:E$70,3)</f>
        <v>4199</v>
      </c>
      <c r="F46" s="340">
        <f>VLOOKUP('1'!$B46,'18'!A$4:E$70,4)</f>
        <v>3044</v>
      </c>
      <c r="G46" s="340">
        <f>VLOOKUP('1'!$B46,'18'!A$4:E$70,5)</f>
        <v>7243</v>
      </c>
      <c r="H46" s="340">
        <f>VLOOKUP('1'!$B46,'6'!A$4:K$70,9)</f>
        <v>97</v>
      </c>
      <c r="I46" s="341">
        <f t="shared" si="0"/>
        <v>1.339224078420544E-2</v>
      </c>
      <c r="J46" s="340">
        <f>VLOOKUP('1'!$B46,'7'!A$4:K$70,11)</f>
        <v>0</v>
      </c>
      <c r="K46" s="341">
        <f t="shared" si="1"/>
        <v>0</v>
      </c>
      <c r="L46" s="340">
        <f>VLOOKUP(B46,'8'!$1:$1048576,9,)</f>
        <v>0</v>
      </c>
      <c r="M46" s="341">
        <f t="shared" si="13"/>
        <v>0</v>
      </c>
      <c r="N46" s="340">
        <f>VLOOKUP(B46,'9'!$1:$1048576,12,)</f>
        <v>0</v>
      </c>
      <c r="O46" s="341">
        <f t="shared" si="14"/>
        <v>0</v>
      </c>
      <c r="P46" s="340">
        <f>VLOOKUP('1'!$B46,'10'!$A$4:$W$70,19)</f>
        <v>558</v>
      </c>
      <c r="Q46" s="341">
        <f t="shared" si="15"/>
        <v>7.7039900593676658E-2</v>
      </c>
      <c r="R46" s="340">
        <f>VLOOKUP('1'!$B46,'11'!$A$4:$X$70,9)</f>
        <v>193</v>
      </c>
      <c r="S46" s="341">
        <f t="shared" si="16"/>
        <v>2.6646417230429379E-2</v>
      </c>
      <c r="T46" s="340">
        <f>VLOOKUP(B46,'12'!$A$4:$X$70,8,)</f>
        <v>377</v>
      </c>
      <c r="U46" s="341">
        <f t="shared" si="17"/>
        <v>5.2050255419025263E-2</v>
      </c>
      <c r="V46" s="340">
        <f>VLOOKUP('1'!$B46,'13'!$A$4:$U$70,11)</f>
        <v>803</v>
      </c>
      <c r="W46" s="341">
        <f t="shared" si="18"/>
        <v>0.110865663399144</v>
      </c>
      <c r="X46" s="340">
        <f>VLOOKUP('1'!$B46,'5'!$A$4:$W$70,21)</f>
        <v>1203.8110749185666</v>
      </c>
      <c r="Y46" s="341">
        <f t="shared" si="19"/>
        <v>0.16620337911342906</v>
      </c>
      <c r="Z46" s="340">
        <f t="shared" si="10"/>
        <v>3231.8110749185666</v>
      </c>
      <c r="AA46" s="342">
        <f t="shared" si="20"/>
        <v>0.44619785653990979</v>
      </c>
    </row>
    <row r="47" spans="1:27" ht="11.25" customHeight="1" x14ac:dyDescent="0.2">
      <c r="A47" s="449"/>
      <c r="B47" s="96" t="s">
        <v>89</v>
      </c>
      <c r="C47" s="102" t="s">
        <v>109</v>
      </c>
      <c r="D47" s="339">
        <v>2.8125</v>
      </c>
      <c r="E47" s="340">
        <f>VLOOKUP('1'!$B47,'18'!A$4:E$70,3)</f>
        <v>4471</v>
      </c>
      <c r="F47" s="340">
        <f>VLOOKUP('1'!$B47,'18'!A$4:E$70,4)</f>
        <v>3240</v>
      </c>
      <c r="G47" s="340">
        <f>VLOOKUP('1'!$B47,'18'!A$4:E$70,5)</f>
        <v>7711</v>
      </c>
      <c r="H47" s="340">
        <f>VLOOKUP('1'!$B47,'6'!A$4:K$70,9)</f>
        <v>102</v>
      </c>
      <c r="I47" s="341">
        <f t="shared" si="0"/>
        <v>1.322785630916872E-2</v>
      </c>
      <c r="J47" s="340">
        <f>VLOOKUP('1'!$B47,'7'!A$4:K$70,11)</f>
        <v>0</v>
      </c>
      <c r="K47" s="341">
        <f t="shared" si="1"/>
        <v>0</v>
      </c>
      <c r="L47" s="340">
        <f>VLOOKUP(B47,'8'!$1:$1048576,9,)</f>
        <v>0</v>
      </c>
      <c r="M47" s="341">
        <f t="shared" si="13"/>
        <v>0</v>
      </c>
      <c r="N47" s="340">
        <f>VLOOKUP(B47,'9'!$1:$1048576,12,)</f>
        <v>0</v>
      </c>
      <c r="O47" s="341">
        <f t="shared" si="14"/>
        <v>0</v>
      </c>
      <c r="P47" s="340">
        <f>VLOOKUP('1'!$B47,'10'!$A$4:$W$70,19)</f>
        <v>437</v>
      </c>
      <c r="Q47" s="341">
        <f t="shared" si="15"/>
        <v>5.6672286344183635E-2</v>
      </c>
      <c r="R47" s="340">
        <f>VLOOKUP('1'!$B47,'11'!$A$4:$X$70,9)</f>
        <v>96</v>
      </c>
      <c r="S47" s="341">
        <f t="shared" si="16"/>
        <v>1.2449747114511736E-2</v>
      </c>
      <c r="T47" s="340">
        <f>VLOOKUP(B47,'12'!$A$4:$X$70,8,)</f>
        <v>108</v>
      </c>
      <c r="U47" s="341">
        <f t="shared" si="17"/>
        <v>1.4005965503825704E-2</v>
      </c>
      <c r="V47" s="340">
        <f>VLOOKUP('1'!$B47,'13'!$A$4:$U$70,11)</f>
        <v>860</v>
      </c>
      <c r="W47" s="341">
        <f t="shared" si="18"/>
        <v>0.11152898456750097</v>
      </c>
      <c r="X47" s="340">
        <f>VLOOKUP('1'!$B47,'5'!$A$4:$W$70,21)</f>
        <v>485.66666666666674</v>
      </c>
      <c r="Y47" s="341">
        <f t="shared" si="19"/>
        <v>6.2983616478623619E-2</v>
      </c>
      <c r="Z47" s="340">
        <f t="shared" si="10"/>
        <v>2088.666666666667</v>
      </c>
      <c r="AA47" s="342">
        <f t="shared" si="20"/>
        <v>0.27086845631781442</v>
      </c>
    </row>
    <row r="48" spans="1:27" ht="11.25" customHeight="1" x14ac:dyDescent="0.2">
      <c r="A48" s="449"/>
      <c r="B48" s="96" t="s">
        <v>64</v>
      </c>
      <c r="C48" s="102" t="s">
        <v>109</v>
      </c>
      <c r="D48" s="339">
        <v>2.8125</v>
      </c>
      <c r="E48" s="340">
        <f>VLOOKUP('1'!$B48,'18'!A$4:E$70,3)</f>
        <v>547</v>
      </c>
      <c r="F48" s="340">
        <f>VLOOKUP('1'!$B48,'18'!A$4:E$70,4)</f>
        <v>369</v>
      </c>
      <c r="G48" s="340">
        <f>VLOOKUP('1'!$B48,'18'!A$4:E$70,5)</f>
        <v>916</v>
      </c>
      <c r="H48" s="340">
        <f>VLOOKUP('1'!$B48,'6'!A$4:K$70,9)</f>
        <v>0</v>
      </c>
      <c r="I48" s="341">
        <f t="shared" si="0"/>
        <v>0</v>
      </c>
      <c r="J48" s="340">
        <f>VLOOKUP('1'!$B48,'7'!A$4:K$70,11)</f>
        <v>0</v>
      </c>
      <c r="K48" s="341">
        <f t="shared" si="1"/>
        <v>0</v>
      </c>
      <c r="L48" s="340">
        <f>VLOOKUP(B48,'8'!$1:$1048576,9,)</f>
        <v>0</v>
      </c>
      <c r="M48" s="341">
        <f t="shared" si="13"/>
        <v>0</v>
      </c>
      <c r="N48" s="340">
        <f>VLOOKUP(B48,'9'!$1:$1048576,12,)</f>
        <v>180</v>
      </c>
      <c r="O48" s="341">
        <f t="shared" si="14"/>
        <v>0.1965065502183406</v>
      </c>
      <c r="P48" s="340">
        <f>VLOOKUP('1'!$B48,'10'!$A$4:$W$70,19)</f>
        <v>84</v>
      </c>
      <c r="Q48" s="341">
        <f t="shared" si="15"/>
        <v>9.1703056768558958E-2</v>
      </c>
      <c r="R48" s="340">
        <f>VLOOKUP('1'!$B48,'11'!$A$4:$X$70,9)</f>
        <v>43</v>
      </c>
      <c r="S48" s="341">
        <f t="shared" si="16"/>
        <v>4.6943231441048033E-2</v>
      </c>
      <c r="T48" s="340">
        <f>VLOOKUP(B48,'12'!$A$4:$X$70,8,)</f>
        <v>120</v>
      </c>
      <c r="U48" s="341">
        <f t="shared" si="17"/>
        <v>0.13100436681222707</v>
      </c>
      <c r="V48" s="340">
        <f>VLOOKUP('1'!$B48,'13'!$A$4:$U$70,11)</f>
        <v>99</v>
      </c>
      <c r="W48" s="341">
        <f t="shared" si="18"/>
        <v>0.10807860262008734</v>
      </c>
      <c r="X48" s="340">
        <f>VLOOKUP('1'!$B48,'5'!$A$4:$W$70,21)</f>
        <v>48.923076923076927</v>
      </c>
      <c r="Y48" s="341">
        <f t="shared" si="19"/>
        <v>5.3409472623446426E-2</v>
      </c>
      <c r="Z48" s="340">
        <f t="shared" si="10"/>
        <v>574.92307692307691</v>
      </c>
      <c r="AA48" s="342">
        <f t="shared" si="20"/>
        <v>0.62764528048370838</v>
      </c>
    </row>
    <row r="49" spans="1:27" ht="11.25" customHeight="1" x14ac:dyDescent="0.2">
      <c r="A49" s="449"/>
      <c r="B49" s="96" t="s">
        <v>51</v>
      </c>
      <c r="C49" s="102" t="s">
        <v>109</v>
      </c>
      <c r="D49" s="339">
        <v>2.8125</v>
      </c>
      <c r="E49" s="340">
        <f>VLOOKUP('1'!$B49,'18'!A$4:E$70,3)</f>
        <v>1226</v>
      </c>
      <c r="F49" s="340">
        <f>VLOOKUP('1'!$B49,'18'!A$4:E$70,4)</f>
        <v>827</v>
      </c>
      <c r="G49" s="340">
        <f>VLOOKUP('1'!$B49,'18'!A$4:E$70,5)</f>
        <v>2053</v>
      </c>
      <c r="H49" s="340">
        <f>VLOOKUP('1'!$B49,'6'!A$4:K$70,9)</f>
        <v>0</v>
      </c>
      <c r="I49" s="341">
        <f t="shared" si="0"/>
        <v>0</v>
      </c>
      <c r="J49" s="340">
        <f>VLOOKUP('1'!$B49,'7'!A$4:K$70,11)</f>
        <v>0</v>
      </c>
      <c r="K49" s="341">
        <f t="shared" si="1"/>
        <v>0</v>
      </c>
      <c r="L49" s="340">
        <f>VLOOKUP(B49,'8'!$1:$1048576,9,)</f>
        <v>0</v>
      </c>
      <c r="M49" s="341">
        <f t="shared" si="13"/>
        <v>0</v>
      </c>
      <c r="N49" s="340">
        <f>VLOOKUP(B49,'9'!$1:$1048576,12,)</f>
        <v>98</v>
      </c>
      <c r="O49" s="341">
        <f t="shared" si="14"/>
        <v>4.7735021919142716E-2</v>
      </c>
      <c r="P49" s="340">
        <f>VLOOKUP('1'!$B49,'10'!$A$4:$W$70,19)</f>
        <v>132</v>
      </c>
      <c r="Q49" s="341">
        <f t="shared" si="15"/>
        <v>6.4296151972722843E-2</v>
      </c>
      <c r="R49" s="340">
        <f>VLOOKUP('1'!$B49,'11'!$A$4:$X$70,9)</f>
        <v>112</v>
      </c>
      <c r="S49" s="341">
        <f t="shared" si="16"/>
        <v>5.4554310764734534E-2</v>
      </c>
      <c r="T49" s="340">
        <f>VLOOKUP(B49,'12'!$A$4:$X$70,8,)</f>
        <v>48</v>
      </c>
      <c r="U49" s="341">
        <f t="shared" si="17"/>
        <v>2.3380418899171942E-2</v>
      </c>
      <c r="V49" s="340">
        <f>VLOOKUP('1'!$B49,'13'!$A$4:$U$70,11)</f>
        <v>226</v>
      </c>
      <c r="W49" s="341">
        <f t="shared" si="18"/>
        <v>0.1100828056502679</v>
      </c>
      <c r="X49" s="340">
        <f>VLOOKUP('1'!$B49,'5'!$A$4:$W$70,21)</f>
        <v>442.76404494382018</v>
      </c>
      <c r="Y49" s="341">
        <f t="shared" si="19"/>
        <v>0.21566685092246476</v>
      </c>
      <c r="Z49" s="340">
        <f t="shared" si="10"/>
        <v>1058.7640449438202</v>
      </c>
      <c r="AA49" s="342">
        <f t="shared" si="20"/>
        <v>0.51571556012850472</v>
      </c>
    </row>
    <row r="50" spans="1:27" ht="11.25" customHeight="1" x14ac:dyDescent="0.2">
      <c r="A50" s="449"/>
      <c r="B50" s="96" t="s">
        <v>43</v>
      </c>
      <c r="C50" s="102" t="s">
        <v>109</v>
      </c>
      <c r="D50" s="339">
        <v>2.8125</v>
      </c>
      <c r="E50" s="340">
        <f>VLOOKUP('1'!$B50,'18'!A$4:E$70,3)</f>
        <v>4316</v>
      </c>
      <c r="F50" s="340">
        <f>VLOOKUP('1'!$B50,'18'!A$4:E$70,4)</f>
        <v>2911</v>
      </c>
      <c r="G50" s="340">
        <f>VLOOKUP('1'!$B50,'18'!A$4:E$70,5)</f>
        <v>7227</v>
      </c>
      <c r="H50" s="340">
        <f>VLOOKUP('1'!$B50,'6'!A$4:K$70,9)</f>
        <v>225</v>
      </c>
      <c r="I50" s="341">
        <f t="shared" si="0"/>
        <v>3.1133250311332503E-2</v>
      </c>
      <c r="J50" s="340">
        <f>VLOOKUP('1'!$B50,'7'!A$4:K$70,11)</f>
        <v>0</v>
      </c>
      <c r="K50" s="341">
        <f t="shared" si="1"/>
        <v>0</v>
      </c>
      <c r="L50" s="340">
        <f>VLOOKUP(B50,'8'!$1:$1048576,9,)</f>
        <v>0</v>
      </c>
      <c r="M50" s="341">
        <f t="shared" si="13"/>
        <v>0</v>
      </c>
      <c r="N50" s="340">
        <f>VLOOKUP(B50,'9'!$1:$1048576,12,)</f>
        <v>78</v>
      </c>
      <c r="O50" s="341">
        <f t="shared" si="14"/>
        <v>1.0792860107928601E-2</v>
      </c>
      <c r="P50" s="340">
        <f>VLOOKUP('1'!$B50,'10'!$A$4:$W$70,19)</f>
        <v>424</v>
      </c>
      <c r="Q50" s="341">
        <f t="shared" si="15"/>
        <v>5.8668880586688808E-2</v>
      </c>
      <c r="R50" s="340">
        <f>VLOOKUP('1'!$B50,'11'!$A$4:$X$70,9)</f>
        <v>156</v>
      </c>
      <c r="S50" s="341">
        <f t="shared" si="16"/>
        <v>2.1585720215857203E-2</v>
      </c>
      <c r="T50" s="340">
        <f>VLOOKUP(B50,'12'!$A$4:$X$70,8,)</f>
        <v>148</v>
      </c>
      <c r="U50" s="341">
        <f t="shared" si="17"/>
        <v>2.0478760204787602E-2</v>
      </c>
      <c r="V50" s="340">
        <f>VLOOKUP('1'!$B50,'13'!$A$4:$U$70,11)</f>
        <v>1119</v>
      </c>
      <c r="W50" s="341">
        <f t="shared" si="18"/>
        <v>0.15483603154836031</v>
      </c>
      <c r="X50" s="340">
        <f>VLOOKUP('1'!$B50,'5'!$A$4:$W$70,21)</f>
        <v>913.8647166361975</v>
      </c>
      <c r="Y50" s="341">
        <f t="shared" si="19"/>
        <v>0.12645146210546526</v>
      </c>
      <c r="Z50" s="340">
        <f t="shared" si="10"/>
        <v>3063.8647166361975</v>
      </c>
      <c r="AA50" s="342">
        <f t="shared" si="20"/>
        <v>0.42394696508042029</v>
      </c>
    </row>
    <row r="51" spans="1:27" ht="11.25" customHeight="1" x14ac:dyDescent="0.2">
      <c r="A51" s="449"/>
      <c r="B51" s="96" t="s">
        <v>52</v>
      </c>
      <c r="C51" s="102" t="s">
        <v>109</v>
      </c>
      <c r="D51" s="339">
        <v>2.875</v>
      </c>
      <c r="E51" s="340">
        <f>VLOOKUP('1'!$B51,'18'!A$4:E$70,3)</f>
        <v>2393</v>
      </c>
      <c r="F51" s="340">
        <f>VLOOKUP('1'!$B51,'18'!A$4:E$70,4)</f>
        <v>1660</v>
      </c>
      <c r="G51" s="340">
        <f>VLOOKUP('1'!$B51,'18'!A$4:E$70,5)</f>
        <v>4053</v>
      </c>
      <c r="H51" s="340">
        <f>VLOOKUP('1'!$B51,'6'!A$4:K$70,9)</f>
        <v>12</v>
      </c>
      <c r="I51" s="341">
        <f t="shared" si="0"/>
        <v>2.9607698001480384E-3</v>
      </c>
      <c r="J51" s="340">
        <f>VLOOKUP('1'!$B51,'7'!A$4:K$70,11)</f>
        <v>0</v>
      </c>
      <c r="K51" s="341">
        <f t="shared" si="1"/>
        <v>0</v>
      </c>
      <c r="L51" s="340">
        <f>VLOOKUP(B51,'8'!$1:$1048576,9,)</f>
        <v>0</v>
      </c>
      <c r="M51" s="341">
        <f t="shared" si="13"/>
        <v>0</v>
      </c>
      <c r="N51" s="340">
        <f>VLOOKUP(B51,'9'!$1:$1048576,12,)</f>
        <v>400</v>
      </c>
      <c r="O51" s="341">
        <f t="shared" si="14"/>
        <v>9.8692326671601285E-2</v>
      </c>
      <c r="P51" s="340">
        <f>VLOOKUP('1'!$B51,'10'!$A$4:$W$70,19)</f>
        <v>725</v>
      </c>
      <c r="Q51" s="341">
        <f t="shared" si="15"/>
        <v>0.17887984209227734</v>
      </c>
      <c r="R51" s="340">
        <f>VLOOKUP('1'!$B51,'11'!$A$4:$X$70,9)</f>
        <v>156</v>
      </c>
      <c r="S51" s="341">
        <f t="shared" si="16"/>
        <v>3.84900074019245E-2</v>
      </c>
      <c r="T51" s="340">
        <f>VLOOKUP(B51,'12'!$A$4:$X$70,8,)</f>
        <v>20</v>
      </c>
      <c r="U51" s="341">
        <f t="shared" si="17"/>
        <v>4.9346163335800639E-3</v>
      </c>
      <c r="V51" s="340">
        <f>VLOOKUP('1'!$B51,'13'!$A$4:$U$70,11)</f>
        <v>506</v>
      </c>
      <c r="W51" s="341">
        <f t="shared" si="18"/>
        <v>0.12484579323957562</v>
      </c>
      <c r="X51" s="340">
        <f>VLOOKUP('1'!$B51,'5'!$A$4:$W$70,21)</f>
        <v>546.50602409638554</v>
      </c>
      <c r="Y51" s="341">
        <f t="shared" si="19"/>
        <v>0.1348398776452962</v>
      </c>
      <c r="Z51" s="340">
        <f t="shared" si="10"/>
        <v>2365.5060240963858</v>
      </c>
      <c r="AA51" s="342">
        <f t="shared" si="20"/>
        <v>0.58364323318440314</v>
      </c>
    </row>
    <row r="52" spans="1:27" ht="11.25" customHeight="1" x14ac:dyDescent="0.2">
      <c r="A52" s="449"/>
      <c r="B52" s="96" t="s">
        <v>70</v>
      </c>
      <c r="C52" s="102" t="s">
        <v>105</v>
      </c>
      <c r="D52" s="339">
        <v>2.875</v>
      </c>
      <c r="E52" s="340">
        <f>VLOOKUP('1'!$B52,'18'!A$4:E$70,3)</f>
        <v>6837</v>
      </c>
      <c r="F52" s="340">
        <f>VLOOKUP('1'!$B52,'18'!A$4:E$70,4)</f>
        <v>4722</v>
      </c>
      <c r="G52" s="340">
        <f>VLOOKUP('1'!$B52,'18'!A$4:E$70,5)</f>
        <v>11559</v>
      </c>
      <c r="H52" s="340">
        <f>VLOOKUP('1'!$B52,'6'!A$4:K$70,9)</f>
        <v>154</v>
      </c>
      <c r="I52" s="341">
        <f t="shared" si="0"/>
        <v>1.3322951812440522E-2</v>
      </c>
      <c r="J52" s="340">
        <f>VLOOKUP('1'!$B52,'7'!A$4:K$70,11)</f>
        <v>0</v>
      </c>
      <c r="K52" s="341">
        <f t="shared" si="1"/>
        <v>0</v>
      </c>
      <c r="L52" s="340">
        <f>VLOOKUP(B52,'8'!$1:$1048576,9,)</f>
        <v>0</v>
      </c>
      <c r="M52" s="341">
        <f t="shared" si="13"/>
        <v>0</v>
      </c>
      <c r="N52" s="340">
        <f>VLOOKUP(B52,'9'!$1:$1048576,12,)</f>
        <v>82</v>
      </c>
      <c r="O52" s="341">
        <f t="shared" si="14"/>
        <v>7.0940392767540441E-3</v>
      </c>
      <c r="P52" s="340">
        <f>VLOOKUP('1'!$B52,'10'!$A$4:$W$70,19)</f>
        <v>1167</v>
      </c>
      <c r="Q52" s="341">
        <f t="shared" si="15"/>
        <v>0.100960290682585</v>
      </c>
      <c r="R52" s="340">
        <f>VLOOKUP('1'!$B52,'11'!$A$4:$X$70,9)</f>
        <v>174</v>
      </c>
      <c r="S52" s="341">
        <f t="shared" si="16"/>
        <v>1.5053205294575656E-2</v>
      </c>
      <c r="T52" s="340">
        <f>VLOOKUP(B52,'12'!$A$4:$X$70,8,)</f>
        <v>613</v>
      </c>
      <c r="U52" s="341">
        <f t="shared" si="17"/>
        <v>5.3032269227441822E-2</v>
      </c>
      <c r="V52" s="340">
        <f>VLOOKUP('1'!$B52,'13'!$A$4:$U$70,11)</f>
        <v>1241</v>
      </c>
      <c r="W52" s="341">
        <f t="shared" si="18"/>
        <v>0.10736222856648499</v>
      </c>
      <c r="X52" s="340">
        <f>VLOOKUP('1'!$B52,'5'!$A$4:$W$70,21)</f>
        <v>1156.4293606945541</v>
      </c>
      <c r="Y52" s="341">
        <f t="shared" si="19"/>
        <v>0.10004579640925289</v>
      </c>
      <c r="Z52" s="340">
        <f t="shared" si="10"/>
        <v>4587.4293606945539</v>
      </c>
      <c r="AA52" s="342">
        <f t="shared" si="20"/>
        <v>0.3968707812695349</v>
      </c>
    </row>
    <row r="53" spans="1:27" ht="11.25" customHeight="1" x14ac:dyDescent="0.2">
      <c r="A53" s="449"/>
      <c r="B53" s="96" t="s">
        <v>78</v>
      </c>
      <c r="C53" s="102" t="s">
        <v>109</v>
      </c>
      <c r="D53" s="339">
        <v>2.875</v>
      </c>
      <c r="E53" s="340">
        <f>VLOOKUP('1'!$B53,'18'!A$4:E$70,3)</f>
        <v>3475</v>
      </c>
      <c r="F53" s="340">
        <f>VLOOKUP('1'!$B53,'18'!A$4:E$70,4)</f>
        <v>2487</v>
      </c>
      <c r="G53" s="340">
        <f>VLOOKUP('1'!$B53,'18'!A$4:E$70,5)</f>
        <v>5962</v>
      </c>
      <c r="H53" s="340">
        <f>VLOOKUP('1'!$B53,'6'!A$4:K$70,9)</f>
        <v>0</v>
      </c>
      <c r="I53" s="341">
        <f t="shared" si="0"/>
        <v>0</v>
      </c>
      <c r="J53" s="340">
        <f>VLOOKUP('1'!$B53,'7'!A$4:K$70,11)</f>
        <v>0</v>
      </c>
      <c r="K53" s="341">
        <f t="shared" si="1"/>
        <v>0</v>
      </c>
      <c r="L53" s="340">
        <f>VLOOKUP(B53,'8'!$1:$1048576,9,)</f>
        <v>0</v>
      </c>
      <c r="M53" s="341">
        <f t="shared" si="13"/>
        <v>0</v>
      </c>
      <c r="N53" s="340">
        <f>VLOOKUP(B53,'9'!$1:$1048576,12,)</f>
        <v>337</v>
      </c>
      <c r="O53" s="341">
        <f t="shared" si="14"/>
        <v>5.6524656155652463E-2</v>
      </c>
      <c r="P53" s="340">
        <f>VLOOKUP('1'!$B53,'10'!$A$4:$W$70,19)</f>
        <v>438</v>
      </c>
      <c r="Q53" s="341">
        <f t="shared" si="15"/>
        <v>7.3465280107346528E-2</v>
      </c>
      <c r="R53" s="340">
        <f>VLOOKUP('1'!$B53,'11'!$A$4:$X$70,9)</f>
        <v>83</v>
      </c>
      <c r="S53" s="341">
        <f t="shared" si="16"/>
        <v>1.392150285139215E-2</v>
      </c>
      <c r="T53" s="340">
        <f>VLOOKUP(B53,'12'!$A$4:$X$70,8,)</f>
        <v>0</v>
      </c>
      <c r="U53" s="341">
        <f t="shared" si="17"/>
        <v>0</v>
      </c>
      <c r="V53" s="340">
        <f>VLOOKUP('1'!$B53,'13'!$A$4:$U$70,11)</f>
        <v>558</v>
      </c>
      <c r="W53" s="341">
        <f t="shared" si="18"/>
        <v>9.3592754109359272E-2</v>
      </c>
      <c r="X53" s="340">
        <f>VLOOKUP('1'!$B53,'5'!$A$4:$W$70,21)</f>
        <v>726.63157894736844</v>
      </c>
      <c r="Y53" s="341">
        <f t="shared" si="19"/>
        <v>0.12187715178587193</v>
      </c>
      <c r="Z53" s="340">
        <f t="shared" si="10"/>
        <v>2142.6315789473683</v>
      </c>
      <c r="AA53" s="342">
        <f t="shared" si="20"/>
        <v>0.35938134500962232</v>
      </c>
    </row>
    <row r="54" spans="1:27" ht="11.25" customHeight="1" x14ac:dyDescent="0.2">
      <c r="A54" s="449"/>
      <c r="B54" s="96" t="s">
        <v>93</v>
      </c>
      <c r="C54" s="102" t="s">
        <v>109</v>
      </c>
      <c r="D54" s="339">
        <v>2.9375</v>
      </c>
      <c r="E54" s="340">
        <f>VLOOKUP('1'!$B54,'18'!A$4:E$70,3)</f>
        <v>1307</v>
      </c>
      <c r="F54" s="340">
        <f>VLOOKUP('1'!$B54,'18'!A$4:E$70,4)</f>
        <v>866</v>
      </c>
      <c r="G54" s="340">
        <f>VLOOKUP('1'!$B54,'18'!A$4:E$70,5)</f>
        <v>2173</v>
      </c>
      <c r="H54" s="340">
        <f>VLOOKUP('1'!$B54,'6'!A$4:K$70,9)</f>
        <v>22</v>
      </c>
      <c r="I54" s="341">
        <f t="shared" si="0"/>
        <v>1.0124252185918085E-2</v>
      </c>
      <c r="J54" s="340">
        <f>VLOOKUP('1'!$B54,'7'!A$4:K$70,11)</f>
        <v>0</v>
      </c>
      <c r="K54" s="341">
        <f t="shared" si="1"/>
        <v>0</v>
      </c>
      <c r="L54" s="340">
        <f>VLOOKUP(B54,'8'!$1:$1048576,9,)</f>
        <v>0</v>
      </c>
      <c r="M54" s="341">
        <f t="shared" si="13"/>
        <v>0</v>
      </c>
      <c r="N54" s="340">
        <f>VLOOKUP(B54,'9'!$1:$1048576,12,)</f>
        <v>0</v>
      </c>
      <c r="O54" s="341">
        <f t="shared" si="14"/>
        <v>0</v>
      </c>
      <c r="P54" s="340">
        <f>VLOOKUP('1'!$B54,'10'!$A$4:$W$70,19)</f>
        <v>157</v>
      </c>
      <c r="Q54" s="341">
        <f t="shared" si="15"/>
        <v>7.2250345144960884E-2</v>
      </c>
      <c r="R54" s="340">
        <f>VLOOKUP('1'!$B54,'11'!$A$4:$X$70,9)</f>
        <v>67</v>
      </c>
      <c r="S54" s="341">
        <f t="shared" si="16"/>
        <v>3.0832949838932353E-2</v>
      </c>
      <c r="T54" s="340">
        <f>VLOOKUP(B54,'12'!$A$4:$X$70,8,)</f>
        <v>165</v>
      </c>
      <c r="U54" s="341">
        <f t="shared" si="17"/>
        <v>7.5931891394385637E-2</v>
      </c>
      <c r="V54" s="340">
        <f>VLOOKUP('1'!$B54,'13'!$A$4:$U$70,11)</f>
        <v>173</v>
      </c>
      <c r="W54" s="341">
        <f t="shared" si="18"/>
        <v>7.9613437643810403E-2</v>
      </c>
      <c r="X54" s="340">
        <f>VLOOKUP('1'!$B54,'5'!$A$4:$W$70,21)</f>
        <v>184</v>
      </c>
      <c r="Y54" s="341">
        <f t="shared" si="19"/>
        <v>8.4675563736769446E-2</v>
      </c>
      <c r="Z54" s="340">
        <f t="shared" si="10"/>
        <v>768</v>
      </c>
      <c r="AA54" s="342">
        <f t="shared" si="20"/>
        <v>0.3534284399447768</v>
      </c>
    </row>
    <row r="55" spans="1:27" ht="11.25" customHeight="1" x14ac:dyDescent="0.2">
      <c r="A55" s="449"/>
      <c r="B55" s="96" t="s">
        <v>77</v>
      </c>
      <c r="C55" s="102" t="s">
        <v>109</v>
      </c>
      <c r="D55" s="339">
        <v>2.9375</v>
      </c>
      <c r="E55" s="340">
        <f>VLOOKUP('1'!$B55,'18'!A$4:E$70,3)</f>
        <v>1364</v>
      </c>
      <c r="F55" s="340">
        <f>VLOOKUP('1'!$B55,'18'!A$4:E$70,4)</f>
        <v>1008</v>
      </c>
      <c r="G55" s="340">
        <f>VLOOKUP('1'!$B55,'18'!A$4:E$70,5)</f>
        <v>2372</v>
      </c>
      <c r="H55" s="340">
        <f>VLOOKUP('1'!$B55,'6'!A$4:K$70,9)</f>
        <v>0</v>
      </c>
      <c r="I55" s="341">
        <f t="shared" si="0"/>
        <v>0</v>
      </c>
      <c r="J55" s="340">
        <f>VLOOKUP('1'!$B55,'7'!A$4:K$70,11)</f>
        <v>0</v>
      </c>
      <c r="K55" s="341">
        <f t="shared" si="1"/>
        <v>0</v>
      </c>
      <c r="L55" s="340">
        <f>VLOOKUP(B55,'8'!$1:$1048576,9,)</f>
        <v>0</v>
      </c>
      <c r="M55" s="341">
        <f t="shared" si="13"/>
        <v>0</v>
      </c>
      <c r="N55" s="340">
        <f>VLOOKUP(B55,'9'!$1:$1048576,12,)</f>
        <v>237</v>
      </c>
      <c r="O55" s="341">
        <f t="shared" si="14"/>
        <v>9.9915682967959524E-2</v>
      </c>
      <c r="P55" s="340">
        <f>VLOOKUP('1'!$B55,'10'!$A$4:$W$70,19)</f>
        <v>161</v>
      </c>
      <c r="Q55" s="341">
        <f t="shared" si="15"/>
        <v>6.7875210792580104E-2</v>
      </c>
      <c r="R55" s="340">
        <f>VLOOKUP('1'!$B55,'11'!$A$4:$X$70,9)</f>
        <v>52</v>
      </c>
      <c r="S55" s="341">
        <f t="shared" si="16"/>
        <v>2.1922428330522766E-2</v>
      </c>
      <c r="T55" s="340">
        <f>VLOOKUP(B55,'12'!$A$4:$X$70,8,)</f>
        <v>172</v>
      </c>
      <c r="U55" s="341">
        <f t="shared" si="17"/>
        <v>7.2512647554806076E-2</v>
      </c>
      <c r="V55" s="340">
        <f>VLOOKUP('1'!$B55,'13'!$A$4:$U$70,11)</f>
        <v>406</v>
      </c>
      <c r="W55" s="341">
        <f t="shared" si="18"/>
        <v>0.17116357504215851</v>
      </c>
      <c r="X55" s="340">
        <f>VLOOKUP('1'!$B55,'5'!$A$4:$W$70,21)</f>
        <v>274.05333333333334</v>
      </c>
      <c r="Y55" s="341">
        <f t="shared" si="19"/>
        <v>0.11553681843732434</v>
      </c>
      <c r="Z55" s="340">
        <f t="shared" si="10"/>
        <v>1302.0533333333333</v>
      </c>
      <c r="AA55" s="342">
        <f t="shared" si="20"/>
        <v>0.54892636312535126</v>
      </c>
    </row>
    <row r="56" spans="1:27" ht="11.25" customHeight="1" x14ac:dyDescent="0.2">
      <c r="A56" s="449"/>
      <c r="B56" s="96" t="s">
        <v>55</v>
      </c>
      <c r="C56" s="102" t="s">
        <v>109</v>
      </c>
      <c r="D56" s="339">
        <v>3</v>
      </c>
      <c r="E56" s="340">
        <f>VLOOKUP('1'!$B56,'18'!A$4:E$70,3)</f>
        <v>2942</v>
      </c>
      <c r="F56" s="340">
        <f>VLOOKUP('1'!$B56,'18'!A$4:E$70,4)</f>
        <v>2128</v>
      </c>
      <c r="G56" s="340">
        <f>VLOOKUP('1'!$B56,'18'!A$4:E$70,5)</f>
        <v>5070</v>
      </c>
      <c r="H56" s="340">
        <f>VLOOKUP('1'!$B56,'6'!A$4:K$70,9)</f>
        <v>0</v>
      </c>
      <c r="I56" s="341">
        <f t="shared" si="0"/>
        <v>0</v>
      </c>
      <c r="J56" s="340">
        <f>VLOOKUP('1'!$B56,'7'!A$4:K$70,11)</f>
        <v>0</v>
      </c>
      <c r="K56" s="341">
        <f t="shared" si="1"/>
        <v>0</v>
      </c>
      <c r="L56" s="340">
        <f>VLOOKUP(B56,'8'!$1:$1048576,9,)</f>
        <v>0</v>
      </c>
      <c r="M56" s="341">
        <f>L56/G56</f>
        <v>0</v>
      </c>
      <c r="N56" s="340">
        <f>VLOOKUP(B56,'9'!$1:$1048576,12,)</f>
        <v>39</v>
      </c>
      <c r="O56" s="341">
        <f>N56/G56</f>
        <v>7.6923076923076927E-3</v>
      </c>
      <c r="P56" s="340">
        <f>VLOOKUP('1'!$B56,'10'!$A$4:$W$70,19)</f>
        <v>411</v>
      </c>
      <c r="Q56" s="341">
        <f t="shared" si="15"/>
        <v>8.1065088757396445E-2</v>
      </c>
      <c r="R56" s="340">
        <f>VLOOKUP('1'!$B56,'11'!$A$4:$X$70,9)</f>
        <v>156</v>
      </c>
      <c r="S56" s="341">
        <f t="shared" si="16"/>
        <v>3.0769230769230771E-2</v>
      </c>
      <c r="T56" s="340">
        <f>VLOOKUP(B56,'12'!$A$4:$X$70,8,)</f>
        <v>0</v>
      </c>
      <c r="U56" s="341">
        <f t="shared" si="17"/>
        <v>0</v>
      </c>
      <c r="V56" s="340">
        <f>VLOOKUP('1'!$B56,'13'!$A$4:$U$70,11)</f>
        <v>428</v>
      </c>
      <c r="W56" s="341">
        <f t="shared" si="18"/>
        <v>8.4418145956607502E-2</v>
      </c>
      <c r="X56" s="340">
        <f>VLOOKUP('1'!$B56,'5'!$A$4:$W$70,21)</f>
        <v>784.69465648854953</v>
      </c>
      <c r="Y56" s="341">
        <f t="shared" si="19"/>
        <v>0.15477212159537465</v>
      </c>
      <c r="Z56" s="340">
        <f t="shared" si="10"/>
        <v>1818.6946564885495</v>
      </c>
      <c r="AA56" s="342">
        <f t="shared" si="20"/>
        <v>0.35871689477091706</v>
      </c>
    </row>
    <row r="57" spans="1:27" ht="11.25" customHeight="1" x14ac:dyDescent="0.2">
      <c r="A57" s="449"/>
      <c r="B57" s="96" t="s">
        <v>79</v>
      </c>
      <c r="C57" s="102" t="s">
        <v>109</v>
      </c>
      <c r="D57" s="339">
        <v>3.0625</v>
      </c>
      <c r="E57" s="340">
        <f>VLOOKUP('1'!$B57,'18'!A$4:E$70,3)</f>
        <v>1725</v>
      </c>
      <c r="F57" s="340">
        <f>VLOOKUP('1'!$B57,'18'!A$4:E$70,4)</f>
        <v>1197</v>
      </c>
      <c r="G57" s="340">
        <f>VLOOKUP('1'!$B57,'18'!A$4:E$70,5)</f>
        <v>2922</v>
      </c>
      <c r="H57" s="340">
        <f>VLOOKUP('1'!$B57,'6'!A$4:K$70,9)</f>
        <v>0</v>
      </c>
      <c r="I57" s="341">
        <f t="shared" si="0"/>
        <v>0</v>
      </c>
      <c r="J57" s="340">
        <f>VLOOKUP('1'!$B57,'7'!A$4:K$70,11)</f>
        <v>29</v>
      </c>
      <c r="K57" s="341">
        <f t="shared" si="1"/>
        <v>9.9247091033538674E-3</v>
      </c>
      <c r="L57" s="340">
        <f>VLOOKUP(B57,'8'!$1:$1048576,9,)</f>
        <v>40</v>
      </c>
      <c r="M57" s="341">
        <f t="shared" ref="M57:M69" si="21">L57/G57</f>
        <v>1.3689253935660506E-2</v>
      </c>
      <c r="N57" s="340">
        <f>VLOOKUP(B57,'9'!$1:$1048576,12,)</f>
        <v>0</v>
      </c>
      <c r="O57" s="341">
        <f t="shared" ref="O57:O69" si="22">N57/G57</f>
        <v>0</v>
      </c>
      <c r="P57" s="340">
        <f>VLOOKUP('1'!$B57,'10'!$A$4:$W$70,19)</f>
        <v>222</v>
      </c>
      <c r="Q57" s="341">
        <f t="shared" si="15"/>
        <v>7.5975359342915813E-2</v>
      </c>
      <c r="R57" s="340">
        <f>VLOOKUP('1'!$B57,'11'!$A$4:$X$70,9)</f>
        <v>57</v>
      </c>
      <c r="S57" s="341">
        <f t="shared" si="16"/>
        <v>1.9507186858316223E-2</v>
      </c>
      <c r="T57" s="340">
        <f>VLOOKUP(B57,'12'!$A$4:$X$70,8,)</f>
        <v>0</v>
      </c>
      <c r="U57" s="341">
        <f t="shared" si="17"/>
        <v>0</v>
      </c>
      <c r="V57" s="340">
        <f>VLOOKUP('1'!$B57,'13'!$A$4:$U$70,11)</f>
        <v>230</v>
      </c>
      <c r="W57" s="341">
        <f t="shared" si="18"/>
        <v>7.8713210130047909E-2</v>
      </c>
      <c r="X57" s="340">
        <f>VLOOKUP('1'!$B57,'5'!$A$4:$W$70,21)</f>
        <v>315.56603773584908</v>
      </c>
      <c r="Y57" s="341">
        <f t="shared" si="19"/>
        <v>0.10799659060090659</v>
      </c>
      <c r="Z57" s="340">
        <f t="shared" si="10"/>
        <v>893.56603773584902</v>
      </c>
      <c r="AA57" s="342">
        <f t="shared" si="20"/>
        <v>0.3058063099712009</v>
      </c>
    </row>
    <row r="58" spans="1:27" ht="11.25" customHeight="1" x14ac:dyDescent="0.2">
      <c r="A58" s="449"/>
      <c r="B58" s="96" t="s">
        <v>57</v>
      </c>
      <c r="C58" s="102" t="s">
        <v>105</v>
      </c>
      <c r="D58" s="339">
        <v>3.125</v>
      </c>
      <c r="E58" s="340">
        <f>VLOOKUP('1'!$B58,'18'!A$4:E$70,3)</f>
        <v>10076</v>
      </c>
      <c r="F58" s="340">
        <f>VLOOKUP('1'!$B58,'18'!A$4:E$70,4)</f>
        <v>6718</v>
      </c>
      <c r="G58" s="340">
        <f>VLOOKUP('1'!$B58,'18'!A$4:E$70,5)</f>
        <v>16794</v>
      </c>
      <c r="H58" s="340">
        <f>VLOOKUP('1'!$B58,'6'!A$4:K$70,9)</f>
        <v>136</v>
      </c>
      <c r="I58" s="341">
        <f t="shared" si="0"/>
        <v>8.0981302846254606E-3</v>
      </c>
      <c r="J58" s="340">
        <f>VLOOKUP('1'!$B58,'7'!A$4:K$70,11)</f>
        <v>0</v>
      </c>
      <c r="K58" s="341">
        <f t="shared" si="1"/>
        <v>0</v>
      </c>
      <c r="L58" s="340">
        <f>VLOOKUP(B58,'8'!$1:$1048576,9,)</f>
        <v>0</v>
      </c>
      <c r="M58" s="341">
        <f t="shared" si="21"/>
        <v>0</v>
      </c>
      <c r="N58" s="340">
        <f>VLOOKUP(B58,'9'!$1:$1048576,12,)</f>
        <v>154</v>
      </c>
      <c r="O58" s="341">
        <f t="shared" si="22"/>
        <v>9.1699416458258902E-3</v>
      </c>
      <c r="P58" s="340">
        <f>VLOOKUP('1'!$B58,'10'!$A$4:$W$70,19)</f>
        <v>746</v>
      </c>
      <c r="Q58" s="341">
        <f t="shared" si="15"/>
        <v>4.4420626414195544E-2</v>
      </c>
      <c r="R58" s="340">
        <f>VLOOKUP('1'!$B58,'11'!$A$4:$X$70,9)</f>
        <v>453</v>
      </c>
      <c r="S58" s="341">
        <f t="shared" si="16"/>
        <v>2.6973919256877456E-2</v>
      </c>
      <c r="T58" s="340">
        <f>VLOOKUP(B58,'12'!$A$4:$X$70,8,)</f>
        <v>61</v>
      </c>
      <c r="U58" s="341">
        <f t="shared" si="17"/>
        <v>3.6322496129570087E-3</v>
      </c>
      <c r="V58" s="340">
        <f>VLOOKUP('1'!$B58,'13'!$A$4:$U$70,11)</f>
        <v>1368</v>
      </c>
      <c r="W58" s="341">
        <f t="shared" si="18"/>
        <v>8.1457663451232579E-2</v>
      </c>
      <c r="X58" s="340">
        <f>VLOOKUP('1'!$B58,'5'!$A$4:$W$70,21)</f>
        <v>3167.5267720550737</v>
      </c>
      <c r="Y58" s="341">
        <f t="shared" si="19"/>
        <v>0.18861062117750826</v>
      </c>
      <c r="Z58" s="340">
        <f t="shared" si="10"/>
        <v>6085.5267720550737</v>
      </c>
      <c r="AA58" s="342">
        <f t="shared" si="20"/>
        <v>0.36236315184322221</v>
      </c>
    </row>
    <row r="59" spans="1:27" ht="11.25" customHeight="1" x14ac:dyDescent="0.2">
      <c r="A59" s="449"/>
      <c r="B59" s="96" t="s">
        <v>66</v>
      </c>
      <c r="C59" s="102" t="s">
        <v>109</v>
      </c>
      <c r="D59" s="339">
        <v>3.125</v>
      </c>
      <c r="E59" s="340">
        <f>VLOOKUP('1'!$B59,'18'!A$4:E$70,3)</f>
        <v>1478</v>
      </c>
      <c r="F59" s="340">
        <f>VLOOKUP('1'!$B59,'18'!A$4:E$70,4)</f>
        <v>1019</v>
      </c>
      <c r="G59" s="340">
        <f>VLOOKUP('1'!$B59,'18'!A$4:E$70,5)</f>
        <v>2497</v>
      </c>
      <c r="H59" s="340">
        <f>VLOOKUP('1'!$B59,'6'!A$4:K$70,9)</f>
        <v>107</v>
      </c>
      <c r="I59" s="341">
        <f t="shared" si="0"/>
        <v>4.2851421706047256E-2</v>
      </c>
      <c r="J59" s="340">
        <f>VLOOKUP('1'!$B59,'7'!A$4:K$70,11)</f>
        <v>0</v>
      </c>
      <c r="K59" s="341">
        <f t="shared" si="1"/>
        <v>0</v>
      </c>
      <c r="L59" s="340">
        <f>VLOOKUP(B59,'8'!$1:$1048576,9,)</f>
        <v>0</v>
      </c>
      <c r="M59" s="341">
        <f t="shared" si="21"/>
        <v>0</v>
      </c>
      <c r="N59" s="340">
        <f>VLOOKUP(B59,'9'!$1:$1048576,12,)</f>
        <v>0</v>
      </c>
      <c r="O59" s="341">
        <f t="shared" si="22"/>
        <v>0</v>
      </c>
      <c r="P59" s="340">
        <f>VLOOKUP('1'!$B59,'10'!$A$4:$W$70,19)</f>
        <v>292</v>
      </c>
      <c r="Q59" s="341">
        <f t="shared" si="15"/>
        <v>0.11694032839407288</v>
      </c>
      <c r="R59" s="340">
        <f>VLOOKUP('1'!$B59,'11'!$A$4:$X$70,9)</f>
        <v>53</v>
      </c>
      <c r="S59" s="341">
        <f t="shared" si="16"/>
        <v>2.1225470564677613E-2</v>
      </c>
      <c r="T59" s="340">
        <f>VLOOKUP(B59,'12'!$A$4:$X$70,8,)</f>
        <v>0</v>
      </c>
      <c r="U59" s="341">
        <f t="shared" si="17"/>
        <v>0</v>
      </c>
      <c r="V59" s="340">
        <f>VLOOKUP('1'!$B59,'13'!$A$4:$U$70,11)</f>
        <v>219</v>
      </c>
      <c r="W59" s="341">
        <f t="shared" si="18"/>
        <v>8.7705246295554665E-2</v>
      </c>
      <c r="X59" s="340">
        <f>VLOOKUP('1'!$B59,'5'!$A$4:$W$70,21)</f>
        <v>244.58119658119659</v>
      </c>
      <c r="Y59" s="341">
        <f t="shared" si="19"/>
        <v>9.7950018654864468E-2</v>
      </c>
      <c r="Z59" s="340">
        <f t="shared" si="10"/>
        <v>915.58119658119654</v>
      </c>
      <c r="AA59" s="342">
        <f t="shared" si="20"/>
        <v>0.36667248561521687</v>
      </c>
    </row>
    <row r="60" spans="1:27" ht="11.25" customHeight="1" x14ac:dyDescent="0.2">
      <c r="A60" s="449" t="s">
        <v>122</v>
      </c>
      <c r="B60" s="97" t="s">
        <v>84</v>
      </c>
      <c r="C60" s="103" t="s">
        <v>109</v>
      </c>
      <c r="D60" s="343">
        <v>3.1875</v>
      </c>
      <c r="E60" s="344">
        <f>VLOOKUP('1'!$B60,'18'!A$4:E$70,3)</f>
        <v>3098</v>
      </c>
      <c r="F60" s="344">
        <f>VLOOKUP('1'!$B60,'18'!A$4:E$70,4)</f>
        <v>2175</v>
      </c>
      <c r="G60" s="344">
        <f>VLOOKUP('1'!$B60,'18'!A$4:E$70,5)</f>
        <v>5273</v>
      </c>
      <c r="H60" s="344">
        <f>VLOOKUP('1'!$B60,'6'!A$4:K$70,9)</f>
        <v>78</v>
      </c>
      <c r="I60" s="345">
        <f t="shared" si="0"/>
        <v>1.4792338327327896E-2</v>
      </c>
      <c r="J60" s="344">
        <f>VLOOKUP('1'!$B60,'7'!A$4:K$70,11)</f>
        <v>0</v>
      </c>
      <c r="K60" s="345">
        <f t="shared" si="1"/>
        <v>0</v>
      </c>
      <c r="L60" s="344">
        <f>VLOOKUP(B60,'8'!$1:$1048576,9,)</f>
        <v>0</v>
      </c>
      <c r="M60" s="345">
        <f t="shared" si="21"/>
        <v>0</v>
      </c>
      <c r="N60" s="344">
        <f>VLOOKUP(B60,'9'!$1:$1048576,12,)</f>
        <v>0</v>
      </c>
      <c r="O60" s="345">
        <f t="shared" si="22"/>
        <v>0</v>
      </c>
      <c r="P60" s="344">
        <f>VLOOKUP('1'!$B60,'10'!$A$4:$W$70,19)</f>
        <v>297</v>
      </c>
      <c r="Q60" s="345">
        <f t="shared" si="15"/>
        <v>5.6324672861748533E-2</v>
      </c>
      <c r="R60" s="344">
        <f>VLOOKUP('1'!$B60,'11'!$A$4:$X$70,9)</f>
        <v>127</v>
      </c>
      <c r="S60" s="345">
        <f t="shared" si="16"/>
        <v>2.408496112270055E-2</v>
      </c>
      <c r="T60" s="344">
        <f>VLOOKUP(B60,'12'!$A$4:$X$70,8,)</f>
        <v>76</v>
      </c>
      <c r="U60" s="345">
        <f t="shared" si="17"/>
        <v>1.4413047600986157E-2</v>
      </c>
      <c r="V60" s="344">
        <f>VLOOKUP('1'!$B60,'13'!$A$4:$U$70,11)</f>
        <v>506</v>
      </c>
      <c r="W60" s="345">
        <f t="shared" si="18"/>
        <v>9.5960553764460457E-2</v>
      </c>
      <c r="X60" s="344">
        <f>VLOOKUP('1'!$B60,'5'!$A$4:$W$70,21)</f>
        <v>464.64625850340138</v>
      </c>
      <c r="Y60" s="345">
        <f t="shared" si="19"/>
        <v>8.8118008439863713E-2</v>
      </c>
      <c r="Z60" s="344">
        <f t="shared" si="10"/>
        <v>1548.6462585034014</v>
      </c>
      <c r="AA60" s="346">
        <f t="shared" si="20"/>
        <v>0.29369358211708729</v>
      </c>
    </row>
    <row r="61" spans="1:27" ht="11.25" customHeight="1" x14ac:dyDescent="0.2">
      <c r="A61" s="449"/>
      <c r="B61" s="97" t="s">
        <v>44</v>
      </c>
      <c r="C61" s="103" t="s">
        <v>109</v>
      </c>
      <c r="D61" s="343">
        <v>3.1875</v>
      </c>
      <c r="E61" s="344">
        <f>VLOOKUP('1'!$B61,'18'!A$4:E$70,3)</f>
        <v>2246</v>
      </c>
      <c r="F61" s="344">
        <f>VLOOKUP('1'!$B61,'18'!A$4:E$70,4)</f>
        <v>1518</v>
      </c>
      <c r="G61" s="344">
        <f>VLOOKUP('1'!$B61,'18'!A$4:E$70,5)</f>
        <v>3764</v>
      </c>
      <c r="H61" s="344">
        <f>VLOOKUP('1'!$B61,'6'!A$4:K$70,9)</f>
        <v>81</v>
      </c>
      <c r="I61" s="345">
        <f t="shared" si="0"/>
        <v>2.1519659936238045E-2</v>
      </c>
      <c r="J61" s="344">
        <f>VLOOKUP('1'!$B61,'7'!A$4:K$70,11)</f>
        <v>0</v>
      </c>
      <c r="K61" s="345">
        <f t="shared" si="1"/>
        <v>0</v>
      </c>
      <c r="L61" s="344">
        <f>VLOOKUP(B61,'8'!$1:$1048576,9,)</f>
        <v>0</v>
      </c>
      <c r="M61" s="345">
        <f t="shared" si="21"/>
        <v>0</v>
      </c>
      <c r="N61" s="344">
        <f>VLOOKUP(B61,'9'!$1:$1048576,12,)</f>
        <v>0</v>
      </c>
      <c r="O61" s="345">
        <f t="shared" si="22"/>
        <v>0</v>
      </c>
      <c r="P61" s="344">
        <f>VLOOKUP('1'!$B61,'10'!$A$4:$W$70,19)</f>
        <v>240</v>
      </c>
      <c r="Q61" s="345">
        <f t="shared" si="15"/>
        <v>6.3761955366631248E-2</v>
      </c>
      <c r="R61" s="344">
        <f>VLOOKUP('1'!$B61,'11'!$A$4:$X$70,9)</f>
        <v>70</v>
      </c>
      <c r="S61" s="345">
        <f t="shared" si="16"/>
        <v>1.8597236981934114E-2</v>
      </c>
      <c r="T61" s="344">
        <f>VLOOKUP(B61,'12'!$A$4:$X$70,8,)</f>
        <v>101</v>
      </c>
      <c r="U61" s="345">
        <f t="shared" si="17"/>
        <v>2.6833156216790648E-2</v>
      </c>
      <c r="V61" s="344">
        <f>VLOOKUP('1'!$B61,'13'!$A$4:$U$70,11)</f>
        <v>347</v>
      </c>
      <c r="W61" s="345">
        <f t="shared" si="18"/>
        <v>9.2189160467587669E-2</v>
      </c>
      <c r="X61" s="344">
        <f>VLOOKUP('1'!$B61,'5'!$A$4:$W$70,21)</f>
        <v>438.42105263157896</v>
      </c>
      <c r="Y61" s="345">
        <f t="shared" si="19"/>
        <v>0.1164774316236926</v>
      </c>
      <c r="Z61" s="344">
        <f t="shared" si="10"/>
        <v>1277.421052631579</v>
      </c>
      <c r="AA61" s="346">
        <f t="shared" si="20"/>
        <v>0.33937860059287434</v>
      </c>
    </row>
    <row r="62" spans="1:27" ht="11.25" customHeight="1" x14ac:dyDescent="0.2">
      <c r="A62" s="449"/>
      <c r="B62" s="97" t="s">
        <v>96</v>
      </c>
      <c r="C62" s="103" t="s">
        <v>109</v>
      </c>
      <c r="D62" s="343">
        <v>3.1875</v>
      </c>
      <c r="E62" s="344">
        <f>VLOOKUP('1'!$B62,'18'!A$4:E$70,3)</f>
        <v>1254</v>
      </c>
      <c r="F62" s="344">
        <f>VLOOKUP('1'!$B62,'18'!A$4:E$70,4)</f>
        <v>834</v>
      </c>
      <c r="G62" s="344">
        <f>VLOOKUP('1'!$B62,'18'!A$4:E$70,5)</f>
        <v>2088</v>
      </c>
      <c r="H62" s="344">
        <f>VLOOKUP('1'!$B62,'6'!A$4:K$70,9)</f>
        <v>0</v>
      </c>
      <c r="I62" s="345">
        <f t="shared" si="0"/>
        <v>0</v>
      </c>
      <c r="J62" s="344">
        <f>VLOOKUP('1'!$B62,'7'!A$4:K$70,11)</f>
        <v>0</v>
      </c>
      <c r="K62" s="345">
        <f t="shared" si="1"/>
        <v>0</v>
      </c>
      <c r="L62" s="344">
        <f>VLOOKUP(B62,'8'!$1:$1048576,9,)</f>
        <v>0</v>
      </c>
      <c r="M62" s="345">
        <f t="shared" si="21"/>
        <v>0</v>
      </c>
      <c r="N62" s="344">
        <f>VLOOKUP(B62,'9'!$1:$1048576,12,)</f>
        <v>0</v>
      </c>
      <c r="O62" s="345">
        <f t="shared" si="22"/>
        <v>0</v>
      </c>
      <c r="P62" s="344">
        <f>VLOOKUP('1'!$B62,'10'!$A$4:$W$70,19)</f>
        <v>186</v>
      </c>
      <c r="Q62" s="345">
        <f t="shared" si="15"/>
        <v>8.9080459770114945E-2</v>
      </c>
      <c r="R62" s="344">
        <f>VLOOKUP('1'!$B62,'11'!$A$4:$X$70,9)</f>
        <v>26</v>
      </c>
      <c r="S62" s="345">
        <f t="shared" si="16"/>
        <v>1.2452107279693486E-2</v>
      </c>
      <c r="T62" s="344">
        <f>VLOOKUP(B62,'12'!$A$4:$X$70,8,)</f>
        <v>0</v>
      </c>
      <c r="U62" s="345">
        <f t="shared" si="17"/>
        <v>0</v>
      </c>
      <c r="V62" s="344">
        <f>VLOOKUP('1'!$B62,'13'!$A$4:$U$70,11)</f>
        <v>306</v>
      </c>
      <c r="W62" s="345">
        <f t="shared" si="18"/>
        <v>0.14655172413793102</v>
      </c>
      <c r="X62" s="344">
        <f>VLOOKUP('1'!$B62,'5'!$A$4:$W$70,21)</f>
        <v>157.79439252336448</v>
      </c>
      <c r="Y62" s="345">
        <f t="shared" si="19"/>
        <v>7.5572027070576864E-2</v>
      </c>
      <c r="Z62" s="344">
        <f t="shared" si="10"/>
        <v>675.79439252336442</v>
      </c>
      <c r="AA62" s="346">
        <f t="shared" si="20"/>
        <v>0.32365631825831631</v>
      </c>
    </row>
    <row r="63" spans="1:27" ht="11.25" customHeight="1" x14ac:dyDescent="0.2">
      <c r="A63" s="449"/>
      <c r="B63" s="97" t="s">
        <v>111</v>
      </c>
      <c r="C63" s="103" t="s">
        <v>109</v>
      </c>
      <c r="D63" s="343">
        <v>3.1875</v>
      </c>
      <c r="E63" s="344">
        <f>VLOOKUP('1'!$B63,'18'!A$4:E$70,3)</f>
        <v>1791</v>
      </c>
      <c r="F63" s="344">
        <f>VLOOKUP('1'!$B63,'18'!A$4:E$70,4)</f>
        <v>1297</v>
      </c>
      <c r="G63" s="344">
        <f>VLOOKUP('1'!$B63,'18'!A$4:E$70,5)</f>
        <v>3088</v>
      </c>
      <c r="H63" s="344">
        <f>VLOOKUP('1'!$B63,'6'!A$4:K$70,9)</f>
        <v>0</v>
      </c>
      <c r="I63" s="345">
        <f t="shared" si="0"/>
        <v>0</v>
      </c>
      <c r="J63" s="344">
        <f>VLOOKUP('1'!$B63,'7'!A$4:K$70,11)</f>
        <v>0</v>
      </c>
      <c r="K63" s="345">
        <f t="shared" si="1"/>
        <v>0</v>
      </c>
      <c r="L63" s="344">
        <f>VLOOKUP(B63,'8'!$1:$1048576,9,)</f>
        <v>0</v>
      </c>
      <c r="M63" s="345">
        <f t="shared" si="21"/>
        <v>0</v>
      </c>
      <c r="N63" s="344">
        <f>VLOOKUP(B63,'9'!$1:$1048576,12,)</f>
        <v>15</v>
      </c>
      <c r="O63" s="345">
        <f t="shared" si="22"/>
        <v>4.8575129533678756E-3</v>
      </c>
      <c r="P63" s="344">
        <f>VLOOKUP('1'!$B63,'10'!$A$4:$W$70,19)</f>
        <v>288</v>
      </c>
      <c r="Q63" s="345">
        <f t="shared" si="15"/>
        <v>9.3264248704663211E-2</v>
      </c>
      <c r="R63" s="344">
        <f>VLOOKUP('1'!$B63,'11'!$A$4:$X$70,9)</f>
        <v>132</v>
      </c>
      <c r="S63" s="345">
        <f t="shared" si="16"/>
        <v>4.2746113989637305E-2</v>
      </c>
      <c r="T63" s="344">
        <f>VLOOKUP(B63,'12'!$A$4:$X$70,8,)</f>
        <v>258</v>
      </c>
      <c r="U63" s="345">
        <f t="shared" si="17"/>
        <v>8.3549222797927467E-2</v>
      </c>
      <c r="V63" s="344">
        <f>VLOOKUP('1'!$B63,'13'!$A$4:$U$70,11)</f>
        <v>419</v>
      </c>
      <c r="W63" s="345">
        <f t="shared" si="18"/>
        <v>0.13568652849740934</v>
      </c>
      <c r="X63" s="344">
        <f>VLOOKUP('1'!$B63,'5'!$A$4:$W$70,21)</f>
        <v>320.93224932249325</v>
      </c>
      <c r="Y63" s="345">
        <f t="shared" si="19"/>
        <v>0.10392883721583331</v>
      </c>
      <c r="Z63" s="344">
        <f t="shared" si="10"/>
        <v>1432.9322493224931</v>
      </c>
      <c r="AA63" s="346">
        <f t="shared" si="20"/>
        <v>0.46403246415883848</v>
      </c>
    </row>
    <row r="64" spans="1:27" ht="11.25" customHeight="1" x14ac:dyDescent="0.2">
      <c r="A64" s="449"/>
      <c r="B64" s="97" t="s">
        <v>75</v>
      </c>
      <c r="C64" s="103" t="s">
        <v>105</v>
      </c>
      <c r="D64" s="343">
        <v>3.375</v>
      </c>
      <c r="E64" s="344">
        <f>VLOOKUP('1'!$B64,'18'!A$4:E$70,3)</f>
        <v>9763</v>
      </c>
      <c r="F64" s="344">
        <f>VLOOKUP('1'!$B64,'18'!A$4:E$70,4)</f>
        <v>6765</v>
      </c>
      <c r="G64" s="344">
        <f>VLOOKUP('1'!$B64,'18'!A$4:E$70,5)</f>
        <v>16528</v>
      </c>
      <c r="H64" s="344">
        <f>VLOOKUP('1'!$B64,'6'!A$4:K$70,9)</f>
        <v>332</v>
      </c>
      <c r="I64" s="345">
        <f t="shared" si="0"/>
        <v>2.0087124878993223E-2</v>
      </c>
      <c r="J64" s="344">
        <f>VLOOKUP('1'!$B64,'7'!A$4:K$70,11)</f>
        <v>0</v>
      </c>
      <c r="K64" s="345">
        <f t="shared" si="1"/>
        <v>0</v>
      </c>
      <c r="L64" s="344">
        <f>VLOOKUP(B64,'8'!$1:$1048576,9,)</f>
        <v>0</v>
      </c>
      <c r="M64" s="345">
        <f t="shared" si="21"/>
        <v>0</v>
      </c>
      <c r="N64" s="344">
        <f>VLOOKUP(B64,'9'!$1:$1048576,12,)</f>
        <v>141</v>
      </c>
      <c r="O64" s="345">
        <f t="shared" si="22"/>
        <v>8.5309777347531458E-3</v>
      </c>
      <c r="P64" s="344">
        <f>VLOOKUP('1'!$B64,'10'!$A$4:$W$70,19)</f>
        <v>932</v>
      </c>
      <c r="Q64" s="345">
        <f t="shared" si="15"/>
        <v>5.6389157792836396E-2</v>
      </c>
      <c r="R64" s="344">
        <f>VLOOKUP('1'!$B64,'11'!$A$4:$X$70,9)</f>
        <v>374</v>
      </c>
      <c r="S64" s="345">
        <f t="shared" si="16"/>
        <v>2.2628267182962247E-2</v>
      </c>
      <c r="T64" s="344">
        <f>VLOOKUP(B64,'12'!$A$4:$X$70,8,)</f>
        <v>0</v>
      </c>
      <c r="U64" s="345">
        <f t="shared" si="17"/>
        <v>0</v>
      </c>
      <c r="V64" s="344">
        <f>VLOOKUP('1'!$B64,'13'!$A$4:$U$70,11)</f>
        <v>1304</v>
      </c>
      <c r="W64" s="345">
        <f t="shared" si="18"/>
        <v>7.8896418199419172E-2</v>
      </c>
      <c r="X64" s="344">
        <f>VLOOKUP('1'!$B64,'5'!$A$4:$W$70,21)</f>
        <v>2279.7757009345796</v>
      </c>
      <c r="Y64" s="345">
        <f t="shared" si="19"/>
        <v>0.13793415421917835</v>
      </c>
      <c r="Z64" s="344">
        <f t="shared" si="10"/>
        <v>5362.7757009345796</v>
      </c>
      <c r="AA64" s="346">
        <f t="shared" si="20"/>
        <v>0.32446610000814252</v>
      </c>
    </row>
    <row r="65" spans="1:27" ht="11.25" customHeight="1" x14ac:dyDescent="0.2">
      <c r="A65" s="449"/>
      <c r="B65" s="97" t="s">
        <v>60</v>
      </c>
      <c r="C65" s="103" t="s">
        <v>105</v>
      </c>
      <c r="D65" s="343">
        <v>3.375</v>
      </c>
      <c r="E65" s="344">
        <f>VLOOKUP('1'!$B65,'18'!A$4:E$70,3)</f>
        <v>9893</v>
      </c>
      <c r="F65" s="344">
        <f>VLOOKUP('1'!$B65,'18'!A$4:E$70,4)</f>
        <v>6864</v>
      </c>
      <c r="G65" s="344">
        <f>VLOOKUP('1'!$B65,'18'!A$4:E$70,5)</f>
        <v>16757</v>
      </c>
      <c r="H65" s="344">
        <f>VLOOKUP('1'!$B65,'6'!A$4:K$70,9)</f>
        <v>147</v>
      </c>
      <c r="I65" s="345">
        <f t="shared" si="0"/>
        <v>8.7724533030972135E-3</v>
      </c>
      <c r="J65" s="344">
        <f>VLOOKUP('1'!$B65,'7'!A$4:K$70,11)</f>
        <v>0</v>
      </c>
      <c r="K65" s="345">
        <f t="shared" si="1"/>
        <v>0</v>
      </c>
      <c r="L65" s="344">
        <f>VLOOKUP(B65,'8'!$1:$1048576,9,)</f>
        <v>76</v>
      </c>
      <c r="M65" s="345">
        <f t="shared" si="21"/>
        <v>4.5354180342543418E-3</v>
      </c>
      <c r="N65" s="344">
        <f>VLOOKUP(B65,'9'!$1:$1048576,12,)</f>
        <v>277</v>
      </c>
      <c r="O65" s="345">
        <f t="shared" si="22"/>
        <v>1.653040520379543E-2</v>
      </c>
      <c r="P65" s="344">
        <f>VLOOKUP('1'!$B65,'10'!$A$4:$W$70,19)</f>
        <v>901</v>
      </c>
      <c r="Q65" s="345">
        <f t="shared" si="15"/>
        <v>5.3768574327146865E-2</v>
      </c>
      <c r="R65" s="344">
        <f>VLOOKUP('1'!$B65,'11'!$A$4:$X$70,9)</f>
        <v>596</v>
      </c>
      <c r="S65" s="345">
        <f t="shared" si="16"/>
        <v>3.5567225637047208E-2</v>
      </c>
      <c r="T65" s="344">
        <f>VLOOKUP(B65,'12'!$A$4:$X$70,8,)</f>
        <v>202</v>
      </c>
      <c r="U65" s="345">
        <f t="shared" si="17"/>
        <v>1.2054663722623381E-2</v>
      </c>
      <c r="V65" s="344">
        <f>VLOOKUP('1'!$B65,'13'!$A$4:$U$70,11)</f>
        <v>2473</v>
      </c>
      <c r="W65" s="345">
        <f t="shared" si="18"/>
        <v>0.14758011577251298</v>
      </c>
      <c r="X65" s="344">
        <f>VLOOKUP('1'!$B65,'5'!$A$4:$W$70,21)</f>
        <v>2683.5245594300713</v>
      </c>
      <c r="Y65" s="345">
        <f t="shared" si="19"/>
        <v>0.16014349581846818</v>
      </c>
      <c r="Z65" s="344">
        <f t="shared" si="10"/>
        <v>7355.5245594300713</v>
      </c>
      <c r="AA65" s="346">
        <f t="shared" si="20"/>
        <v>0.4389523518189456</v>
      </c>
    </row>
    <row r="66" spans="1:27" ht="11.25" customHeight="1" x14ac:dyDescent="0.2">
      <c r="A66" s="449"/>
      <c r="B66" s="97" t="s">
        <v>65</v>
      </c>
      <c r="C66" s="103" t="s">
        <v>109</v>
      </c>
      <c r="D66" s="343">
        <v>3.5625</v>
      </c>
      <c r="E66" s="344">
        <f>VLOOKUP('1'!$B66,'18'!A$4:E$70,3)</f>
        <v>1137</v>
      </c>
      <c r="F66" s="344">
        <f>VLOOKUP('1'!$B66,'18'!A$4:E$70,4)</f>
        <v>811</v>
      </c>
      <c r="G66" s="344">
        <f>VLOOKUP('1'!$B66,'18'!A$4:E$70,5)</f>
        <v>1948</v>
      </c>
      <c r="H66" s="344">
        <f>VLOOKUP('1'!$B66,'6'!A$4:K$70,9)</f>
        <v>1</v>
      </c>
      <c r="I66" s="345">
        <f t="shared" si="0"/>
        <v>5.1334702258726901E-4</v>
      </c>
      <c r="J66" s="344">
        <f>VLOOKUP('1'!$B66,'7'!A$4:K$70,11)</f>
        <v>0</v>
      </c>
      <c r="K66" s="345">
        <f t="shared" si="1"/>
        <v>0</v>
      </c>
      <c r="L66" s="344">
        <f>VLOOKUP(B66,'8'!$1:$1048576,9,)</f>
        <v>0</v>
      </c>
      <c r="M66" s="345">
        <f t="shared" si="21"/>
        <v>0</v>
      </c>
      <c r="N66" s="344">
        <f>VLOOKUP(B66,'9'!$1:$1048576,12,)</f>
        <v>89</v>
      </c>
      <c r="O66" s="345">
        <f t="shared" si="22"/>
        <v>4.5687885010266938E-2</v>
      </c>
      <c r="P66" s="344">
        <f>VLOOKUP('1'!$B66,'10'!$A$4:$W$70,19)</f>
        <v>176</v>
      </c>
      <c r="Q66" s="345">
        <f t="shared" si="15"/>
        <v>9.034907597535935E-2</v>
      </c>
      <c r="R66" s="344">
        <f>VLOOKUP('1'!$B66,'11'!$A$4:$X$70,9)</f>
        <v>63</v>
      </c>
      <c r="S66" s="345">
        <f t="shared" si="16"/>
        <v>3.2340862422997947E-2</v>
      </c>
      <c r="T66" s="344">
        <f>VLOOKUP(B66,'12'!$A$4:$X$70,8,)</f>
        <v>20</v>
      </c>
      <c r="U66" s="345">
        <f t="shared" si="17"/>
        <v>1.0266940451745379E-2</v>
      </c>
      <c r="V66" s="344">
        <f>VLOOKUP('1'!$B66,'13'!$A$4:$U$70,11)</f>
        <v>280</v>
      </c>
      <c r="W66" s="345">
        <f t="shared" si="18"/>
        <v>0.14373716632443531</v>
      </c>
      <c r="X66" s="344">
        <f>VLOOKUP('1'!$B66,'5'!$A$4:$W$70,21)</f>
        <v>69.822580645161281</v>
      </c>
      <c r="Y66" s="345">
        <f t="shared" si="19"/>
        <v>3.5843213883553021E-2</v>
      </c>
      <c r="Z66" s="344">
        <f t="shared" si="10"/>
        <v>698.82258064516122</v>
      </c>
      <c r="AA66" s="346">
        <f t="shared" si="20"/>
        <v>0.35873849109094519</v>
      </c>
    </row>
    <row r="67" spans="1:27" ht="11.25" customHeight="1" x14ac:dyDescent="0.2">
      <c r="A67" s="449"/>
      <c r="B67" s="97" t="s">
        <v>88</v>
      </c>
      <c r="C67" s="103" t="s">
        <v>109</v>
      </c>
      <c r="D67" s="343">
        <v>3.625</v>
      </c>
      <c r="E67" s="344">
        <f>VLOOKUP('1'!$B67,'18'!A$4:E$70,3)</f>
        <v>574</v>
      </c>
      <c r="F67" s="344">
        <f>VLOOKUP('1'!$B67,'18'!A$4:E$70,4)</f>
        <v>400</v>
      </c>
      <c r="G67" s="344">
        <f>VLOOKUP('1'!$B67,'18'!A$4:E$70,5)</f>
        <v>974</v>
      </c>
      <c r="H67" s="344">
        <f>VLOOKUP('1'!$B67,'6'!A$4:K$70,9)</f>
        <v>0</v>
      </c>
      <c r="I67" s="345">
        <f>H67/G67</f>
        <v>0</v>
      </c>
      <c r="J67" s="344">
        <f>VLOOKUP('1'!$B67,'7'!A$4:K$70,11)</f>
        <v>0</v>
      </c>
      <c r="K67" s="345">
        <f>J67/G67</f>
        <v>0</v>
      </c>
      <c r="L67" s="344">
        <f>VLOOKUP(B67,'8'!$1:$1048576,9,)</f>
        <v>0</v>
      </c>
      <c r="M67" s="345">
        <f t="shared" si="21"/>
        <v>0</v>
      </c>
      <c r="N67" s="344">
        <f>VLOOKUP(B67,'9'!$1:$1048576,12,)</f>
        <v>0</v>
      </c>
      <c r="O67" s="345">
        <f t="shared" si="22"/>
        <v>0</v>
      </c>
      <c r="P67" s="344">
        <f>VLOOKUP('1'!$B67,'10'!$A$4:$W$70,19)</f>
        <v>38</v>
      </c>
      <c r="Q67" s="345">
        <f t="shared" ref="Q67:Q70" si="23">P67/G67</f>
        <v>3.9014373716632446E-2</v>
      </c>
      <c r="R67" s="344">
        <f>VLOOKUP('1'!$B67,'11'!$A$4:$X$70,9)</f>
        <v>43</v>
      </c>
      <c r="S67" s="345">
        <f t="shared" ref="S67:S70" si="24">R67/G67</f>
        <v>4.4147843942505136E-2</v>
      </c>
      <c r="T67" s="344">
        <f>VLOOKUP(B67,'12'!$A$4:$X$70,8,)</f>
        <v>124</v>
      </c>
      <c r="U67" s="345">
        <f t="shared" ref="U67:U70" si="25">T67/G67</f>
        <v>0.12731006160164271</v>
      </c>
      <c r="V67" s="344">
        <f>VLOOKUP('1'!$B67,'13'!$A$4:$U$70,11)</f>
        <v>139</v>
      </c>
      <c r="W67" s="345">
        <f t="shared" ref="W67:W70" si="26">V67/G67</f>
        <v>0.14271047227926079</v>
      </c>
      <c r="X67" s="344">
        <f>VLOOKUP('1'!$B67,'5'!$A$4:$W$70,21)</f>
        <v>45.222222222222221</v>
      </c>
      <c r="Y67" s="345">
        <f t="shared" ref="Y67:Y70" si="27">X67/G67</f>
        <v>4.6429386265115218E-2</v>
      </c>
      <c r="Z67" s="344">
        <f t="shared" si="10"/>
        <v>389.22222222222223</v>
      </c>
      <c r="AA67" s="346">
        <f t="shared" ref="AA67:AA70" si="28">Z67/G67</f>
        <v>0.39961213780515631</v>
      </c>
    </row>
    <row r="68" spans="1:27" ht="11.25" customHeight="1" x14ac:dyDescent="0.2">
      <c r="A68" s="449"/>
      <c r="B68" s="97" t="s">
        <v>86</v>
      </c>
      <c r="C68" s="103" t="s">
        <v>105</v>
      </c>
      <c r="D68" s="343">
        <v>3.75</v>
      </c>
      <c r="E68" s="344">
        <f>VLOOKUP('1'!$B68,'18'!A$4:E$70,3)</f>
        <v>62059</v>
      </c>
      <c r="F68" s="344">
        <f>VLOOKUP('1'!$B68,'18'!A$4:E$70,4)</f>
        <v>38994</v>
      </c>
      <c r="G68" s="344">
        <f>VLOOKUP('1'!$B68,'18'!A$4:E$70,5)</f>
        <v>101053</v>
      </c>
      <c r="H68" s="344">
        <f>VLOOKUP('1'!$B68,'6'!A$4:K$70,9)</f>
        <v>704</v>
      </c>
      <c r="I68" s="345">
        <f>H68/G68</f>
        <v>6.9666412674537128E-3</v>
      </c>
      <c r="J68" s="344">
        <f>VLOOKUP('1'!$B68,'7'!A$4:K$70,11)</f>
        <v>0</v>
      </c>
      <c r="K68" s="345">
        <f>J68/G68</f>
        <v>0</v>
      </c>
      <c r="L68" s="344">
        <f>VLOOKUP(B68,'8'!$1:$1048576,9,)</f>
        <v>0</v>
      </c>
      <c r="M68" s="345">
        <f t="shared" si="21"/>
        <v>0</v>
      </c>
      <c r="N68" s="344">
        <f>VLOOKUP(B68,'9'!$1:$1048576,12,)</f>
        <v>87</v>
      </c>
      <c r="O68" s="345">
        <f t="shared" si="22"/>
        <v>8.6093436117680824E-4</v>
      </c>
      <c r="P68" s="344">
        <f>VLOOKUP('1'!$B68,'10'!$A$4:$W$70,19)</f>
        <v>7261</v>
      </c>
      <c r="Q68" s="345">
        <f t="shared" si="23"/>
        <v>7.1853383867871309E-2</v>
      </c>
      <c r="R68" s="344">
        <f>VLOOKUP('1'!$B68,'11'!$A$4:$X$70,9)</f>
        <v>2577</v>
      </c>
      <c r="S68" s="345">
        <f t="shared" si="24"/>
        <v>2.5501469525892353E-2</v>
      </c>
      <c r="T68" s="344">
        <f>VLOOKUP(B68,'12'!$A$4:$X$70,8,)</f>
        <v>4471</v>
      </c>
      <c r="U68" s="345">
        <f t="shared" si="25"/>
        <v>4.424410952668402E-2</v>
      </c>
      <c r="V68" s="344">
        <f>VLOOKUP('1'!$B68,'13'!$A$4:$U$70,11)</f>
        <v>11617</v>
      </c>
      <c r="W68" s="345">
        <f t="shared" si="26"/>
        <v>0.11495947671024116</v>
      </c>
      <c r="X68" s="344">
        <f>VLOOKUP('1'!$B68,'5'!$A$4:$W$70,21)</f>
        <v>18599.034282725501</v>
      </c>
      <c r="Y68" s="345">
        <f t="shared" si="27"/>
        <v>0.18405227239889466</v>
      </c>
      <c r="Z68" s="344">
        <f t="shared" ref="Z68:Z69" si="29">H68+J68+L68+N68+P68+R68+T68+V68+X68</f>
        <v>45316.034282725501</v>
      </c>
      <c r="AA68" s="346">
        <f t="shared" si="28"/>
        <v>0.44843828765821403</v>
      </c>
    </row>
    <row r="69" spans="1:27" ht="11.25" customHeight="1" x14ac:dyDescent="0.2">
      <c r="A69" s="450"/>
      <c r="B69" s="97" t="s">
        <v>61</v>
      </c>
      <c r="C69" s="103" t="s">
        <v>109</v>
      </c>
      <c r="D69" s="343">
        <v>3.8125</v>
      </c>
      <c r="E69" s="344">
        <f>VLOOKUP('1'!$B69,'18'!A$4:E$70,3)</f>
        <v>3977</v>
      </c>
      <c r="F69" s="344">
        <f>VLOOKUP('1'!$B69,'18'!A$4:E$70,4)</f>
        <v>2833</v>
      </c>
      <c r="G69" s="344">
        <f>VLOOKUP('1'!$B69,'18'!A$4:E$70,5)</f>
        <v>6810</v>
      </c>
      <c r="H69" s="344">
        <f>VLOOKUP('1'!$B69,'6'!A$4:K$70,9)</f>
        <v>190</v>
      </c>
      <c r="I69" s="345">
        <f>H69/G69</f>
        <v>2.7900146842878122E-2</v>
      </c>
      <c r="J69" s="344">
        <f>VLOOKUP('1'!$B69,'7'!A$4:K$70,11)</f>
        <v>0</v>
      </c>
      <c r="K69" s="345">
        <f>J69/G69</f>
        <v>0</v>
      </c>
      <c r="L69" s="344">
        <f>VLOOKUP(B69,'8'!$1:$1048576,9,)</f>
        <v>0</v>
      </c>
      <c r="M69" s="345">
        <f t="shared" si="21"/>
        <v>0</v>
      </c>
      <c r="N69" s="344">
        <f>VLOOKUP(B69,'9'!$1:$1048576,12,)</f>
        <v>0</v>
      </c>
      <c r="O69" s="345">
        <f t="shared" si="22"/>
        <v>0</v>
      </c>
      <c r="P69" s="344">
        <f>VLOOKUP('1'!$B69,'10'!$A$4:$W$70,19)</f>
        <v>946</v>
      </c>
      <c r="Q69" s="345">
        <f t="shared" si="23"/>
        <v>0.13891336270190896</v>
      </c>
      <c r="R69" s="344">
        <f>VLOOKUP('1'!$B69,'11'!$A$4:$X$70,9)</f>
        <v>160</v>
      </c>
      <c r="S69" s="345">
        <f t="shared" si="24"/>
        <v>2.3494860499265784E-2</v>
      </c>
      <c r="T69" s="344">
        <f>VLOOKUP(B69,'12'!$A$4:$X$70,8,)</f>
        <v>70</v>
      </c>
      <c r="U69" s="345">
        <f t="shared" si="25"/>
        <v>1.0279001468428781E-2</v>
      </c>
      <c r="V69" s="344">
        <f>VLOOKUP('1'!$B69,'13'!$A$4:$U$70,11)</f>
        <v>801</v>
      </c>
      <c r="W69" s="345">
        <f t="shared" si="26"/>
        <v>0.11762114537444934</v>
      </c>
      <c r="X69" s="344">
        <f>VLOOKUP('1'!$B69,'5'!$A$4:$W$70,21)</f>
        <v>727.2824742268042</v>
      </c>
      <c r="Y69" s="345">
        <f t="shared" si="27"/>
        <v>0.10679625172199768</v>
      </c>
      <c r="Z69" s="344">
        <f t="shared" si="29"/>
        <v>2894.282474226804</v>
      </c>
      <c r="AA69" s="346">
        <f t="shared" si="28"/>
        <v>0.42500476860892861</v>
      </c>
    </row>
    <row r="70" spans="1:27" ht="12.75" x14ac:dyDescent="0.2">
      <c r="A70" s="457" t="s">
        <v>220</v>
      </c>
      <c r="B70" s="458"/>
      <c r="C70" s="73"/>
      <c r="D70" s="347"/>
      <c r="E70" s="348">
        <f>SUM(E3:E69)</f>
        <v>432581</v>
      </c>
      <c r="F70" s="348">
        <f>SUM(F3:F69)</f>
        <v>296957</v>
      </c>
      <c r="G70" s="348">
        <f>SUM(G3:G69)</f>
        <v>729538</v>
      </c>
      <c r="H70" s="348">
        <f>SUM(H3:H69)</f>
        <v>5060</v>
      </c>
      <c r="I70" s="349">
        <f>H70/G70</f>
        <v>6.9358964166362823E-3</v>
      </c>
      <c r="J70" s="348">
        <f>SUM(J3:J69)</f>
        <v>198</v>
      </c>
      <c r="K70" s="349">
        <f>J70/G70</f>
        <v>2.7140464239011538E-4</v>
      </c>
      <c r="L70" s="348">
        <f>SUM(L3:L69)</f>
        <v>116</v>
      </c>
      <c r="M70" s="349">
        <f>L70/G70</f>
        <v>1.590047399861282E-4</v>
      </c>
      <c r="N70" s="348">
        <f>SUM(N3:N69)</f>
        <v>5737</v>
      </c>
      <c r="O70" s="349">
        <f>N70/G70</f>
        <v>7.8638809767277371E-3</v>
      </c>
      <c r="P70" s="348">
        <f>SUM(P3:P69)</f>
        <v>35742</v>
      </c>
      <c r="Q70" s="349">
        <f t="shared" si="23"/>
        <v>4.8992650142967192E-2</v>
      </c>
      <c r="R70" s="348">
        <f>SUM(R3:R69)</f>
        <v>11391</v>
      </c>
      <c r="S70" s="349">
        <f t="shared" si="24"/>
        <v>1.5613991320534365E-2</v>
      </c>
      <c r="T70" s="348">
        <f>SUM(T3:T69)</f>
        <v>11999</v>
      </c>
      <c r="U70" s="349">
        <f t="shared" si="25"/>
        <v>1.6447395474944417E-2</v>
      </c>
      <c r="V70" s="348">
        <f>SUM(V3:V69)</f>
        <v>77417</v>
      </c>
      <c r="W70" s="349">
        <f t="shared" si="26"/>
        <v>0.10611784444401799</v>
      </c>
      <c r="X70" s="348">
        <f>SUM(X3:X69)</f>
        <v>101753.05390505017</v>
      </c>
      <c r="Y70" s="349">
        <f t="shared" si="27"/>
        <v>0.1394760161979913</v>
      </c>
      <c r="Z70" s="348">
        <f>H70+J70+L70+N70+P70+R70+T70+V70+X70</f>
        <v>249413.05390505015</v>
      </c>
      <c r="AA70" s="349">
        <f t="shared" si="28"/>
        <v>0.34187808435619549</v>
      </c>
    </row>
    <row r="71" spans="1:27" s="10" customFormat="1" x14ac:dyDescent="0.2">
      <c r="B71" s="27"/>
      <c r="C71" s="28"/>
      <c r="D71" s="350"/>
      <c r="E71" s="350"/>
      <c r="F71" s="351"/>
      <c r="G71" s="66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352"/>
      <c r="U71" s="29"/>
      <c r="V71" s="29"/>
      <c r="W71" s="29"/>
      <c r="X71" s="352"/>
      <c r="Y71" s="29"/>
      <c r="Z71" s="66"/>
      <c r="AA71" s="353"/>
    </row>
    <row r="72" spans="1:27" s="10" customFormat="1" x14ac:dyDescent="0.2">
      <c r="B72" s="447" t="s">
        <v>106</v>
      </c>
      <c r="C72" s="447"/>
      <c r="D72" s="126">
        <f>MIN(D3:D69)</f>
        <v>1.0625</v>
      </c>
      <c r="E72" s="133">
        <f>MIN(E3:E69)</f>
        <v>109</v>
      </c>
      <c r="F72" s="133">
        <f t="shared" ref="F72:AA72" si="30">MIN(F3:F69)</f>
        <v>73</v>
      </c>
      <c r="G72" s="26">
        <f t="shared" si="30"/>
        <v>182</v>
      </c>
      <c r="H72" s="26">
        <f t="shared" si="30"/>
        <v>0</v>
      </c>
      <c r="I72" s="127">
        <f t="shared" si="30"/>
        <v>0</v>
      </c>
      <c r="J72" s="26">
        <f t="shared" si="30"/>
        <v>0</v>
      </c>
      <c r="K72" s="127">
        <f t="shared" si="30"/>
        <v>0</v>
      </c>
      <c r="L72" s="26">
        <f t="shared" ref="L72:O72" si="31">MIN(L3:L69)</f>
        <v>0</v>
      </c>
      <c r="M72" s="127">
        <f t="shared" si="31"/>
        <v>0</v>
      </c>
      <c r="N72" s="26">
        <f t="shared" si="31"/>
        <v>0</v>
      </c>
      <c r="O72" s="127">
        <f t="shared" si="31"/>
        <v>0</v>
      </c>
      <c r="P72" s="26">
        <f t="shared" si="30"/>
        <v>14</v>
      </c>
      <c r="Q72" s="127">
        <f t="shared" si="30"/>
        <v>4.1856040587675723E-3</v>
      </c>
      <c r="R72" s="26">
        <f t="shared" si="30"/>
        <v>0</v>
      </c>
      <c r="S72" s="127">
        <f t="shared" si="30"/>
        <v>0</v>
      </c>
      <c r="T72" s="354">
        <f t="shared" si="30"/>
        <v>0</v>
      </c>
      <c r="U72" s="127">
        <f t="shared" si="30"/>
        <v>0</v>
      </c>
      <c r="V72" s="26">
        <f t="shared" si="30"/>
        <v>25</v>
      </c>
      <c r="W72" s="127">
        <f t="shared" si="30"/>
        <v>6.5492633517495402E-2</v>
      </c>
      <c r="X72" s="354">
        <f t="shared" si="30"/>
        <v>0</v>
      </c>
      <c r="Y72" s="127">
        <f t="shared" si="30"/>
        <v>0</v>
      </c>
      <c r="Z72" s="26">
        <f t="shared" si="30"/>
        <v>73</v>
      </c>
      <c r="AA72" s="127">
        <f t="shared" si="30"/>
        <v>0.21350299444197102</v>
      </c>
    </row>
    <row r="73" spans="1:27" s="10" customFormat="1" x14ac:dyDescent="0.2">
      <c r="B73" s="447" t="s">
        <v>113</v>
      </c>
      <c r="C73" s="447"/>
      <c r="D73" s="126">
        <f>MAX(D3:D69)</f>
        <v>3.8125</v>
      </c>
      <c r="E73" s="133">
        <f>MAX(E3:E69)</f>
        <v>62059</v>
      </c>
      <c r="F73" s="133">
        <f t="shared" ref="F73:AA73" si="32">MAX(F3:F69)</f>
        <v>38994</v>
      </c>
      <c r="G73" s="26">
        <f t="shared" si="32"/>
        <v>101053</v>
      </c>
      <c r="H73" s="26">
        <f t="shared" si="32"/>
        <v>704</v>
      </c>
      <c r="I73" s="127">
        <f t="shared" si="32"/>
        <v>4.2851421706047256E-2</v>
      </c>
      <c r="J73" s="26">
        <f t="shared" si="32"/>
        <v>47</v>
      </c>
      <c r="K73" s="127">
        <f t="shared" si="32"/>
        <v>1.603592046183451E-2</v>
      </c>
      <c r="L73" s="26">
        <f t="shared" ref="L73:O73" si="33">MAX(L3:L69)</f>
        <v>76</v>
      </c>
      <c r="M73" s="127">
        <f t="shared" si="33"/>
        <v>1.3689253935660506E-2</v>
      </c>
      <c r="N73" s="26">
        <f t="shared" si="33"/>
        <v>990</v>
      </c>
      <c r="O73" s="127">
        <f t="shared" si="33"/>
        <v>0.31050228310502281</v>
      </c>
      <c r="P73" s="26">
        <f t="shared" si="32"/>
        <v>7261</v>
      </c>
      <c r="Q73" s="127">
        <f t="shared" si="32"/>
        <v>0.18823529411764706</v>
      </c>
      <c r="R73" s="26">
        <f t="shared" si="32"/>
        <v>2577</v>
      </c>
      <c r="S73" s="127">
        <f t="shared" si="32"/>
        <v>6.8493150684931503E-2</v>
      </c>
      <c r="T73" s="354">
        <f t="shared" si="32"/>
        <v>4471</v>
      </c>
      <c r="U73" s="127">
        <f t="shared" si="32"/>
        <v>0.17582417582417584</v>
      </c>
      <c r="V73" s="26">
        <f t="shared" si="32"/>
        <v>11617</v>
      </c>
      <c r="W73" s="127">
        <f t="shared" si="32"/>
        <v>0.25114155251141551</v>
      </c>
      <c r="X73" s="354">
        <f t="shared" si="32"/>
        <v>18599.034282725501</v>
      </c>
      <c r="Y73" s="127">
        <f t="shared" si="32"/>
        <v>0.24200913242009131</v>
      </c>
      <c r="Z73" s="26">
        <f t="shared" si="32"/>
        <v>45316.034282725501</v>
      </c>
      <c r="AA73" s="127">
        <f t="shared" si="32"/>
        <v>1.0091324200913243</v>
      </c>
    </row>
    <row r="74" spans="1:27" s="10" customFormat="1" x14ac:dyDescent="0.2">
      <c r="B74" s="447" t="s">
        <v>141</v>
      </c>
      <c r="C74" s="447"/>
      <c r="D74" s="128">
        <f t="shared" ref="D74:AA74" si="34">AVERAGE(D3:D69)</f>
        <v>2.4897388059701493</v>
      </c>
      <c r="E74" s="26">
        <f t="shared" si="34"/>
        <v>6456.4328358208959</v>
      </c>
      <c r="F74" s="26">
        <f t="shared" si="34"/>
        <v>4432.1940298507461</v>
      </c>
      <c r="G74" s="26">
        <f t="shared" si="34"/>
        <v>10888.626865671642</v>
      </c>
      <c r="H74" s="26">
        <f t="shared" si="34"/>
        <v>75.522388059701498</v>
      </c>
      <c r="I74" s="127">
        <f t="shared" si="34"/>
        <v>8.2831599438670505E-3</v>
      </c>
      <c r="J74" s="26">
        <f t="shared" si="34"/>
        <v>2.955223880597015</v>
      </c>
      <c r="K74" s="127">
        <f t="shared" si="34"/>
        <v>9.9448898447385115E-4</v>
      </c>
      <c r="L74" s="26">
        <f t="shared" ref="L74:O74" si="35">AVERAGE(L3:L69)</f>
        <v>1.7313432835820894</v>
      </c>
      <c r="M74" s="127">
        <f t="shared" si="35"/>
        <v>2.7201002940171413E-4</v>
      </c>
      <c r="N74" s="26">
        <f t="shared" si="35"/>
        <v>85.626865671641795</v>
      </c>
      <c r="O74" s="127">
        <f t="shared" si="35"/>
        <v>1.9295662252133378E-2</v>
      </c>
      <c r="P74" s="26">
        <f t="shared" si="34"/>
        <v>533.46268656716416</v>
      </c>
      <c r="Q74" s="127">
        <f t="shared" si="34"/>
        <v>6.6894744891672672E-2</v>
      </c>
      <c r="R74" s="26">
        <f t="shared" si="34"/>
        <v>170.01492537313433</v>
      </c>
      <c r="S74" s="127">
        <f t="shared" si="34"/>
        <v>1.9681774014293194E-2</v>
      </c>
      <c r="T74" s="26">
        <f t="shared" si="34"/>
        <v>179.08955223880596</v>
      </c>
      <c r="U74" s="127">
        <f t="shared" si="34"/>
        <v>2.1927039247266533E-2</v>
      </c>
      <c r="V74" s="26">
        <f t="shared" si="34"/>
        <v>1155.4776119402984</v>
      </c>
      <c r="W74" s="127">
        <f t="shared" si="34"/>
        <v>0.10528526415923538</v>
      </c>
      <c r="X74" s="26">
        <f t="shared" si="34"/>
        <v>1518.702297090301</v>
      </c>
      <c r="Y74" s="127">
        <f t="shared" si="34"/>
        <v>0.11738494609491679</v>
      </c>
      <c r="Z74" s="26">
        <f t="shared" si="34"/>
        <v>3722.5828941052264</v>
      </c>
      <c r="AA74" s="127">
        <f t="shared" si="34"/>
        <v>0.36001908961726048</v>
      </c>
    </row>
    <row r="75" spans="1:27" s="10" customFormat="1" x14ac:dyDescent="0.2">
      <c r="B75" s="447" t="s">
        <v>110</v>
      </c>
      <c r="C75" s="447"/>
      <c r="D75" s="126">
        <f>MEDIAN(D3:D69)</f>
        <v>2.5</v>
      </c>
      <c r="E75" s="133">
        <f>MEDIAN(E3:E69)</f>
        <v>2888</v>
      </c>
      <c r="F75" s="133">
        <f t="shared" ref="F75:AA75" si="36">MEDIAN(F3:F69)</f>
        <v>1978</v>
      </c>
      <c r="G75" s="26">
        <f t="shared" si="36"/>
        <v>4866</v>
      </c>
      <c r="H75" s="26">
        <f t="shared" si="36"/>
        <v>17</v>
      </c>
      <c r="I75" s="127">
        <f t="shared" si="36"/>
        <v>4.5616410135672029E-3</v>
      </c>
      <c r="J75" s="26">
        <f t="shared" si="36"/>
        <v>0</v>
      </c>
      <c r="K75" s="127">
        <f t="shared" si="36"/>
        <v>0</v>
      </c>
      <c r="L75" s="26">
        <f t="shared" ref="L75:O75" si="37">MEDIAN(L3:L69)</f>
        <v>0</v>
      </c>
      <c r="M75" s="127">
        <f t="shared" si="37"/>
        <v>0</v>
      </c>
      <c r="N75" s="26">
        <f t="shared" si="37"/>
        <v>39</v>
      </c>
      <c r="O75" s="127">
        <f t="shared" si="37"/>
        <v>3.40344572455343E-3</v>
      </c>
      <c r="P75" s="26">
        <f t="shared" si="36"/>
        <v>288</v>
      </c>
      <c r="Q75" s="127">
        <f t="shared" si="36"/>
        <v>6.3761955366631248E-2</v>
      </c>
      <c r="R75" s="26">
        <f t="shared" si="36"/>
        <v>96</v>
      </c>
      <c r="S75" s="127">
        <f t="shared" si="36"/>
        <v>1.6344383057090239E-2</v>
      </c>
      <c r="T75" s="354">
        <f t="shared" si="36"/>
        <v>48</v>
      </c>
      <c r="U75" s="127">
        <f t="shared" si="36"/>
        <v>7.1428571428571426E-3</v>
      </c>
      <c r="V75" s="26">
        <f t="shared" si="36"/>
        <v>424</v>
      </c>
      <c r="W75" s="127">
        <f t="shared" si="36"/>
        <v>9.8367224281278171E-2</v>
      </c>
      <c r="X75" s="354">
        <f t="shared" si="36"/>
        <v>477.88950276243094</v>
      </c>
      <c r="Y75" s="127">
        <f t="shared" si="36"/>
        <v>0.11488347749435292</v>
      </c>
      <c r="Z75" s="26">
        <f t="shared" si="36"/>
        <v>1548.6462585034014</v>
      </c>
      <c r="AA75" s="127">
        <f t="shared" si="36"/>
        <v>0.33418196367454389</v>
      </c>
    </row>
    <row r="77" spans="1:27" x14ac:dyDescent="0.2">
      <c r="B77" s="9" t="s">
        <v>114</v>
      </c>
    </row>
    <row r="78" spans="1:27" ht="12.75" x14ac:dyDescent="0.2">
      <c r="B78" s="82" t="s">
        <v>117</v>
      </c>
      <c r="C78" s="454" t="s">
        <v>697</v>
      </c>
      <c r="D78" s="455"/>
      <c r="E78" s="455"/>
      <c r="F78" s="456"/>
      <c r="I78" s="81"/>
      <c r="M78" s="81"/>
    </row>
    <row r="79" spans="1:27" ht="12.75" x14ac:dyDescent="0.2">
      <c r="B79" s="23" t="s">
        <v>118</v>
      </c>
      <c r="C79" s="459" t="s">
        <v>698</v>
      </c>
      <c r="D79" s="455"/>
      <c r="E79" s="455"/>
      <c r="F79" s="456"/>
      <c r="I79" s="81"/>
      <c r="M79" s="81"/>
    </row>
    <row r="80" spans="1:27" ht="12.75" x14ac:dyDescent="0.2">
      <c r="B80" s="24" t="s">
        <v>116</v>
      </c>
      <c r="C80" s="460" t="s">
        <v>700</v>
      </c>
      <c r="D80" s="455"/>
      <c r="E80" s="455"/>
      <c r="F80" s="456"/>
      <c r="I80" s="81"/>
      <c r="M80" s="81"/>
    </row>
    <row r="81" spans="1:27" ht="12.75" x14ac:dyDescent="0.2">
      <c r="B81" s="25" t="s">
        <v>115</v>
      </c>
      <c r="C81" s="451" t="s">
        <v>699</v>
      </c>
      <c r="D81" s="452"/>
      <c r="E81" s="452"/>
      <c r="F81" s="453"/>
      <c r="I81" s="81"/>
      <c r="M81" s="81"/>
    </row>
    <row r="83" spans="1:27" s="260" customFormat="1" ht="12.75" x14ac:dyDescent="0.2">
      <c r="A83" s="257" t="str">
        <f>'18'!A72:AF72</f>
        <v>* 2010 County population estimates from PA Data Center, Penn State University</v>
      </c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</row>
    <row r="84" spans="1:27" s="260" customFormat="1" ht="12.75" x14ac:dyDescent="0.2">
      <c r="A84" s="258" t="s">
        <v>588</v>
      </c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</row>
  </sheetData>
  <mergeCells count="14">
    <mergeCell ref="C81:F81"/>
    <mergeCell ref="C78:F78"/>
    <mergeCell ref="A70:B70"/>
    <mergeCell ref="C79:F79"/>
    <mergeCell ref="C80:F80"/>
    <mergeCell ref="A2:B2"/>
    <mergeCell ref="B72:C72"/>
    <mergeCell ref="B73:C73"/>
    <mergeCell ref="B74:C74"/>
    <mergeCell ref="B75:C75"/>
    <mergeCell ref="A3:A11"/>
    <mergeCell ref="A12:A34"/>
    <mergeCell ref="A35:A59"/>
    <mergeCell ref="A60:A69"/>
  </mergeCells>
  <printOptions horizontalCentered="1"/>
  <pageMargins left="0.3" right="0.3" top="0.4" bottom="0.5" header="0.25" footer="0.25"/>
  <pageSetup fitToHeight="2" orientation="landscape" r:id="rId1"/>
  <headerFooter alignWithMargins="0">
    <oddFooter>&amp;L&amp;8Prepared by:  Office of Child Development and Early Learning&amp;C&amp;8&amp;P&amp;R&amp;8Updated: 11/1/2011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indexed="8"/>
    <pageSetUpPr fitToPage="1"/>
  </sheetPr>
  <dimension ref="A1:AL7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12.7109375" defaultRowHeight="12.75" x14ac:dyDescent="0.2"/>
  <cols>
    <col min="1" max="1" width="16.7109375" style="69" customWidth="1"/>
    <col min="2" max="2" width="12" style="70" bestFit="1" customWidth="1"/>
    <col min="3" max="3" width="15.7109375" style="208" customWidth="1"/>
    <col min="4" max="4" width="5.28515625" style="228" bestFit="1" customWidth="1"/>
    <col min="5" max="5" width="13.7109375" style="61" customWidth="1"/>
    <col min="6" max="6" width="5.28515625" style="228" bestFit="1" customWidth="1"/>
    <col min="7" max="7" width="12" style="208" bestFit="1" customWidth="1"/>
    <col min="8" max="8" width="5.28515625" style="228" bestFit="1" customWidth="1"/>
    <col min="9" max="9" width="11.7109375" style="208" bestFit="1" customWidth="1"/>
    <col min="10" max="10" width="5.28515625" style="228" bestFit="1" customWidth="1"/>
    <col min="11" max="11" width="11.42578125" style="228" customWidth="1"/>
    <col min="12" max="12" width="5.28515625" style="228" bestFit="1" customWidth="1"/>
    <col min="13" max="13" width="12.7109375" style="219" customWidth="1"/>
    <col min="14" max="14" width="5.28515625" style="228" bestFit="1" customWidth="1"/>
    <col min="15" max="15" width="11.85546875" style="219" customWidth="1"/>
    <col min="16" max="16" width="5.28515625" style="228" bestFit="1" customWidth="1"/>
    <col min="17" max="17" width="10.5703125" style="219" bestFit="1" customWidth="1"/>
    <col min="18" max="18" width="5.28515625" style="228" bestFit="1" customWidth="1"/>
    <col min="19" max="19" width="10" style="219" customWidth="1"/>
    <col min="20" max="20" width="5.28515625" style="228" bestFit="1" customWidth="1"/>
    <col min="21" max="21" width="9" style="61" customWidth="1"/>
    <col min="22" max="22" width="5.28515625" style="228" bestFit="1" customWidth="1"/>
    <col min="23" max="23" width="8.5703125" style="61" customWidth="1"/>
    <col min="24" max="24" width="5.28515625" style="228" bestFit="1" customWidth="1"/>
    <col min="25" max="26" width="5.28515625" style="228" customWidth="1"/>
    <col min="27" max="27" width="12.28515625" style="61" customWidth="1"/>
    <col min="28" max="28" width="5.28515625" style="228" bestFit="1" customWidth="1"/>
    <col min="29" max="29" width="12.42578125" style="67" customWidth="1"/>
    <col min="30" max="30" width="5.28515625" style="228" bestFit="1" customWidth="1"/>
    <col min="31" max="31" width="12.42578125" style="219" customWidth="1"/>
    <col min="32" max="32" width="5.28515625" style="228" bestFit="1" customWidth="1"/>
    <col min="33" max="33" width="16" style="67" bestFit="1" customWidth="1"/>
    <col min="34" max="34" width="5.28515625" style="228" bestFit="1" customWidth="1"/>
    <col min="35" max="35" width="5.28515625" style="430" bestFit="1" customWidth="1"/>
    <col min="36" max="36" width="7.7109375" style="62" bestFit="1" customWidth="1"/>
    <col min="37" max="37" width="12.7109375" style="139"/>
    <col min="39" max="16384" width="12.7109375" style="139"/>
  </cols>
  <sheetData>
    <row r="1" spans="1:38" s="42" customFormat="1" x14ac:dyDescent="0.2">
      <c r="A1" s="75" t="str">
        <f>'Table of Contents'!B25&amp;":  "&amp;'Table of Contents'!C25</f>
        <v>Tab 19:  Combined Risk Indicators</v>
      </c>
      <c r="B1" s="140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20"/>
      <c r="P1" s="419"/>
      <c r="Q1" s="420"/>
      <c r="R1" s="419"/>
      <c r="S1" s="420"/>
      <c r="T1" s="419"/>
      <c r="U1" s="419"/>
      <c r="V1" s="419"/>
      <c r="W1" s="419"/>
      <c r="X1" s="419"/>
      <c r="Y1" s="419"/>
      <c r="Z1" s="419"/>
      <c r="AA1" s="419"/>
      <c r="AB1" s="419"/>
      <c r="AC1" s="421"/>
      <c r="AD1" s="419"/>
      <c r="AE1" s="420"/>
      <c r="AF1" s="419"/>
      <c r="AG1" s="421"/>
      <c r="AH1" s="419"/>
      <c r="AI1" s="419"/>
      <c r="AJ1" s="419"/>
      <c r="AL1"/>
    </row>
    <row r="2" spans="1:38" s="41" customFormat="1" ht="180" x14ac:dyDescent="0.2">
      <c r="A2" s="35" t="str">
        <f>'1'!A2</f>
        <v>County</v>
      </c>
      <c r="B2" s="31" t="str">
        <f>'1'!C2</f>
        <v>County Classification</v>
      </c>
      <c r="C2" s="36" t="str">
        <f>'18'!F2</f>
        <v>% of Children under 5 Living in Economically High Risk Families (100% FPL)**</v>
      </c>
      <c r="D2" s="32" t="s">
        <v>178</v>
      </c>
      <c r="E2" s="36" t="str">
        <f>'18'!G2</f>
        <v>% of Children under 5 Living in Economically At Risk Families (300% FPL)**</v>
      </c>
      <c r="F2" s="32" t="s">
        <v>178</v>
      </c>
      <c r="G2" s="36" t="str">
        <f>'18'!H2</f>
        <v>% of Children Receiving Free/Reduced Lunch***</v>
      </c>
      <c r="H2" s="32" t="s">
        <v>178</v>
      </c>
      <c r="I2" s="36" t="str">
        <f>'18'!I2</f>
        <v>% of Children Born to Young and Single Mothers^</v>
      </c>
      <c r="J2" s="32" t="s">
        <v>178</v>
      </c>
      <c r="K2" s="31" t="str">
        <f>'18'!J2</f>
        <v>Birth Rate to Mothers, Ages 15-17^</v>
      </c>
      <c r="L2" s="32" t="s">
        <v>178</v>
      </c>
      <c r="M2" s="31" t="str">
        <f>'18'!K2</f>
        <v>% of Births to Mothers with Less than a High School Degree^^^^</v>
      </c>
      <c r="N2" s="32" t="s">
        <v>178</v>
      </c>
      <c r="O2" s="36" t="str">
        <f>'18'!L2</f>
        <v>% of Births Considered Very Preterm (&lt; 32wks)^^</v>
      </c>
      <c r="P2" s="32" t="s">
        <v>178</v>
      </c>
      <c r="Q2" s="36" t="str">
        <f>'18'!M2</f>
        <v>% of Babies Born at Low Birth Weight (&lt;2500g)^</v>
      </c>
      <c r="R2" s="32" t="s">
        <v>178</v>
      </c>
      <c r="S2" s="32" t="str">
        <f>'18'!N2</f>
        <v>% of Deaths of Children under the Age of 1 (Infant Mortality)^^^^</v>
      </c>
      <c r="T2" s="32" t="s">
        <v>178</v>
      </c>
      <c r="U2" s="32" t="str">
        <f>'18'!O2</f>
        <v>% below Proficient Reading 3rd Grade PSSA***</v>
      </c>
      <c r="V2" s="32" t="s">
        <v>178</v>
      </c>
      <c r="W2" s="32" t="str">
        <f>'18'!P2</f>
        <v>% below Proficient Math 3rd Grade PSSA***</v>
      </c>
      <c r="X2" s="32" t="s">
        <v>178</v>
      </c>
      <c r="Y2" s="32" t="str">
        <f>'18'!Q2</f>
        <v>Attendance: Rate That a Student Was Both Enrolled and Absent***</v>
      </c>
      <c r="Z2" s="32" t="s">
        <v>178</v>
      </c>
      <c r="AA2" s="32" t="str">
        <f>'18'!R2</f>
        <v>% of Students who Do Not Graduate in 4 Years with a Regular High School Diploma ***</v>
      </c>
      <c r="AB2" s="32" t="s">
        <v>178</v>
      </c>
      <c r="AC2" s="100" t="str">
        <f>'18'!S2</f>
        <v>% of Substantiated Cases of Abuse and Neglect for Children Under 5^^^</v>
      </c>
      <c r="AD2" s="32" t="s">
        <v>178</v>
      </c>
      <c r="AE2" s="32" t="str">
        <f>'18'!T2</f>
        <v>% of Children Born to Mothers Who Used Tobacco during Pregnancy^</v>
      </c>
      <c r="AF2" s="32" t="s">
        <v>178</v>
      </c>
      <c r="AG2" s="100" t="str">
        <f>'18'!U2</f>
        <v>Percent of Children under Age 18 with Documented Cases of Maltreatment^</v>
      </c>
      <c r="AH2" s="32" t="s">
        <v>178</v>
      </c>
      <c r="AI2" s="33" t="s">
        <v>179</v>
      </c>
      <c r="AJ2" s="34" t="s">
        <v>112</v>
      </c>
      <c r="AL2" s="99"/>
    </row>
    <row r="3" spans="1:38" x14ac:dyDescent="0.2">
      <c r="A3" s="15" t="s">
        <v>37</v>
      </c>
      <c r="B3" s="157" t="s">
        <v>109</v>
      </c>
      <c r="C3" s="372">
        <f>'18'!F4</f>
        <v>0.13857398568019094</v>
      </c>
      <c r="D3" s="422">
        <f t="shared" ref="D3:D34" si="0">IF(OR(C3&lt;C$71,C3=C$71),1,IF(AND(C3&gt;C$71,OR(C3&lt;C$72,C3=C$72)),2,IF(AND(C3&gt;C$72,OR(C3&lt;C$73,C3=C$73)),3,4)))</f>
        <v>1</v>
      </c>
      <c r="E3" s="372">
        <f>'18'!G4</f>
        <v>0.60993436754176611</v>
      </c>
      <c r="F3" s="422">
        <f t="shared" ref="F3:F34" si="1">IF(OR(E3&lt;E$71,E3=E$71),1,IF(AND(E3&gt;E$71,OR(E3&lt;E$72,E3=E$72)),2,IF(AND(E3&gt;E$72,OR(E3&lt;E$73,E3=E$73)),3,4)))</f>
        <v>1</v>
      </c>
      <c r="G3" s="372">
        <f>'18'!H4</f>
        <v>0.36444000000000015</v>
      </c>
      <c r="H3" s="422">
        <f t="shared" ref="H3:H34" si="2">IF(OR(G3&lt;G$71,G3=G$71),1,IF(AND(G3&gt;G$71,OR(G3&lt;G$72,G3=G$72)),2,IF(AND(G3&gt;G$72,OR(G3&lt;G$73,G3=G$73)),3,4)))</f>
        <v>1</v>
      </c>
      <c r="I3" s="372">
        <f>'18'!I4</f>
        <v>7.7145612343297976E-2</v>
      </c>
      <c r="J3" s="422">
        <f t="shared" ref="J3:J34" si="3">IF(OR(I3&lt;I$71,I3=I$71),1,IF(AND(I3&gt;I$71,OR(I3&lt;I$72,I3=I$72)),2,IF(AND(I3&gt;I$72,OR(I3&lt;I$73,I3=I$73)),3,4)))</f>
        <v>3</v>
      </c>
      <c r="K3" s="372">
        <f>'18'!J4</f>
        <v>9.2909535452322736E-3</v>
      </c>
      <c r="L3" s="422">
        <f t="shared" ref="L3:L34" si="4">IF(OR(K3&lt;K$71,K3=K$71),1,IF(AND(K3&gt;K$71,OR(K3&lt;K$72,K3=K$72)),2,IF(AND(K3&gt;K$72,OR(K3&lt;K$73,K3=K$73)),3,4)))</f>
        <v>2</v>
      </c>
      <c r="M3" s="372">
        <f>'18'!K4</f>
        <v>0.15406698564593302</v>
      </c>
      <c r="N3" s="422">
        <f t="shared" ref="N3:N34" si="5">IF(OR(M3&lt;M$71,M3=M$71),1,IF(AND(M3&gt;M$71,OR(M3&lt;M$72,M3=M$72)),2,IF(AND(M3&gt;M$72,OR(M3&lt;M$73,M3=M$73)),3,4)))</f>
        <v>2</v>
      </c>
      <c r="O3" s="423">
        <f>'18'!L4</f>
        <v>1.6E-2</v>
      </c>
      <c r="P3" s="422">
        <f t="shared" ref="P3:P34" si="6">IF(OR(O3&lt;O$71,O3=O$71),1,IF(AND(O3&gt;O$71,OR(O3&lt;O$72,O3=O$72)),2,IF(AND(O3&gt;O$72,OR(O3&lt;O$73,O3=O$73)),3,4)))</f>
        <v>2</v>
      </c>
      <c r="Q3" s="423">
        <f>'18'!M4</f>
        <v>8.7584215591915301E-2</v>
      </c>
      <c r="R3" s="422">
        <f t="shared" ref="R3:AH34" si="7">IF(OR(Q3&lt;Q$71,Q3=Q$71),1,IF(AND(Q3&gt;Q$71,OR(Q3&lt;Q$72,Q3=Q$72)),2,IF(AND(Q3&gt;Q$72,OR(Q3&lt;Q$73,Q3=Q$73)),3,4)))</f>
        <v>4</v>
      </c>
      <c r="S3" s="423">
        <f>'18'!N4</f>
        <v>9.5602294455066918E-4</v>
      </c>
      <c r="T3" s="422">
        <f t="shared" si="7"/>
        <v>1</v>
      </c>
      <c r="U3" s="423">
        <f>'18'!O4</f>
        <v>0.19292922143579372</v>
      </c>
      <c r="V3" s="422">
        <f t="shared" si="7"/>
        <v>1</v>
      </c>
      <c r="W3" s="423">
        <f>'18'!P4</f>
        <v>0.17484747474747475</v>
      </c>
      <c r="X3" s="422">
        <f t="shared" si="7"/>
        <v>2</v>
      </c>
      <c r="Y3" s="423">
        <f>'18'!Q4</f>
        <v>5.1549801919162364E-2</v>
      </c>
      <c r="Z3" s="422">
        <f t="shared" si="7"/>
        <v>2</v>
      </c>
      <c r="AA3" s="423">
        <f>'18'!R4</f>
        <v>9.7049560286246894E-2</v>
      </c>
      <c r="AB3" s="422">
        <f t="shared" si="7"/>
        <v>2</v>
      </c>
      <c r="AC3" s="424">
        <f>'18'!S4</f>
        <v>2.0405387022173855E-3</v>
      </c>
      <c r="AD3" s="422">
        <f t="shared" si="7"/>
        <v>3</v>
      </c>
      <c r="AE3" s="423">
        <f>'18'!T4</f>
        <v>0.13487475915221581</v>
      </c>
      <c r="AF3" s="422">
        <f t="shared" ref="AF3:AF66" si="8">IF(OR(AE3&lt;AE$71,AE3=AE$71),1,IF(AND(AE3&gt;AE$71,OR(AE3&lt;AE$72,AE3=AE$72)),2,IF(AND(AE3&gt;AE$72,OR(AE3&lt;AE$73,AE3=AE$73)),3,4)))</f>
        <v>1</v>
      </c>
      <c r="AG3" s="423">
        <f>'18'!U4</f>
        <v>1.1517707341404797E-2</v>
      </c>
      <c r="AH3" s="422">
        <f t="shared" si="7"/>
        <v>4</v>
      </c>
      <c r="AI3" s="425">
        <f>D3+F3+H3+J3+L3+N3+P3+R3+T3+V3+X3+Z3+AB3+AD3+AF3+AH3</f>
        <v>32</v>
      </c>
      <c r="AJ3" s="432">
        <f>AI3/16</f>
        <v>2</v>
      </c>
      <c r="AK3" s="93"/>
    </row>
    <row r="4" spans="1:38" x14ac:dyDescent="0.2">
      <c r="A4" s="15" t="s">
        <v>38</v>
      </c>
      <c r="B4" s="157" t="s">
        <v>105</v>
      </c>
      <c r="C4" s="372">
        <f>'18'!F5</f>
        <v>0.20649813793738733</v>
      </c>
      <c r="D4" s="422">
        <f t="shared" si="0"/>
        <v>2</v>
      </c>
      <c r="E4" s="372">
        <f>'18'!G5</f>
        <v>0.53053651090260689</v>
      </c>
      <c r="F4" s="422">
        <f t="shared" si="1"/>
        <v>1</v>
      </c>
      <c r="G4" s="372">
        <f>'18'!H5</f>
        <v>0.38344000000000006</v>
      </c>
      <c r="H4" s="422">
        <f t="shared" si="2"/>
        <v>1</v>
      </c>
      <c r="I4" s="372">
        <f>'18'!I5</f>
        <v>5.5700076511094106E-2</v>
      </c>
      <c r="J4" s="422">
        <f t="shared" si="3"/>
        <v>1</v>
      </c>
      <c r="K4" s="372">
        <f>'18'!J5</f>
        <v>1.0834033809657233E-2</v>
      </c>
      <c r="L4" s="422">
        <f t="shared" si="4"/>
        <v>2</v>
      </c>
      <c r="M4" s="372">
        <f>'18'!K5</f>
        <v>8.443025157722564E-2</v>
      </c>
      <c r="N4" s="422">
        <f t="shared" si="5"/>
        <v>1</v>
      </c>
      <c r="O4" s="423">
        <f>'18'!L5</f>
        <v>0.02</v>
      </c>
      <c r="P4" s="422">
        <f t="shared" si="6"/>
        <v>4</v>
      </c>
      <c r="Q4" s="423">
        <f>'18'!M5</f>
        <v>7.734722009496095E-2</v>
      </c>
      <c r="R4" s="422">
        <f t="shared" si="7"/>
        <v>3</v>
      </c>
      <c r="S4" s="423">
        <f>'18'!N5</f>
        <v>7.6016134036611853E-3</v>
      </c>
      <c r="T4" s="422">
        <f t="shared" si="7"/>
        <v>3</v>
      </c>
      <c r="U4" s="423">
        <f>'18'!O5</f>
        <v>0.22893585803509467</v>
      </c>
      <c r="V4" s="422">
        <f t="shared" si="7"/>
        <v>2</v>
      </c>
      <c r="W4" s="423">
        <f>'18'!P5</f>
        <v>0.18120592607273811</v>
      </c>
      <c r="X4" s="422">
        <f t="shared" si="7"/>
        <v>2</v>
      </c>
      <c r="Y4" s="423">
        <f>'18'!Q5</f>
        <v>5.8029494466306453E-2</v>
      </c>
      <c r="Z4" s="422">
        <f t="shared" si="7"/>
        <v>3</v>
      </c>
      <c r="AA4" s="423">
        <f>'18'!R5</f>
        <v>9.9182932633645526E-2</v>
      </c>
      <c r="AB4" s="422">
        <f t="shared" si="7"/>
        <v>2</v>
      </c>
      <c r="AC4" s="424">
        <f>'18'!S5</f>
        <v>3.1318770800883606E-4</v>
      </c>
      <c r="AD4" s="422">
        <f t="shared" si="7"/>
        <v>1</v>
      </c>
      <c r="AE4" s="423">
        <f>'18'!T5</f>
        <v>0.14934511353948698</v>
      </c>
      <c r="AF4" s="422">
        <f t="shared" si="8"/>
        <v>1</v>
      </c>
      <c r="AG4" s="423">
        <f>'18'!U5</f>
        <v>6.1259515686528333E-3</v>
      </c>
      <c r="AH4" s="422">
        <f t="shared" si="7"/>
        <v>1</v>
      </c>
      <c r="AI4" s="425">
        <f t="shared" ref="AI4:AI67" si="9">D4+F4+H4+J4+L4+N4+P4+R4+T4+V4+X4+Z4+AB4+AD4+AF4+AH4</f>
        <v>30</v>
      </c>
      <c r="AJ4" s="432">
        <f t="shared" ref="AJ4:AJ67" si="10">AI4/16</f>
        <v>1.875</v>
      </c>
      <c r="AK4" s="93"/>
    </row>
    <row r="5" spans="1:38" x14ac:dyDescent="0.2">
      <c r="A5" s="15" t="s">
        <v>39</v>
      </c>
      <c r="B5" s="157" t="s">
        <v>109</v>
      </c>
      <c r="C5" s="372">
        <f>'18'!F6</f>
        <v>0.24311490978157646</v>
      </c>
      <c r="D5" s="422">
        <f t="shared" si="0"/>
        <v>3</v>
      </c>
      <c r="E5" s="372">
        <f>'18'!G6</f>
        <v>0.73860398860398857</v>
      </c>
      <c r="F5" s="422">
        <f t="shared" si="1"/>
        <v>3</v>
      </c>
      <c r="G5" s="372">
        <f>'18'!H6</f>
        <v>0.43318200000000007</v>
      </c>
      <c r="H5" s="422">
        <f t="shared" si="2"/>
        <v>3</v>
      </c>
      <c r="I5" s="372">
        <f>'18'!I6</f>
        <v>7.2271386430678472E-2</v>
      </c>
      <c r="J5" s="422">
        <f t="shared" si="3"/>
        <v>2</v>
      </c>
      <c r="K5" s="372">
        <f>'18'!J6</f>
        <v>8.6614173228346455E-3</v>
      </c>
      <c r="L5" s="422">
        <f t="shared" si="4"/>
        <v>2</v>
      </c>
      <c r="M5" s="372">
        <f>'18'!K6</f>
        <v>9.720176730486009E-2</v>
      </c>
      <c r="N5" s="422">
        <f t="shared" si="5"/>
        <v>1</v>
      </c>
      <c r="O5" s="423">
        <f>'18'!L6</f>
        <v>1.2E-2</v>
      </c>
      <c r="P5" s="422">
        <f t="shared" si="6"/>
        <v>1</v>
      </c>
      <c r="Q5" s="423">
        <f>'18'!M6</f>
        <v>7.3746312684365781E-2</v>
      </c>
      <c r="R5" s="422">
        <f t="shared" si="7"/>
        <v>2</v>
      </c>
      <c r="S5" s="423">
        <f>'18'!N6</f>
        <v>5.8737151248164461E-3</v>
      </c>
      <c r="T5" s="422">
        <f t="shared" si="7"/>
        <v>2</v>
      </c>
      <c r="U5" s="423">
        <f>'18'!O6</f>
        <v>0.23919263456090653</v>
      </c>
      <c r="V5" s="422">
        <f t="shared" si="7"/>
        <v>2</v>
      </c>
      <c r="W5" s="423">
        <f>'18'!P6</f>
        <v>0.19243909348441923</v>
      </c>
      <c r="X5" s="422">
        <f t="shared" si="7"/>
        <v>2</v>
      </c>
      <c r="Y5" s="423">
        <f>'18'!Q6</f>
        <v>4.5137391389975745E-2</v>
      </c>
      <c r="Z5" s="422">
        <f t="shared" si="7"/>
        <v>1</v>
      </c>
      <c r="AA5" s="423">
        <f>'18'!R6</f>
        <v>0.15428163896011271</v>
      </c>
      <c r="AB5" s="422">
        <f t="shared" si="7"/>
        <v>4</v>
      </c>
      <c r="AC5" s="424">
        <f>'18'!S6</f>
        <v>8.0128205128205125E-4</v>
      </c>
      <c r="AD5" s="422">
        <f t="shared" si="7"/>
        <v>1</v>
      </c>
      <c r="AE5" s="423">
        <f>'18'!T6</f>
        <v>0.27710843373493976</v>
      </c>
      <c r="AF5" s="422">
        <f t="shared" si="8"/>
        <v>4</v>
      </c>
      <c r="AG5" s="423">
        <f>'18'!U6</f>
        <v>1.027097902097902E-2</v>
      </c>
      <c r="AH5" s="422">
        <f t="shared" si="7"/>
        <v>3</v>
      </c>
      <c r="AI5" s="425">
        <f t="shared" si="9"/>
        <v>36</v>
      </c>
      <c r="AJ5" s="432">
        <f t="shared" si="10"/>
        <v>2.25</v>
      </c>
      <c r="AK5" s="93"/>
    </row>
    <row r="6" spans="1:38" x14ac:dyDescent="0.2">
      <c r="A6" s="15" t="s">
        <v>40</v>
      </c>
      <c r="B6" s="157" t="s">
        <v>105</v>
      </c>
      <c r="C6" s="372">
        <f>'18'!F7</f>
        <v>0.22058008498060225</v>
      </c>
      <c r="D6" s="422">
        <f t="shared" si="0"/>
        <v>2</v>
      </c>
      <c r="E6" s="372">
        <f>'18'!G7</f>
        <v>0.62469979678551635</v>
      </c>
      <c r="F6" s="422">
        <f t="shared" si="1"/>
        <v>2</v>
      </c>
      <c r="G6" s="372">
        <f>'18'!H7</f>
        <v>0.39681800000000012</v>
      </c>
      <c r="H6" s="422">
        <f t="shared" si="2"/>
        <v>2</v>
      </c>
      <c r="I6" s="372">
        <f>'18'!I7</f>
        <v>7.2317723770005934E-2</v>
      </c>
      <c r="J6" s="422">
        <f t="shared" si="3"/>
        <v>2</v>
      </c>
      <c r="K6" s="372">
        <f>'18'!J7</f>
        <v>1.2588766946417043E-2</v>
      </c>
      <c r="L6" s="422">
        <f t="shared" si="4"/>
        <v>3</v>
      </c>
      <c r="M6" s="372">
        <f>'18'!K7</f>
        <v>0.10584152689415847</v>
      </c>
      <c r="N6" s="422">
        <f t="shared" si="5"/>
        <v>1</v>
      </c>
      <c r="O6" s="423">
        <f>'18'!L7</f>
        <v>1.8000000000000002E-2</v>
      </c>
      <c r="P6" s="422">
        <f t="shared" si="6"/>
        <v>3</v>
      </c>
      <c r="Q6" s="423">
        <f>'18'!M7</f>
        <v>6.990521327014218E-2</v>
      </c>
      <c r="R6" s="422">
        <f t="shared" si="7"/>
        <v>2</v>
      </c>
      <c r="S6" s="423">
        <f>'18'!N7</f>
        <v>5.1813471502590676E-3</v>
      </c>
      <c r="T6" s="422">
        <f t="shared" si="7"/>
        <v>2</v>
      </c>
      <c r="U6" s="423">
        <f>'18'!O7</f>
        <v>0.25379659987856706</v>
      </c>
      <c r="V6" s="422">
        <f t="shared" si="7"/>
        <v>3</v>
      </c>
      <c r="W6" s="423">
        <f>'18'!P7</f>
        <v>0.22648148148148145</v>
      </c>
      <c r="X6" s="422">
        <f t="shared" si="7"/>
        <v>3</v>
      </c>
      <c r="Y6" s="423">
        <f>'18'!Q7</f>
        <v>5.8371697797160893E-2</v>
      </c>
      <c r="Z6" s="422">
        <f t="shared" si="7"/>
        <v>3</v>
      </c>
      <c r="AA6" s="423">
        <f>'18'!R7</f>
        <v>0.10017822824415057</v>
      </c>
      <c r="AB6" s="422">
        <f t="shared" si="7"/>
        <v>2</v>
      </c>
      <c r="AC6" s="424">
        <f>'18'!S7</f>
        <v>1.314828341855369E-3</v>
      </c>
      <c r="AD6" s="422">
        <f t="shared" si="7"/>
        <v>2</v>
      </c>
      <c r="AE6" s="423">
        <f>'18'!T7</f>
        <v>0.21128451380552216</v>
      </c>
      <c r="AF6" s="422">
        <f t="shared" si="8"/>
        <v>2</v>
      </c>
      <c r="AG6" s="423">
        <f>'18'!U7</f>
        <v>5.3177501826150476E-3</v>
      </c>
      <c r="AH6" s="422">
        <f t="shared" si="7"/>
        <v>1</v>
      </c>
      <c r="AI6" s="425">
        <f t="shared" si="9"/>
        <v>35</v>
      </c>
      <c r="AJ6" s="432">
        <f t="shared" si="10"/>
        <v>2.1875</v>
      </c>
      <c r="AK6" s="93"/>
    </row>
    <row r="7" spans="1:38" x14ac:dyDescent="0.2">
      <c r="A7" s="15" t="s">
        <v>41</v>
      </c>
      <c r="B7" s="157" t="s">
        <v>109</v>
      </c>
      <c r="C7" s="372">
        <f>'18'!F8</f>
        <v>0.23246753246753246</v>
      </c>
      <c r="D7" s="422">
        <f t="shared" si="0"/>
        <v>3</v>
      </c>
      <c r="E7" s="372">
        <f>'18'!G8</f>
        <v>0.74415584415584413</v>
      </c>
      <c r="F7" s="422">
        <f t="shared" si="1"/>
        <v>3</v>
      </c>
      <c r="G7" s="372">
        <f>'18'!H8</f>
        <v>0.45679500000000006</v>
      </c>
      <c r="H7" s="422">
        <f t="shared" si="2"/>
        <v>3</v>
      </c>
      <c r="I7" s="372">
        <f>'18'!I8</f>
        <v>7.4688796680497924E-2</v>
      </c>
      <c r="J7" s="422">
        <f t="shared" si="3"/>
        <v>3</v>
      </c>
      <c r="K7" s="372">
        <f>'18'!J8</f>
        <v>7.7864293659621799E-3</v>
      </c>
      <c r="L7" s="422">
        <f t="shared" si="4"/>
        <v>1</v>
      </c>
      <c r="M7" s="372">
        <f>'18'!K8</f>
        <v>0.17142857142857143</v>
      </c>
      <c r="N7" s="422">
        <f t="shared" si="5"/>
        <v>3</v>
      </c>
      <c r="O7" s="423">
        <f>'18'!L8</f>
        <v>1.3000000000000001E-2</v>
      </c>
      <c r="P7" s="422">
        <f t="shared" si="6"/>
        <v>1</v>
      </c>
      <c r="Q7" s="423">
        <f>'18'!M8</f>
        <v>3.3057851239669422E-2</v>
      </c>
      <c r="R7" s="422">
        <f t="shared" si="7"/>
        <v>1</v>
      </c>
      <c r="S7" s="423">
        <f>'18'!N8</f>
        <v>2.0408163265306124E-3</v>
      </c>
      <c r="T7" s="422">
        <f t="shared" si="7"/>
        <v>1</v>
      </c>
      <c r="U7" s="423">
        <f>'18'!O8</f>
        <v>0.25583010752688173</v>
      </c>
      <c r="V7" s="422">
        <f t="shared" si="7"/>
        <v>3</v>
      </c>
      <c r="W7" s="423">
        <f>'18'!P8</f>
        <v>0.19802580645161288</v>
      </c>
      <c r="X7" s="422">
        <f t="shared" si="7"/>
        <v>2</v>
      </c>
      <c r="Y7" s="423">
        <f>'18'!Q8</f>
        <v>5.9366337216087528E-2</v>
      </c>
      <c r="Z7" s="422">
        <f t="shared" si="7"/>
        <v>4</v>
      </c>
      <c r="AA7" s="423">
        <f>'18'!R8</f>
        <v>8.6255556940471934E-2</v>
      </c>
      <c r="AB7" s="422">
        <f t="shared" si="7"/>
        <v>2</v>
      </c>
      <c r="AC7" s="424">
        <f>'18'!S8</f>
        <v>1.0492178557802365E-3</v>
      </c>
      <c r="AD7" s="422">
        <f t="shared" si="7"/>
        <v>1</v>
      </c>
      <c r="AE7" s="423">
        <f>'18'!T8</f>
        <v>0.21218487394957986</v>
      </c>
      <c r="AF7" s="422">
        <f t="shared" si="8"/>
        <v>2</v>
      </c>
      <c r="AG7" s="423">
        <f>'18'!U8</f>
        <v>6.2953071346814196E-3</v>
      </c>
      <c r="AH7" s="422">
        <f t="shared" si="7"/>
        <v>1</v>
      </c>
      <c r="AI7" s="425">
        <f t="shared" si="9"/>
        <v>34</v>
      </c>
      <c r="AJ7" s="432">
        <f t="shared" si="10"/>
        <v>2.125</v>
      </c>
      <c r="AK7" s="93"/>
    </row>
    <row r="8" spans="1:38" x14ac:dyDescent="0.2">
      <c r="A8" s="15" t="s">
        <v>42</v>
      </c>
      <c r="B8" s="157" t="s">
        <v>105</v>
      </c>
      <c r="C8" s="372">
        <f>'18'!F9</f>
        <v>0.23824740569922584</v>
      </c>
      <c r="D8" s="422">
        <f t="shared" si="0"/>
        <v>3</v>
      </c>
      <c r="E8" s="372">
        <f>'18'!G9</f>
        <v>0.62243452478998518</v>
      </c>
      <c r="F8" s="422">
        <f t="shared" si="1"/>
        <v>1</v>
      </c>
      <c r="G8" s="372">
        <f>'18'!H9</f>
        <v>0.4238380000000001</v>
      </c>
      <c r="H8" s="422">
        <f t="shared" si="2"/>
        <v>2</v>
      </c>
      <c r="I8" s="372">
        <f>'18'!I9</f>
        <v>9.119042706828967E-2</v>
      </c>
      <c r="J8" s="422">
        <f t="shared" si="3"/>
        <v>4</v>
      </c>
      <c r="K8" s="372">
        <f>'18'!J9</f>
        <v>1.842605801236329E-2</v>
      </c>
      <c r="L8" s="422">
        <f t="shared" si="4"/>
        <v>4</v>
      </c>
      <c r="M8" s="372">
        <f>'18'!K9</f>
        <v>0.22513638271086867</v>
      </c>
      <c r="N8" s="422">
        <f t="shared" si="5"/>
        <v>4</v>
      </c>
      <c r="O8" s="423">
        <f>'18'!L9</f>
        <v>1.9E-2</v>
      </c>
      <c r="P8" s="422">
        <f t="shared" si="6"/>
        <v>3</v>
      </c>
      <c r="Q8" s="423">
        <f>'18'!M9</f>
        <v>7.3792394655704002E-2</v>
      </c>
      <c r="R8" s="422">
        <f t="shared" si="7"/>
        <v>2</v>
      </c>
      <c r="S8" s="423">
        <f>'18'!N9</f>
        <v>1.0429703796412181E-2</v>
      </c>
      <c r="T8" s="422">
        <f t="shared" si="7"/>
        <v>4</v>
      </c>
      <c r="U8" s="423">
        <f>'18'!O9</f>
        <v>0.28962409927942351</v>
      </c>
      <c r="V8" s="422">
        <f t="shared" si="7"/>
        <v>4</v>
      </c>
      <c r="W8" s="423">
        <f>'18'!P9</f>
        <v>0.2319652139144342</v>
      </c>
      <c r="X8" s="422">
        <f t="shared" si="7"/>
        <v>3</v>
      </c>
      <c r="Y8" s="423">
        <f>'18'!Q9</f>
        <v>4.7797461223264004E-2</v>
      </c>
      <c r="Z8" s="422">
        <f t="shared" si="7"/>
        <v>1</v>
      </c>
      <c r="AA8" s="423">
        <f>'18'!R9</f>
        <v>0.11390503776281313</v>
      </c>
      <c r="AB8" s="422">
        <f t="shared" si="7"/>
        <v>3</v>
      </c>
      <c r="AC8" s="424">
        <f>'18'!S9</f>
        <v>1.4137411512187069E-3</v>
      </c>
      <c r="AD8" s="422">
        <f t="shared" si="7"/>
        <v>2</v>
      </c>
      <c r="AE8" s="423">
        <f>'18'!T9</f>
        <v>0.12716885315277193</v>
      </c>
      <c r="AF8" s="422">
        <f t="shared" si="8"/>
        <v>1</v>
      </c>
      <c r="AG8" s="423">
        <f>'18'!U9</f>
        <v>9.1016036158751788E-3</v>
      </c>
      <c r="AH8" s="422">
        <f t="shared" si="7"/>
        <v>2</v>
      </c>
      <c r="AI8" s="425">
        <f t="shared" si="9"/>
        <v>43</v>
      </c>
      <c r="AJ8" s="432">
        <f t="shared" si="10"/>
        <v>2.6875</v>
      </c>
      <c r="AK8" s="93"/>
    </row>
    <row r="9" spans="1:38" x14ac:dyDescent="0.2">
      <c r="A9" s="15" t="s">
        <v>43</v>
      </c>
      <c r="B9" s="157" t="s">
        <v>109</v>
      </c>
      <c r="C9" s="372">
        <f>'18'!F10</f>
        <v>0.24309133489461357</v>
      </c>
      <c r="D9" s="422">
        <f t="shared" si="0"/>
        <v>3</v>
      </c>
      <c r="E9" s="372">
        <f>'18'!G10</f>
        <v>0.72529274004683841</v>
      </c>
      <c r="F9" s="422">
        <f t="shared" si="1"/>
        <v>3</v>
      </c>
      <c r="G9" s="372">
        <f>'18'!H10</f>
        <v>0.42878100000000008</v>
      </c>
      <c r="H9" s="422">
        <f t="shared" si="2"/>
        <v>2</v>
      </c>
      <c r="I9" s="372">
        <f>'18'!I10</f>
        <v>9.9468488990129084E-2</v>
      </c>
      <c r="J9" s="422">
        <f t="shared" si="3"/>
        <v>4</v>
      </c>
      <c r="K9" s="372">
        <f>'18'!J10</f>
        <v>1.6738402678144429E-2</v>
      </c>
      <c r="L9" s="422">
        <f t="shared" si="4"/>
        <v>4</v>
      </c>
      <c r="M9" s="372">
        <f>'18'!K10</f>
        <v>0.13661971830985917</v>
      </c>
      <c r="N9" s="422">
        <f t="shared" si="5"/>
        <v>2</v>
      </c>
      <c r="O9" s="423">
        <f>'18'!L10</f>
        <v>1.4999999999999999E-2</v>
      </c>
      <c r="P9" s="422">
        <f t="shared" si="6"/>
        <v>2</v>
      </c>
      <c r="Q9" s="423">
        <f>'18'!M10</f>
        <v>7.6631259484066766E-2</v>
      </c>
      <c r="R9" s="422">
        <f t="shared" si="7"/>
        <v>3</v>
      </c>
      <c r="S9" s="423">
        <f>'18'!N10</f>
        <v>7.0323488045007029E-3</v>
      </c>
      <c r="T9" s="422">
        <f t="shared" si="7"/>
        <v>3</v>
      </c>
      <c r="U9" s="423">
        <f>'18'!O10</f>
        <v>0.24781235340109459</v>
      </c>
      <c r="V9" s="422">
        <f t="shared" si="7"/>
        <v>3</v>
      </c>
      <c r="W9" s="423">
        <f>'18'!P10</f>
        <v>0.21265129007036745</v>
      </c>
      <c r="X9" s="422">
        <f t="shared" si="7"/>
        <v>3</v>
      </c>
      <c r="Y9" s="423">
        <f>'18'!Q10</f>
        <v>4.9889610682644303E-2</v>
      </c>
      <c r="Z9" s="422">
        <f t="shared" si="7"/>
        <v>1</v>
      </c>
      <c r="AA9" s="423">
        <f>'18'!R10</f>
        <v>8.9960173028349466E-2</v>
      </c>
      <c r="AB9" s="422">
        <f t="shared" si="7"/>
        <v>2</v>
      </c>
      <c r="AC9" s="424">
        <f>'18'!S10</f>
        <v>1.941451901480833E-3</v>
      </c>
      <c r="AD9" s="422">
        <f t="shared" si="7"/>
        <v>3</v>
      </c>
      <c r="AE9" s="423">
        <f>'18'!T10</f>
        <v>0.25742574257425743</v>
      </c>
      <c r="AF9" s="422">
        <f t="shared" si="8"/>
        <v>3</v>
      </c>
      <c r="AG9" s="423">
        <f>'18'!U10</f>
        <v>1.3247554151280977E-2</v>
      </c>
      <c r="AH9" s="422">
        <f t="shared" si="7"/>
        <v>4</v>
      </c>
      <c r="AI9" s="425">
        <f t="shared" si="9"/>
        <v>45</v>
      </c>
      <c r="AJ9" s="432">
        <f t="shared" si="10"/>
        <v>2.8125</v>
      </c>
      <c r="AK9" s="93"/>
    </row>
    <row r="10" spans="1:38" x14ac:dyDescent="0.2">
      <c r="A10" s="15" t="s">
        <v>44</v>
      </c>
      <c r="B10" s="157" t="s">
        <v>109</v>
      </c>
      <c r="C10" s="372">
        <f>'18'!F11</f>
        <v>0.27596646483465298</v>
      </c>
      <c r="D10" s="422">
        <f t="shared" si="0"/>
        <v>4</v>
      </c>
      <c r="E10" s="372">
        <f>'18'!G11</f>
        <v>0.76269212855146717</v>
      </c>
      <c r="F10" s="422">
        <f t="shared" si="1"/>
        <v>4</v>
      </c>
      <c r="G10" s="372">
        <f>'18'!H11</f>
        <v>0.412327</v>
      </c>
      <c r="H10" s="422">
        <f t="shared" si="2"/>
        <v>2</v>
      </c>
      <c r="I10" s="372">
        <f>'18'!I11</f>
        <v>8.4388185654008435E-2</v>
      </c>
      <c r="J10" s="422">
        <f t="shared" si="3"/>
        <v>3</v>
      </c>
      <c r="K10" s="372">
        <f>'18'!J11</f>
        <v>1.4342629482071713E-2</v>
      </c>
      <c r="L10" s="422">
        <f t="shared" si="4"/>
        <v>3</v>
      </c>
      <c r="M10" s="372">
        <f>'18'!K11</f>
        <v>0.15499254843517138</v>
      </c>
      <c r="N10" s="422">
        <f t="shared" si="5"/>
        <v>2</v>
      </c>
      <c r="O10" s="423">
        <f>'18'!L11</f>
        <v>1.9E-2</v>
      </c>
      <c r="P10" s="422">
        <f t="shared" si="6"/>
        <v>3</v>
      </c>
      <c r="Q10" s="423">
        <f>'18'!M11</f>
        <v>5.8108108108108111E-2</v>
      </c>
      <c r="R10" s="422">
        <f t="shared" si="7"/>
        <v>1</v>
      </c>
      <c r="S10" s="423">
        <f>'18'!N11</f>
        <v>7.3529411764705881E-3</v>
      </c>
      <c r="T10" s="422">
        <f t="shared" si="7"/>
        <v>3</v>
      </c>
      <c r="U10" s="423">
        <f>'18'!O11</f>
        <v>0.31993515850144089</v>
      </c>
      <c r="V10" s="422">
        <f t="shared" si="7"/>
        <v>4</v>
      </c>
      <c r="W10" s="423">
        <f>'18'!P11</f>
        <v>0.2941585014409222</v>
      </c>
      <c r="X10" s="422">
        <f t="shared" si="7"/>
        <v>4</v>
      </c>
      <c r="Y10" s="423">
        <f>'18'!Q11</f>
        <v>5.6394287075048566E-2</v>
      </c>
      <c r="Z10" s="422">
        <f t="shared" si="7"/>
        <v>3</v>
      </c>
      <c r="AA10" s="423">
        <f>'18'!R11</f>
        <v>0.14113986728319339</v>
      </c>
      <c r="AB10" s="422">
        <f t="shared" si="7"/>
        <v>4</v>
      </c>
      <c r="AC10" s="424">
        <f>'18'!S11</f>
        <v>3.2845412352731167E-3</v>
      </c>
      <c r="AD10" s="422">
        <f t="shared" si="7"/>
        <v>4</v>
      </c>
      <c r="AE10" s="423">
        <f>'18'!T11</f>
        <v>0.24525745257452569</v>
      </c>
      <c r="AF10" s="422">
        <f t="shared" si="8"/>
        <v>3</v>
      </c>
      <c r="AG10" s="423">
        <f>'18'!U11</f>
        <v>1.1995715815780078E-2</v>
      </c>
      <c r="AH10" s="422">
        <f t="shared" si="7"/>
        <v>4</v>
      </c>
      <c r="AI10" s="425">
        <f t="shared" si="9"/>
        <v>51</v>
      </c>
      <c r="AJ10" s="432">
        <f t="shared" si="10"/>
        <v>3.1875</v>
      </c>
      <c r="AK10" s="93"/>
    </row>
    <row r="11" spans="1:38" x14ac:dyDescent="0.2">
      <c r="A11" s="15" t="s">
        <v>224</v>
      </c>
      <c r="B11" s="157" t="s">
        <v>105</v>
      </c>
      <c r="C11" s="372">
        <f>'18'!F12</f>
        <v>7.2484629647701762E-2</v>
      </c>
      <c r="D11" s="422">
        <f t="shared" si="0"/>
        <v>1</v>
      </c>
      <c r="E11" s="372">
        <f>'18'!G12</f>
        <v>0.36491168146774666</v>
      </c>
      <c r="F11" s="422">
        <f t="shared" si="1"/>
        <v>1</v>
      </c>
      <c r="G11" s="372">
        <f>'18'!H12</f>
        <v>0.23299300000000003</v>
      </c>
      <c r="H11" s="422">
        <f t="shared" si="2"/>
        <v>1</v>
      </c>
      <c r="I11" s="372">
        <f>'18'!I12</f>
        <v>3.5558654348962875E-2</v>
      </c>
      <c r="J11" s="422">
        <f t="shared" si="3"/>
        <v>1</v>
      </c>
      <c r="K11" s="372">
        <f>'18'!J12</f>
        <v>3.8715554543384194E-3</v>
      </c>
      <c r="L11" s="422">
        <f t="shared" si="4"/>
        <v>1</v>
      </c>
      <c r="M11" s="372">
        <f>'18'!K12</f>
        <v>6.6631411951348488E-2</v>
      </c>
      <c r="N11" s="422">
        <f t="shared" si="5"/>
        <v>1</v>
      </c>
      <c r="O11" s="423">
        <f>'18'!L12</f>
        <v>1.7000000000000001E-2</v>
      </c>
      <c r="P11" s="422">
        <f t="shared" si="6"/>
        <v>2</v>
      </c>
      <c r="Q11" s="423">
        <f>'18'!M12</f>
        <v>7.8530384816298107E-2</v>
      </c>
      <c r="R11" s="422">
        <f t="shared" si="7"/>
        <v>3</v>
      </c>
      <c r="S11" s="423">
        <f>'18'!N12</f>
        <v>6.0564111437965045E-3</v>
      </c>
      <c r="T11" s="422">
        <f t="shared" si="7"/>
        <v>2</v>
      </c>
      <c r="U11" s="423">
        <f>'18'!O12</f>
        <v>0.16933840479483636</v>
      </c>
      <c r="V11" s="422">
        <f t="shared" si="7"/>
        <v>1</v>
      </c>
      <c r="W11" s="423">
        <f>'18'!P12</f>
        <v>0.1261610325752919</v>
      </c>
      <c r="X11" s="422">
        <f t="shared" si="7"/>
        <v>1</v>
      </c>
      <c r="Y11" s="423">
        <f>'18'!Q12</f>
        <v>4.6483137144326947E-2</v>
      </c>
      <c r="Z11" s="422">
        <f t="shared" si="7"/>
        <v>1</v>
      </c>
      <c r="AA11" s="423">
        <f>'18'!R12</f>
        <v>7.7984069267432732E-2</v>
      </c>
      <c r="AB11" s="422">
        <f t="shared" si="7"/>
        <v>1</v>
      </c>
      <c r="AC11" s="424">
        <f>'18'!S12</f>
        <v>5.8974413630905433E-4</v>
      </c>
      <c r="AD11" s="422">
        <f t="shared" si="7"/>
        <v>1</v>
      </c>
      <c r="AE11" s="423">
        <f>'18'!T12</f>
        <v>0.12038182782393492</v>
      </c>
      <c r="AF11" s="422">
        <f t="shared" si="8"/>
        <v>1</v>
      </c>
      <c r="AG11" s="423">
        <f>'18'!U12</f>
        <v>5.0803259935057092E-3</v>
      </c>
      <c r="AH11" s="422">
        <f t="shared" si="7"/>
        <v>1</v>
      </c>
      <c r="AI11" s="425">
        <f t="shared" si="9"/>
        <v>20</v>
      </c>
      <c r="AJ11" s="432">
        <f t="shared" si="10"/>
        <v>1.25</v>
      </c>
      <c r="AK11" s="93"/>
    </row>
    <row r="12" spans="1:38" x14ac:dyDescent="0.2">
      <c r="A12" s="15" t="s">
        <v>45</v>
      </c>
      <c r="B12" s="156" t="s">
        <v>109</v>
      </c>
      <c r="C12" s="372">
        <f>'18'!F13</f>
        <v>0.12720300261096606</v>
      </c>
      <c r="D12" s="422">
        <f t="shared" si="0"/>
        <v>1</v>
      </c>
      <c r="E12" s="372">
        <f>'18'!G13</f>
        <v>0.45406331592689297</v>
      </c>
      <c r="F12" s="422">
        <f t="shared" si="1"/>
        <v>1</v>
      </c>
      <c r="G12" s="372">
        <f>'18'!H13</f>
        <v>0.24324500000000007</v>
      </c>
      <c r="H12" s="422">
        <f t="shared" si="2"/>
        <v>1</v>
      </c>
      <c r="I12" s="372">
        <f>'18'!I13</f>
        <v>4.3381535038932148E-2</v>
      </c>
      <c r="J12" s="422">
        <f t="shared" si="3"/>
        <v>1</v>
      </c>
      <c r="K12" s="372">
        <f>'18'!J13</f>
        <v>5.8610103265420042E-3</v>
      </c>
      <c r="L12" s="422">
        <f t="shared" si="4"/>
        <v>1</v>
      </c>
      <c r="M12" s="372">
        <f>'18'!K13</f>
        <v>5.7594579333709768E-2</v>
      </c>
      <c r="N12" s="422">
        <f t="shared" si="5"/>
        <v>1</v>
      </c>
      <c r="O12" s="423">
        <f>'18'!L13</f>
        <v>1.3000000000000001E-2</v>
      </c>
      <c r="P12" s="422">
        <f t="shared" si="6"/>
        <v>1</v>
      </c>
      <c r="Q12" s="423">
        <f>'18'!M13</f>
        <v>6.3924402445803219E-2</v>
      </c>
      <c r="R12" s="422">
        <f t="shared" si="7"/>
        <v>1</v>
      </c>
      <c r="S12" s="423">
        <f>'18'!N13</f>
        <v>3.3764772087788407E-3</v>
      </c>
      <c r="T12" s="422">
        <f t="shared" si="7"/>
        <v>1</v>
      </c>
      <c r="U12" s="423">
        <f>'18'!O13</f>
        <v>0.16630651138168343</v>
      </c>
      <c r="V12" s="422">
        <f t="shared" si="7"/>
        <v>1</v>
      </c>
      <c r="W12" s="423">
        <f>'18'!P13</f>
        <v>0.1330185381355932</v>
      </c>
      <c r="X12" s="422">
        <f t="shared" si="7"/>
        <v>1</v>
      </c>
      <c r="Y12" s="423">
        <f>'18'!Q13</f>
        <v>4.7058753922891161E-2</v>
      </c>
      <c r="Z12" s="422">
        <f t="shared" si="7"/>
        <v>1</v>
      </c>
      <c r="AA12" s="423">
        <f>'18'!R13</f>
        <v>7.644352836104773E-2</v>
      </c>
      <c r="AB12" s="422">
        <f t="shared" si="7"/>
        <v>1</v>
      </c>
      <c r="AC12" s="424">
        <f>'18'!S13</f>
        <v>8.1407109554234398E-4</v>
      </c>
      <c r="AD12" s="422">
        <f t="shared" si="7"/>
        <v>1</v>
      </c>
      <c r="AE12" s="423">
        <f>'18'!T13</f>
        <v>0.16063348416289591</v>
      </c>
      <c r="AF12" s="422">
        <f t="shared" si="8"/>
        <v>2</v>
      </c>
      <c r="AG12" s="423">
        <f>'18'!U13</f>
        <v>5.4764782791030418E-3</v>
      </c>
      <c r="AH12" s="422">
        <f t="shared" si="7"/>
        <v>1</v>
      </c>
      <c r="AI12" s="425">
        <f t="shared" si="9"/>
        <v>17</v>
      </c>
      <c r="AJ12" s="432">
        <f t="shared" si="10"/>
        <v>1.0625</v>
      </c>
      <c r="AK12" s="93"/>
    </row>
    <row r="13" spans="1:38" x14ac:dyDescent="0.2">
      <c r="A13" s="15" t="s">
        <v>46</v>
      </c>
      <c r="B13" s="157" t="s">
        <v>109</v>
      </c>
      <c r="C13" s="372">
        <f>'18'!F14</f>
        <v>0.28021139166177333</v>
      </c>
      <c r="D13" s="422">
        <f t="shared" si="0"/>
        <v>4</v>
      </c>
      <c r="E13" s="372">
        <f>'18'!G14</f>
        <v>0.70463887257780389</v>
      </c>
      <c r="F13" s="422">
        <f t="shared" si="1"/>
        <v>3</v>
      </c>
      <c r="G13" s="372">
        <f>'18'!H14</f>
        <v>0.46182000000000012</v>
      </c>
      <c r="H13" s="422">
        <f t="shared" si="2"/>
        <v>3</v>
      </c>
      <c r="I13" s="372">
        <f>'18'!I14</f>
        <v>8.1751824817518248E-2</v>
      </c>
      <c r="J13" s="422">
        <f t="shared" si="3"/>
        <v>3</v>
      </c>
      <c r="K13" s="372">
        <f>'18'!J14</f>
        <v>1.2121212121212121E-2</v>
      </c>
      <c r="L13" s="422">
        <f t="shared" si="4"/>
        <v>3</v>
      </c>
      <c r="M13" s="372">
        <f>'18'!K14</f>
        <v>0.11519434628975266</v>
      </c>
      <c r="N13" s="422">
        <f t="shared" si="5"/>
        <v>2</v>
      </c>
      <c r="O13" s="423">
        <f>'18'!L14</f>
        <v>1.9E-2</v>
      </c>
      <c r="P13" s="422">
        <f t="shared" si="6"/>
        <v>3</v>
      </c>
      <c r="Q13" s="423">
        <f>'18'!M14</f>
        <v>8.5152838427947602E-2</v>
      </c>
      <c r="R13" s="422">
        <f t="shared" si="7"/>
        <v>3</v>
      </c>
      <c r="S13" s="423">
        <f>'18'!N14</f>
        <v>5.6537102473498231E-3</v>
      </c>
      <c r="T13" s="422">
        <f t="shared" si="7"/>
        <v>2</v>
      </c>
      <c r="U13" s="423">
        <f>'18'!O14</f>
        <v>0.20783319967923014</v>
      </c>
      <c r="V13" s="422">
        <f t="shared" si="7"/>
        <v>2</v>
      </c>
      <c r="W13" s="423">
        <f>'18'!P14</f>
        <v>0.15643063352044906</v>
      </c>
      <c r="X13" s="422">
        <f t="shared" si="7"/>
        <v>1</v>
      </c>
      <c r="Y13" s="423">
        <f>'18'!Q14</f>
        <v>5.0835014387305866E-2</v>
      </c>
      <c r="Z13" s="422">
        <f t="shared" si="7"/>
        <v>2</v>
      </c>
      <c r="AA13" s="423">
        <f>'18'!R14</f>
        <v>8.9694122076947935E-2</v>
      </c>
      <c r="AB13" s="422">
        <f t="shared" si="7"/>
        <v>2</v>
      </c>
      <c r="AC13" s="424">
        <f>'18'!S14</f>
        <v>1.6862801377726751E-3</v>
      </c>
      <c r="AD13" s="422">
        <f t="shared" si="7"/>
        <v>3</v>
      </c>
      <c r="AE13" s="423">
        <f>'18'!T14</f>
        <v>0.28425655976676389</v>
      </c>
      <c r="AF13" s="422">
        <f t="shared" si="8"/>
        <v>4</v>
      </c>
      <c r="AG13" s="423">
        <f>'18'!U14</f>
        <v>1.2808553386911595E-2</v>
      </c>
      <c r="AH13" s="422">
        <f t="shared" si="7"/>
        <v>4</v>
      </c>
      <c r="AI13" s="425">
        <f t="shared" si="9"/>
        <v>44</v>
      </c>
      <c r="AJ13" s="432">
        <f t="shared" si="10"/>
        <v>2.75</v>
      </c>
      <c r="AK13" s="93"/>
    </row>
    <row r="14" spans="1:38" x14ac:dyDescent="0.2">
      <c r="A14" s="15" t="s">
        <v>47</v>
      </c>
      <c r="B14" s="157" t="s">
        <v>109</v>
      </c>
      <c r="C14" s="372">
        <f>'18'!F15</f>
        <v>0.29527559055118108</v>
      </c>
      <c r="D14" s="422">
        <f t="shared" si="0"/>
        <v>4</v>
      </c>
      <c r="E14" s="372">
        <f>'18'!G15</f>
        <v>0.91732283464566933</v>
      </c>
      <c r="F14" s="422">
        <f t="shared" si="1"/>
        <v>4</v>
      </c>
      <c r="G14" s="372">
        <f>'18'!H15</f>
        <v>0.52949700000000011</v>
      </c>
      <c r="H14" s="422">
        <f t="shared" si="2"/>
        <v>4</v>
      </c>
      <c r="I14" s="372">
        <f>'18'!I15</f>
        <v>4.2553191489361701E-2</v>
      </c>
      <c r="J14" s="422">
        <f t="shared" si="3"/>
        <v>1</v>
      </c>
      <c r="K14" s="372">
        <f>'18'!J15</f>
        <v>8.130081300813009E-3</v>
      </c>
      <c r="L14" s="422">
        <f t="shared" si="4"/>
        <v>1</v>
      </c>
      <c r="M14" s="372">
        <f>'18'!K15</f>
        <v>0.17142857142857143</v>
      </c>
      <c r="N14" s="422">
        <f t="shared" si="5"/>
        <v>3</v>
      </c>
      <c r="O14" s="423">
        <f>'18'!L15</f>
        <v>0</v>
      </c>
      <c r="P14" s="422">
        <f t="shared" si="6"/>
        <v>1</v>
      </c>
      <c r="Q14" s="423">
        <f>'18'!M15</f>
        <v>4.2553191489361701E-2</v>
      </c>
      <c r="R14" s="422">
        <f t="shared" si="7"/>
        <v>1</v>
      </c>
      <c r="S14" s="423">
        <f>'18'!N15</f>
        <v>0</v>
      </c>
      <c r="T14" s="422">
        <f t="shared" si="7"/>
        <v>1</v>
      </c>
      <c r="U14" s="423">
        <f>'18'!O15</f>
        <v>0.11599999999999999</v>
      </c>
      <c r="V14" s="422">
        <f t="shared" si="7"/>
        <v>1</v>
      </c>
      <c r="W14" s="423">
        <f>'18'!P15</f>
        <v>0.16300000000000001</v>
      </c>
      <c r="X14" s="422">
        <f t="shared" si="7"/>
        <v>1</v>
      </c>
      <c r="Y14" s="423">
        <f>'18'!Q15</f>
        <v>6.0929927380013571E-2</v>
      </c>
      <c r="Z14" s="422">
        <f t="shared" si="7"/>
        <v>4</v>
      </c>
      <c r="AA14" s="423">
        <f>'18'!R15</f>
        <v>0.140625</v>
      </c>
      <c r="AB14" s="422">
        <f t="shared" si="7"/>
        <v>4</v>
      </c>
      <c r="AC14" s="424">
        <f>'18'!S15</f>
        <v>4.2826552462526769E-3</v>
      </c>
      <c r="AD14" s="422">
        <f t="shared" si="7"/>
        <v>4</v>
      </c>
      <c r="AE14" s="423">
        <f>'18'!T15</f>
        <v>0.34042553191489366</v>
      </c>
      <c r="AF14" s="422">
        <f t="shared" si="8"/>
        <v>4</v>
      </c>
      <c r="AG14" s="423">
        <f>'18'!U15</f>
        <v>8.5653104925053538E-3</v>
      </c>
      <c r="AH14" s="422">
        <f t="shared" si="7"/>
        <v>2</v>
      </c>
      <c r="AI14" s="425">
        <f t="shared" si="9"/>
        <v>40</v>
      </c>
      <c r="AJ14" s="432">
        <f t="shared" si="10"/>
        <v>2.5</v>
      </c>
      <c r="AK14" s="93"/>
    </row>
    <row r="15" spans="1:38" x14ac:dyDescent="0.2">
      <c r="A15" s="15" t="s">
        <v>48</v>
      </c>
      <c r="B15" s="157" t="s">
        <v>109</v>
      </c>
      <c r="C15" s="372">
        <f>'18'!F16</f>
        <v>0.20703827382481377</v>
      </c>
      <c r="D15" s="422">
        <f t="shared" si="0"/>
        <v>2</v>
      </c>
      <c r="E15" s="372">
        <f>'18'!G16</f>
        <v>0.62676599023889035</v>
      </c>
      <c r="F15" s="422">
        <f t="shared" si="1"/>
        <v>2</v>
      </c>
      <c r="G15" s="372">
        <f>'18'!H16</f>
        <v>0.47634500000000007</v>
      </c>
      <c r="H15" s="422">
        <f t="shared" si="2"/>
        <v>4</v>
      </c>
      <c r="I15" s="372">
        <f>'18'!I16</f>
        <v>7.9447322970639028E-2</v>
      </c>
      <c r="J15" s="422">
        <f t="shared" si="3"/>
        <v>3</v>
      </c>
      <c r="K15" s="372">
        <f>'18'!J16</f>
        <v>1.0752688172043012E-2</v>
      </c>
      <c r="L15" s="422">
        <f t="shared" si="4"/>
        <v>2</v>
      </c>
      <c r="M15" s="372">
        <f>'18'!K16</f>
        <v>0.11055276381909548</v>
      </c>
      <c r="N15" s="422">
        <f t="shared" si="5"/>
        <v>1</v>
      </c>
      <c r="O15" s="423">
        <f>'18'!L16</f>
        <v>1.7000000000000001E-2</v>
      </c>
      <c r="P15" s="422">
        <f t="shared" si="6"/>
        <v>2</v>
      </c>
      <c r="Q15" s="423">
        <f>'18'!M16</f>
        <v>9.499136442141623E-2</v>
      </c>
      <c r="R15" s="422">
        <f t="shared" si="7"/>
        <v>4</v>
      </c>
      <c r="S15" s="423">
        <f>'18'!N16</f>
        <v>1.001669449081803E-2</v>
      </c>
      <c r="T15" s="422">
        <f t="shared" si="7"/>
        <v>4</v>
      </c>
      <c r="U15" s="423">
        <f>'18'!O16</f>
        <v>0.26451114649681529</v>
      </c>
      <c r="V15" s="422">
        <f t="shared" si="7"/>
        <v>3</v>
      </c>
      <c r="W15" s="423">
        <f>'18'!P16</f>
        <v>0.22490111642743219</v>
      </c>
      <c r="X15" s="422">
        <f t="shared" si="7"/>
        <v>3</v>
      </c>
      <c r="Y15" s="423">
        <f>'18'!Q16</f>
        <v>5.5165331764921888E-2</v>
      </c>
      <c r="Z15" s="422">
        <f t="shared" si="7"/>
        <v>3</v>
      </c>
      <c r="AA15" s="423">
        <f>'18'!R16</f>
        <v>0.10485485365809366</v>
      </c>
      <c r="AB15" s="422">
        <f t="shared" si="7"/>
        <v>3</v>
      </c>
      <c r="AC15" s="424">
        <f>'18'!S16</f>
        <v>1.4383043149129447E-3</v>
      </c>
      <c r="AD15" s="422">
        <f t="shared" si="7"/>
        <v>2</v>
      </c>
      <c r="AE15" s="423">
        <f>'18'!T16</f>
        <v>0.24734982332155475</v>
      </c>
      <c r="AF15" s="422">
        <f t="shared" si="8"/>
        <v>3</v>
      </c>
      <c r="AG15" s="423">
        <f>'18'!U16</f>
        <v>9.4625283875851632E-3</v>
      </c>
      <c r="AH15" s="422">
        <f t="shared" si="7"/>
        <v>3</v>
      </c>
      <c r="AI15" s="425">
        <f t="shared" si="9"/>
        <v>44</v>
      </c>
      <c r="AJ15" s="432">
        <f t="shared" si="10"/>
        <v>2.75</v>
      </c>
      <c r="AK15" s="93"/>
    </row>
    <row r="16" spans="1:38" x14ac:dyDescent="0.2">
      <c r="A16" s="15" t="s">
        <v>49</v>
      </c>
      <c r="B16" s="157" t="s">
        <v>109</v>
      </c>
      <c r="C16" s="372">
        <f>'18'!F17</f>
        <v>0.13621430376547891</v>
      </c>
      <c r="D16" s="422">
        <f t="shared" si="0"/>
        <v>1</v>
      </c>
      <c r="E16" s="372">
        <f>'18'!G17</f>
        <v>0.55016426585797318</v>
      </c>
      <c r="F16" s="422">
        <f t="shared" si="1"/>
        <v>1</v>
      </c>
      <c r="G16" s="372">
        <f>'18'!H17</f>
        <v>0.26251700000000011</v>
      </c>
      <c r="H16" s="422">
        <f t="shared" si="2"/>
        <v>1</v>
      </c>
      <c r="I16" s="372">
        <f>'18'!I17</f>
        <v>2.5889967637540454E-2</v>
      </c>
      <c r="J16" s="422">
        <f t="shared" si="3"/>
        <v>1</v>
      </c>
      <c r="K16" s="372">
        <f>'18'!J17</f>
        <v>3.5211267605633804E-3</v>
      </c>
      <c r="L16" s="422">
        <f t="shared" si="4"/>
        <v>1</v>
      </c>
      <c r="M16" s="372">
        <f>'18'!K17</f>
        <v>9.3353248693054516E-2</v>
      </c>
      <c r="N16" s="422">
        <f t="shared" si="5"/>
        <v>1</v>
      </c>
      <c r="O16" s="423">
        <f>'18'!L17</f>
        <v>1.3999999999999999E-2</v>
      </c>
      <c r="P16" s="422">
        <f t="shared" si="6"/>
        <v>1</v>
      </c>
      <c r="Q16" s="423">
        <f>'18'!M17</f>
        <v>4.9959709911361803E-2</v>
      </c>
      <c r="R16" s="422">
        <f t="shared" si="7"/>
        <v>1</v>
      </c>
      <c r="S16" s="423">
        <f>'18'!N17</f>
        <v>4.4576523031203564E-3</v>
      </c>
      <c r="T16" s="422">
        <f t="shared" si="7"/>
        <v>2</v>
      </c>
      <c r="U16" s="423">
        <f>'18'!O17</f>
        <v>0.15285991379310346</v>
      </c>
      <c r="V16" s="422">
        <f t="shared" si="7"/>
        <v>1</v>
      </c>
      <c r="W16" s="423">
        <f>'18'!P17</f>
        <v>0.12387082884822391</v>
      </c>
      <c r="X16" s="422">
        <f t="shared" si="7"/>
        <v>1</v>
      </c>
      <c r="Y16" s="423">
        <f>'18'!Q17</f>
        <v>4.7733644382832452E-2</v>
      </c>
      <c r="Z16" s="422">
        <f t="shared" si="7"/>
        <v>1</v>
      </c>
      <c r="AA16" s="423">
        <f>'18'!R17</f>
        <v>9.6491318282784011E-2</v>
      </c>
      <c r="AB16" s="422">
        <f t="shared" si="7"/>
        <v>2</v>
      </c>
      <c r="AC16" s="424">
        <f>'18'!S17</f>
        <v>1.4459822350753977E-3</v>
      </c>
      <c r="AD16" s="422">
        <f t="shared" si="7"/>
        <v>2</v>
      </c>
      <c r="AE16" s="423">
        <f>'18'!T17</f>
        <v>0.10967741935483866</v>
      </c>
      <c r="AF16" s="422">
        <f t="shared" si="8"/>
        <v>1</v>
      </c>
      <c r="AG16" s="423">
        <f>'18'!U17</f>
        <v>7.8496178475521584E-3</v>
      </c>
      <c r="AH16" s="422">
        <f t="shared" si="7"/>
        <v>2</v>
      </c>
      <c r="AI16" s="425">
        <f t="shared" si="9"/>
        <v>20</v>
      </c>
      <c r="AJ16" s="432">
        <f t="shared" si="10"/>
        <v>1.25</v>
      </c>
      <c r="AK16" s="93"/>
    </row>
    <row r="17" spans="1:37" x14ac:dyDescent="0.2">
      <c r="A17" s="15" t="s">
        <v>50</v>
      </c>
      <c r="B17" s="157" t="s">
        <v>105</v>
      </c>
      <c r="C17" s="372">
        <f>'18'!F18</f>
        <v>7.2336625341458294E-2</v>
      </c>
      <c r="D17" s="422">
        <f t="shared" si="0"/>
        <v>1</v>
      </c>
      <c r="E17" s="372">
        <f>'18'!G18</f>
        <v>0.29969531414162637</v>
      </c>
      <c r="F17" s="422">
        <f t="shared" si="1"/>
        <v>1</v>
      </c>
      <c r="G17" s="372">
        <f>'18'!H18</f>
        <v>0.20300100000000007</v>
      </c>
      <c r="H17" s="422">
        <f t="shared" si="2"/>
        <v>1</v>
      </c>
      <c r="I17" s="372">
        <f>'18'!I18</f>
        <v>3.7163375224416519E-2</v>
      </c>
      <c r="J17" s="422">
        <f t="shared" si="3"/>
        <v>1</v>
      </c>
      <c r="K17" s="372">
        <f>'18'!J18</f>
        <v>6.0092870800327776E-3</v>
      </c>
      <c r="L17" s="422">
        <f t="shared" si="4"/>
        <v>1</v>
      </c>
      <c r="M17" s="372">
        <f>'18'!K18</f>
        <v>0.13053783044667275</v>
      </c>
      <c r="N17" s="422">
        <f t="shared" si="5"/>
        <v>2</v>
      </c>
      <c r="O17" s="423">
        <f>'18'!L18</f>
        <v>1.4999999999999999E-2</v>
      </c>
      <c r="P17" s="422">
        <f t="shared" si="6"/>
        <v>2</v>
      </c>
      <c r="Q17" s="423">
        <f>'18'!M18</f>
        <v>6.5720955288202557E-2</v>
      </c>
      <c r="R17" s="422">
        <f t="shared" si="7"/>
        <v>2</v>
      </c>
      <c r="S17" s="423">
        <f>'18'!N18</f>
        <v>3.9905677489570105E-3</v>
      </c>
      <c r="T17" s="422">
        <f t="shared" si="7"/>
        <v>1</v>
      </c>
      <c r="U17" s="423">
        <f>'18'!O18</f>
        <v>0.14614180264180265</v>
      </c>
      <c r="V17" s="422">
        <f t="shared" si="7"/>
        <v>1</v>
      </c>
      <c r="W17" s="423">
        <f>'18'!P18</f>
        <v>0.11563684006211179</v>
      </c>
      <c r="X17" s="422">
        <f t="shared" si="7"/>
        <v>1</v>
      </c>
      <c r="Y17" s="423">
        <f>'18'!Q18</f>
        <v>4.610569091385941E-2</v>
      </c>
      <c r="Z17" s="422">
        <f t="shared" si="7"/>
        <v>1</v>
      </c>
      <c r="AA17" s="423">
        <f>'18'!R18</f>
        <v>6.1076311200263578E-2</v>
      </c>
      <c r="AB17" s="422">
        <f t="shared" si="7"/>
        <v>1</v>
      </c>
      <c r="AC17" s="424">
        <f>'18'!S18</f>
        <v>4.7719570685625086E-4</v>
      </c>
      <c r="AD17" s="422">
        <f t="shared" si="7"/>
        <v>1</v>
      </c>
      <c r="AE17" s="423">
        <f>'18'!T18</f>
        <v>6.6814732555987466E-2</v>
      </c>
      <c r="AF17" s="422">
        <f t="shared" si="8"/>
        <v>1</v>
      </c>
      <c r="AG17" s="423">
        <f>'18'!U18</f>
        <v>6.2844248174119812E-3</v>
      </c>
      <c r="AH17" s="422">
        <f t="shared" si="7"/>
        <v>1</v>
      </c>
      <c r="AI17" s="425">
        <f t="shared" si="9"/>
        <v>19</v>
      </c>
      <c r="AJ17" s="432">
        <f t="shared" si="10"/>
        <v>1.1875</v>
      </c>
      <c r="AK17" s="93"/>
    </row>
    <row r="18" spans="1:37" x14ac:dyDescent="0.2">
      <c r="A18" s="15" t="s">
        <v>51</v>
      </c>
      <c r="B18" s="157" t="s">
        <v>109</v>
      </c>
      <c r="C18" s="372">
        <f>'18'!F19</f>
        <v>0.22174657534246575</v>
      </c>
      <c r="D18" s="422">
        <f t="shared" si="0"/>
        <v>3</v>
      </c>
      <c r="E18" s="372">
        <f>'18'!G19</f>
        <v>0.7226027397260274</v>
      </c>
      <c r="F18" s="422">
        <f t="shared" si="1"/>
        <v>3</v>
      </c>
      <c r="G18" s="372">
        <f>'18'!H19</f>
        <v>0.39881300000000008</v>
      </c>
      <c r="H18" s="422">
        <f t="shared" si="2"/>
        <v>2</v>
      </c>
      <c r="I18" s="372">
        <f>'18'!I19</f>
        <v>0.10591133004926108</v>
      </c>
      <c r="J18" s="422">
        <f t="shared" si="3"/>
        <v>4</v>
      </c>
      <c r="K18" s="372">
        <f>'18'!J19</f>
        <v>1.5006821282401092E-2</v>
      </c>
      <c r="L18" s="422">
        <f t="shared" si="4"/>
        <v>4</v>
      </c>
      <c r="M18" s="372">
        <f>'18'!K19</f>
        <v>0.23076923076923078</v>
      </c>
      <c r="N18" s="422">
        <f t="shared" si="5"/>
        <v>4</v>
      </c>
      <c r="O18" s="423">
        <f>'18'!L19</f>
        <v>1.7000000000000001E-2</v>
      </c>
      <c r="P18" s="422">
        <f t="shared" si="6"/>
        <v>2</v>
      </c>
      <c r="Q18" s="423">
        <f>'18'!M19</f>
        <v>9.6774193548387094E-2</v>
      </c>
      <c r="R18" s="422">
        <f t="shared" si="7"/>
        <v>4</v>
      </c>
      <c r="S18" s="423">
        <f>'18'!N19</f>
        <v>4.9504950495049506E-3</v>
      </c>
      <c r="T18" s="422">
        <f t="shared" si="7"/>
        <v>2</v>
      </c>
      <c r="U18" s="423">
        <f>'18'!O19</f>
        <v>0.23489534883720931</v>
      </c>
      <c r="V18" s="422">
        <f t="shared" si="7"/>
        <v>2</v>
      </c>
      <c r="W18" s="423">
        <f>'18'!P19</f>
        <v>0.23958139534883721</v>
      </c>
      <c r="X18" s="422">
        <f t="shared" si="7"/>
        <v>4</v>
      </c>
      <c r="Y18" s="423">
        <f>'18'!Q19</f>
        <v>5.2301884393354259E-2</v>
      </c>
      <c r="Z18" s="422">
        <f t="shared" si="7"/>
        <v>2</v>
      </c>
      <c r="AA18" s="423">
        <f>'18'!R19</f>
        <v>9.6298714290994014E-2</v>
      </c>
      <c r="AB18" s="422">
        <f t="shared" si="7"/>
        <v>2</v>
      </c>
      <c r="AC18" s="424">
        <f>'18'!S19</f>
        <v>1.5750098438115237E-3</v>
      </c>
      <c r="AD18" s="422">
        <f t="shared" si="7"/>
        <v>2</v>
      </c>
      <c r="AE18" s="423">
        <f>'18'!T19</f>
        <v>0.21393034825870649</v>
      </c>
      <c r="AF18" s="422">
        <f t="shared" si="8"/>
        <v>2</v>
      </c>
      <c r="AG18" s="423">
        <f>'18'!U19</f>
        <v>9.9750623441396506E-3</v>
      </c>
      <c r="AH18" s="422">
        <f t="shared" si="7"/>
        <v>3</v>
      </c>
      <c r="AI18" s="425">
        <f t="shared" si="9"/>
        <v>45</v>
      </c>
      <c r="AJ18" s="432">
        <f t="shared" si="10"/>
        <v>2.8125</v>
      </c>
      <c r="AK18" s="93"/>
    </row>
    <row r="19" spans="1:37" x14ac:dyDescent="0.2">
      <c r="A19" s="15" t="s">
        <v>52</v>
      </c>
      <c r="B19" s="157" t="s">
        <v>109</v>
      </c>
      <c r="C19" s="372">
        <f>'18'!F20</f>
        <v>0.33260740447436149</v>
      </c>
      <c r="D19" s="422">
        <f t="shared" si="0"/>
        <v>4</v>
      </c>
      <c r="E19" s="372">
        <f>'18'!G20</f>
        <v>0.74559493169669377</v>
      </c>
      <c r="F19" s="422">
        <f t="shared" si="1"/>
        <v>3</v>
      </c>
      <c r="G19" s="372">
        <f>'18'!H20</f>
        <v>0.50551700000000022</v>
      </c>
      <c r="H19" s="422">
        <f t="shared" si="2"/>
        <v>4</v>
      </c>
      <c r="I19" s="372">
        <f>'18'!I20</f>
        <v>8.4224598930481287E-2</v>
      </c>
      <c r="J19" s="422">
        <f t="shared" si="3"/>
        <v>3</v>
      </c>
      <c r="K19" s="372">
        <f>'18'!J20</f>
        <v>1.4383561643835616E-2</v>
      </c>
      <c r="L19" s="422">
        <f t="shared" si="4"/>
        <v>3</v>
      </c>
      <c r="M19" s="372">
        <f>'18'!K20</f>
        <v>0.13817663817663817</v>
      </c>
      <c r="N19" s="422">
        <f t="shared" si="5"/>
        <v>2</v>
      </c>
      <c r="O19" s="423">
        <f>'18'!L20</f>
        <v>1.7000000000000001E-2</v>
      </c>
      <c r="P19" s="422">
        <f t="shared" si="6"/>
        <v>2</v>
      </c>
      <c r="Q19" s="423">
        <f>'18'!M20</f>
        <v>7.209612817089453E-2</v>
      </c>
      <c r="R19" s="422">
        <f t="shared" si="7"/>
        <v>2</v>
      </c>
      <c r="S19" s="423">
        <f>'18'!N20</f>
        <v>2.8368794326241137E-3</v>
      </c>
      <c r="T19" s="422">
        <f t="shared" si="7"/>
        <v>1</v>
      </c>
      <c r="U19" s="423">
        <f>'18'!O20</f>
        <v>0.25756187290969906</v>
      </c>
      <c r="V19" s="422">
        <f t="shared" si="7"/>
        <v>3</v>
      </c>
      <c r="W19" s="423">
        <f>'18'!P20</f>
        <v>0.19058639910813824</v>
      </c>
      <c r="X19" s="422">
        <f t="shared" si="7"/>
        <v>2</v>
      </c>
      <c r="Y19" s="423">
        <f>'18'!Q20</f>
        <v>5.8182828595925828E-2</v>
      </c>
      <c r="Z19" s="422">
        <f t="shared" si="7"/>
        <v>3</v>
      </c>
      <c r="AA19" s="423">
        <f>'18'!R20</f>
        <v>0.12149775006942254</v>
      </c>
      <c r="AB19" s="422">
        <f t="shared" si="7"/>
        <v>3</v>
      </c>
      <c r="AC19" s="424">
        <f>'18'!S20</f>
        <v>2.844680447563057E-3</v>
      </c>
      <c r="AD19" s="422">
        <f t="shared" si="7"/>
        <v>4</v>
      </c>
      <c r="AE19" s="423">
        <f>'18'!T20</f>
        <v>0.30388219544846051</v>
      </c>
      <c r="AF19" s="422">
        <f t="shared" si="8"/>
        <v>4</v>
      </c>
      <c r="AG19" s="423">
        <f>'18'!U20</f>
        <v>1.0556925216511789E-2</v>
      </c>
      <c r="AH19" s="422">
        <f t="shared" si="7"/>
        <v>3</v>
      </c>
      <c r="AI19" s="425">
        <f t="shared" si="9"/>
        <v>46</v>
      </c>
      <c r="AJ19" s="432">
        <f t="shared" si="10"/>
        <v>2.875</v>
      </c>
      <c r="AK19" s="93"/>
    </row>
    <row r="20" spans="1:37" x14ac:dyDescent="0.2">
      <c r="A20" s="15" t="s">
        <v>53</v>
      </c>
      <c r="B20" s="157" t="s">
        <v>109</v>
      </c>
      <c r="C20" s="372">
        <f>'18'!F21</f>
        <v>0.2013835511145273</v>
      </c>
      <c r="D20" s="422">
        <f t="shared" si="0"/>
        <v>2</v>
      </c>
      <c r="E20" s="372">
        <f>'18'!G21</f>
        <v>0.74980784012298229</v>
      </c>
      <c r="F20" s="422">
        <f t="shared" si="1"/>
        <v>4</v>
      </c>
      <c r="G20" s="372">
        <f>'18'!H21</f>
        <v>0.52209300000000003</v>
      </c>
      <c r="H20" s="422">
        <f t="shared" si="2"/>
        <v>4</v>
      </c>
      <c r="I20" s="372">
        <f>'18'!I21</f>
        <v>8.0459770114942528E-2</v>
      </c>
      <c r="J20" s="422">
        <f t="shared" si="3"/>
        <v>3</v>
      </c>
      <c r="K20" s="372">
        <f>'18'!J21</f>
        <v>7.6103500761035003E-3</v>
      </c>
      <c r="L20" s="422">
        <f t="shared" si="4"/>
        <v>1</v>
      </c>
      <c r="M20" s="372">
        <f>'18'!K21</f>
        <v>0.22439024390243903</v>
      </c>
      <c r="N20" s="422">
        <f t="shared" si="5"/>
        <v>4</v>
      </c>
      <c r="O20" s="423">
        <f>'18'!L21</f>
        <v>1.3999999999999999E-2</v>
      </c>
      <c r="P20" s="422">
        <f t="shared" si="6"/>
        <v>1</v>
      </c>
      <c r="Q20" s="423">
        <f>'18'!M21</f>
        <v>7.407407407407407E-2</v>
      </c>
      <c r="R20" s="422">
        <f t="shared" si="7"/>
        <v>2</v>
      </c>
      <c r="S20" s="423">
        <f>'18'!N21</f>
        <v>7.3170731707317077E-3</v>
      </c>
      <c r="T20" s="422">
        <f t="shared" si="7"/>
        <v>3</v>
      </c>
      <c r="U20" s="423">
        <f>'18'!O21</f>
        <v>0.29499999999999998</v>
      </c>
      <c r="V20" s="422">
        <f t="shared" si="7"/>
        <v>4</v>
      </c>
      <c r="W20" s="423">
        <f>'18'!P21</f>
        <v>0.28199999999999997</v>
      </c>
      <c r="X20" s="422">
        <f t="shared" si="7"/>
        <v>4</v>
      </c>
      <c r="Y20" s="423">
        <f>'18'!Q21</f>
        <v>6.4263461292741075E-2</v>
      </c>
      <c r="Z20" s="422">
        <f t="shared" si="7"/>
        <v>4</v>
      </c>
      <c r="AA20" s="423">
        <f>'18'!R21</f>
        <v>6.5753424657534199E-2</v>
      </c>
      <c r="AB20" s="422">
        <f t="shared" si="7"/>
        <v>1</v>
      </c>
      <c r="AC20" s="424">
        <f>'18'!S21</f>
        <v>2.2318660880347179E-3</v>
      </c>
      <c r="AD20" s="422">
        <f t="shared" si="7"/>
        <v>3</v>
      </c>
      <c r="AE20" s="423">
        <f>'18'!T21</f>
        <v>0.20459770114942533</v>
      </c>
      <c r="AF20" s="422">
        <f t="shared" si="8"/>
        <v>2</v>
      </c>
      <c r="AG20" s="423">
        <f>'18'!U21</f>
        <v>7.3155610663360199E-3</v>
      </c>
      <c r="AH20" s="422">
        <f t="shared" si="7"/>
        <v>2</v>
      </c>
      <c r="AI20" s="425">
        <f t="shared" si="9"/>
        <v>44</v>
      </c>
      <c r="AJ20" s="432">
        <f t="shared" si="10"/>
        <v>2.75</v>
      </c>
      <c r="AK20" s="93"/>
    </row>
    <row r="21" spans="1:37" x14ac:dyDescent="0.2">
      <c r="A21" s="15" t="s">
        <v>54</v>
      </c>
      <c r="B21" s="157" t="s">
        <v>109</v>
      </c>
      <c r="C21" s="372">
        <f>'18'!F22</f>
        <v>0.16139324647700079</v>
      </c>
      <c r="D21" s="422">
        <f t="shared" si="0"/>
        <v>1</v>
      </c>
      <c r="E21" s="372">
        <f>'18'!G22</f>
        <v>0.68971018346184521</v>
      </c>
      <c r="F21" s="422">
        <f t="shared" si="1"/>
        <v>2</v>
      </c>
      <c r="G21" s="372">
        <f>'18'!H22</f>
        <v>0.401758</v>
      </c>
      <c r="H21" s="422">
        <f t="shared" si="2"/>
        <v>2</v>
      </c>
      <c r="I21" s="372">
        <f>'18'!I22</f>
        <v>7.1544715447154475E-2</v>
      </c>
      <c r="J21" s="422">
        <f t="shared" si="3"/>
        <v>2</v>
      </c>
      <c r="K21" s="372">
        <f>'18'!J22</f>
        <v>1.04E-2</v>
      </c>
      <c r="L21" s="422">
        <f t="shared" si="4"/>
        <v>2</v>
      </c>
      <c r="M21" s="372">
        <f>'18'!K22</f>
        <v>0.13114754098360656</v>
      </c>
      <c r="N21" s="422">
        <f t="shared" si="5"/>
        <v>2</v>
      </c>
      <c r="O21" s="423">
        <f>'18'!L22</f>
        <v>1.7000000000000001E-2</v>
      </c>
      <c r="P21" s="422">
        <f t="shared" si="6"/>
        <v>2</v>
      </c>
      <c r="Q21" s="423">
        <f>'18'!M22</f>
        <v>0.1032258064516129</v>
      </c>
      <c r="R21" s="422">
        <f t="shared" si="7"/>
        <v>4</v>
      </c>
      <c r="S21" s="423">
        <f>'18'!N22</f>
        <v>1.1419249592169658E-2</v>
      </c>
      <c r="T21" s="422">
        <f t="shared" si="7"/>
        <v>4</v>
      </c>
      <c r="U21" s="423">
        <f>'18'!O22</f>
        <v>0.2510125523012553</v>
      </c>
      <c r="V21" s="422">
        <f t="shared" si="7"/>
        <v>3</v>
      </c>
      <c r="W21" s="423">
        <f>'18'!P22</f>
        <v>0.16566573816155988</v>
      </c>
      <c r="X21" s="422">
        <f t="shared" si="7"/>
        <v>2</v>
      </c>
      <c r="Y21" s="423">
        <f>'18'!Q22</f>
        <v>5.0397677061556734E-2</v>
      </c>
      <c r="Z21" s="422">
        <f t="shared" si="7"/>
        <v>2</v>
      </c>
      <c r="AA21" s="423">
        <f>'18'!R22</f>
        <v>7.7684428077130607E-2</v>
      </c>
      <c r="AB21" s="422">
        <f t="shared" si="7"/>
        <v>1</v>
      </c>
      <c r="AC21" s="424">
        <f>'18'!S22</f>
        <v>2.6533729999195948E-3</v>
      </c>
      <c r="AD21" s="422">
        <f t="shared" si="7"/>
        <v>4</v>
      </c>
      <c r="AE21" s="423">
        <f>'18'!T22</f>
        <v>0.23500810372771475</v>
      </c>
      <c r="AF21" s="422">
        <f t="shared" si="8"/>
        <v>3</v>
      </c>
      <c r="AG21" s="423">
        <f>'18'!U22</f>
        <v>9.8898448178821267E-3</v>
      </c>
      <c r="AH21" s="422">
        <f t="shared" si="7"/>
        <v>3</v>
      </c>
      <c r="AI21" s="425">
        <f t="shared" si="9"/>
        <v>39</v>
      </c>
      <c r="AJ21" s="432">
        <f t="shared" si="10"/>
        <v>2.4375</v>
      </c>
      <c r="AK21" s="93"/>
    </row>
    <row r="22" spans="1:37" x14ac:dyDescent="0.2">
      <c r="A22" s="15" t="s">
        <v>55</v>
      </c>
      <c r="B22" s="157" t="s">
        <v>109</v>
      </c>
      <c r="C22" s="372">
        <f>'18'!F23</f>
        <v>0.3316309159005788</v>
      </c>
      <c r="D22" s="422">
        <f t="shared" si="0"/>
        <v>4</v>
      </c>
      <c r="E22" s="372">
        <f>'18'!G23</f>
        <v>0.7638747020769493</v>
      </c>
      <c r="F22" s="422">
        <f t="shared" si="1"/>
        <v>4</v>
      </c>
      <c r="G22" s="372">
        <f>'18'!H23</f>
        <v>0.45987300000000014</v>
      </c>
      <c r="H22" s="422">
        <f t="shared" si="2"/>
        <v>3</v>
      </c>
      <c r="I22" s="372">
        <f>'18'!I23</f>
        <v>8.3961248654467163E-2</v>
      </c>
      <c r="J22" s="422">
        <f t="shared" si="3"/>
        <v>3</v>
      </c>
      <c r="K22" s="372">
        <f>'18'!J23</f>
        <v>1.1444141689373298E-2</v>
      </c>
      <c r="L22" s="422">
        <f t="shared" si="4"/>
        <v>2</v>
      </c>
      <c r="M22" s="372">
        <f>'18'!K23</f>
        <v>0.26113989637305701</v>
      </c>
      <c r="N22" s="422">
        <f t="shared" si="5"/>
        <v>4</v>
      </c>
      <c r="O22" s="423">
        <f>'18'!L23</f>
        <v>1.8000000000000002E-2</v>
      </c>
      <c r="P22" s="422">
        <f t="shared" si="6"/>
        <v>3</v>
      </c>
      <c r="Q22" s="423">
        <f>'18'!M23</f>
        <v>7.8579117330462869E-2</v>
      </c>
      <c r="R22" s="422">
        <f t="shared" si="7"/>
        <v>3</v>
      </c>
      <c r="S22" s="423">
        <f>'18'!N23</f>
        <v>3.105590062111801E-3</v>
      </c>
      <c r="T22" s="422">
        <f t="shared" si="7"/>
        <v>1</v>
      </c>
      <c r="U22" s="423">
        <f>'18'!O23</f>
        <v>0.256240625</v>
      </c>
      <c r="V22" s="422">
        <f t="shared" si="7"/>
        <v>3</v>
      </c>
      <c r="W22" s="423">
        <f>'18'!P23</f>
        <v>0.23601562500000001</v>
      </c>
      <c r="X22" s="422">
        <f t="shared" si="7"/>
        <v>4</v>
      </c>
      <c r="Y22" s="423">
        <f>'18'!Q23</f>
        <v>5.0926885577863401E-2</v>
      </c>
      <c r="Z22" s="422">
        <f t="shared" si="7"/>
        <v>2</v>
      </c>
      <c r="AA22" s="423">
        <f>'18'!R23</f>
        <v>0.1062958940731713</v>
      </c>
      <c r="AB22" s="422">
        <f t="shared" si="7"/>
        <v>3</v>
      </c>
      <c r="AC22" s="424">
        <f>'18'!S23</f>
        <v>1.5855155482815057E-3</v>
      </c>
      <c r="AD22" s="422">
        <f t="shared" si="7"/>
        <v>2</v>
      </c>
      <c r="AE22" s="423">
        <f>'18'!T23</f>
        <v>0.23135964912280704</v>
      </c>
      <c r="AF22" s="422">
        <f t="shared" si="8"/>
        <v>3</v>
      </c>
      <c r="AG22" s="423">
        <f>'18'!U23</f>
        <v>1.3604746317512274E-2</v>
      </c>
      <c r="AH22" s="422">
        <f t="shared" si="7"/>
        <v>4</v>
      </c>
      <c r="AI22" s="425">
        <f t="shared" si="9"/>
        <v>48</v>
      </c>
      <c r="AJ22" s="432">
        <f t="shared" si="10"/>
        <v>3</v>
      </c>
      <c r="AK22" s="93"/>
    </row>
    <row r="23" spans="1:37" x14ac:dyDescent="0.2">
      <c r="A23" s="15" t="s">
        <v>56</v>
      </c>
      <c r="B23" s="157" t="s">
        <v>105</v>
      </c>
      <c r="C23" s="372">
        <f>'18'!F24</f>
        <v>0.11563570551354146</v>
      </c>
      <c r="D23" s="422">
        <f t="shared" si="0"/>
        <v>1</v>
      </c>
      <c r="E23" s="372">
        <f>'18'!G24</f>
        <v>0.48658780944993857</v>
      </c>
      <c r="F23" s="422">
        <f t="shared" si="1"/>
        <v>1</v>
      </c>
      <c r="G23" s="372">
        <f>'18'!H24</f>
        <v>0.25594700000000009</v>
      </c>
      <c r="H23" s="422">
        <f t="shared" si="2"/>
        <v>1</v>
      </c>
      <c r="I23" s="372">
        <f>'18'!I24</f>
        <v>4.0775131207105367E-2</v>
      </c>
      <c r="J23" s="422">
        <f t="shared" si="3"/>
        <v>1</v>
      </c>
      <c r="K23" s="372">
        <f>'18'!J24</f>
        <v>4.9283154121863796E-3</v>
      </c>
      <c r="L23" s="422">
        <f t="shared" si="4"/>
        <v>1</v>
      </c>
      <c r="M23" s="372">
        <f>'18'!K24</f>
        <v>0.12882185079494496</v>
      </c>
      <c r="N23" s="422">
        <f t="shared" si="5"/>
        <v>2</v>
      </c>
      <c r="O23" s="423">
        <f>'18'!L24</f>
        <v>1.3000000000000001E-2</v>
      </c>
      <c r="P23" s="422">
        <f t="shared" si="6"/>
        <v>1</v>
      </c>
      <c r="Q23" s="423">
        <f>'18'!M24</f>
        <v>5.8326629123089301E-2</v>
      </c>
      <c r="R23" s="422">
        <f t="shared" si="7"/>
        <v>1</v>
      </c>
      <c r="S23" s="423">
        <f>'18'!N24</f>
        <v>4.0551500405515001E-3</v>
      </c>
      <c r="T23" s="422">
        <f t="shared" si="7"/>
        <v>1</v>
      </c>
      <c r="U23" s="423">
        <f>'18'!O24</f>
        <v>0.17087817745803358</v>
      </c>
      <c r="V23" s="422">
        <f t="shared" si="7"/>
        <v>1</v>
      </c>
      <c r="W23" s="423">
        <f>'18'!P24</f>
        <v>0.15468663152850984</v>
      </c>
      <c r="X23" s="422">
        <f t="shared" si="7"/>
        <v>1</v>
      </c>
      <c r="Y23" s="423">
        <f>'18'!Q24</f>
        <v>4.5324638164336406E-2</v>
      </c>
      <c r="Z23" s="422">
        <f t="shared" si="7"/>
        <v>1</v>
      </c>
      <c r="AA23" s="423">
        <f>'18'!R24</f>
        <v>0.10925549713579608</v>
      </c>
      <c r="AB23" s="422">
        <f t="shared" si="7"/>
        <v>3</v>
      </c>
      <c r="AC23" s="424">
        <f>'18'!S24</f>
        <v>1.3388811073576667E-3</v>
      </c>
      <c r="AD23" s="422">
        <f t="shared" si="7"/>
        <v>2</v>
      </c>
      <c r="AE23" s="423">
        <f>'18'!T24</f>
        <v>0.13458401305057099</v>
      </c>
      <c r="AF23" s="422">
        <f t="shared" si="8"/>
        <v>1</v>
      </c>
      <c r="AG23" s="423">
        <f>'18'!U24</f>
        <v>6.7973963912004616E-3</v>
      </c>
      <c r="AH23" s="422">
        <f t="shared" si="7"/>
        <v>1</v>
      </c>
      <c r="AI23" s="425">
        <f t="shared" si="9"/>
        <v>20</v>
      </c>
      <c r="AJ23" s="432">
        <f t="shared" si="10"/>
        <v>1.25</v>
      </c>
      <c r="AK23" s="93"/>
    </row>
    <row r="24" spans="1:37" x14ac:dyDescent="0.2">
      <c r="A24" s="15" t="s">
        <v>57</v>
      </c>
      <c r="B24" s="157" t="s">
        <v>105</v>
      </c>
      <c r="C24" s="372">
        <f>'18'!F25</f>
        <v>0.23350716419421802</v>
      </c>
      <c r="D24" s="422">
        <f t="shared" si="0"/>
        <v>3</v>
      </c>
      <c r="E24" s="372">
        <f>'18'!G25</f>
        <v>0.65156194623057062</v>
      </c>
      <c r="F24" s="422">
        <f t="shared" si="1"/>
        <v>2</v>
      </c>
      <c r="G24" s="372">
        <f>'18'!H25</f>
        <v>0.4608830000000001</v>
      </c>
      <c r="H24" s="422">
        <f t="shared" si="2"/>
        <v>3</v>
      </c>
      <c r="I24" s="372">
        <f>'18'!I25</f>
        <v>8.2871316019842434E-2</v>
      </c>
      <c r="J24" s="422">
        <f t="shared" si="3"/>
        <v>3</v>
      </c>
      <c r="K24" s="372">
        <f>'18'!J25</f>
        <v>1.5897047691143074E-2</v>
      </c>
      <c r="L24" s="422">
        <f t="shared" si="4"/>
        <v>4</v>
      </c>
      <c r="M24" s="372">
        <f>'18'!K25</f>
        <v>0.18297746144721233</v>
      </c>
      <c r="N24" s="422">
        <f t="shared" si="5"/>
        <v>3</v>
      </c>
      <c r="O24" s="423">
        <f>'18'!L25</f>
        <v>2.3E-2</v>
      </c>
      <c r="P24" s="422">
        <f t="shared" si="6"/>
        <v>4</v>
      </c>
      <c r="Q24" s="423">
        <f>'18'!M25</f>
        <v>8.7019790454016296E-2</v>
      </c>
      <c r="R24" s="422">
        <f t="shared" si="7"/>
        <v>4</v>
      </c>
      <c r="S24" s="423">
        <f>'18'!N25</f>
        <v>5.2832403874376287E-3</v>
      </c>
      <c r="T24" s="422">
        <f t="shared" si="7"/>
        <v>2</v>
      </c>
      <c r="U24" s="423">
        <f>'18'!O25</f>
        <v>0.2833872590108969</v>
      </c>
      <c r="V24" s="422">
        <f t="shared" si="7"/>
        <v>4</v>
      </c>
      <c r="W24" s="423">
        <f>'18'!P25</f>
        <v>0.2550264594708106</v>
      </c>
      <c r="X24" s="422">
        <f t="shared" si="7"/>
        <v>4</v>
      </c>
      <c r="Y24" s="423">
        <f>'18'!Q25</f>
        <v>6.0246779990848154E-2</v>
      </c>
      <c r="Z24" s="422">
        <f t="shared" si="7"/>
        <v>4</v>
      </c>
      <c r="AA24" s="423">
        <f>'18'!R25</f>
        <v>0.14095231337105463</v>
      </c>
      <c r="AB24" s="422">
        <f t="shared" si="7"/>
        <v>4</v>
      </c>
      <c r="AC24" s="424">
        <f>'18'!S25</f>
        <v>1.4342058085335247E-3</v>
      </c>
      <c r="AD24" s="422">
        <f t="shared" si="7"/>
        <v>2</v>
      </c>
      <c r="AE24" s="423">
        <f>'18'!T25</f>
        <v>0.15605749486652976</v>
      </c>
      <c r="AF24" s="422">
        <f t="shared" si="8"/>
        <v>2</v>
      </c>
      <c r="AG24" s="423">
        <f>'18'!U25</f>
        <v>9.0126796831708992E-3</v>
      </c>
      <c r="AH24" s="422">
        <f t="shared" si="7"/>
        <v>2</v>
      </c>
      <c r="AI24" s="425">
        <f t="shared" si="9"/>
        <v>50</v>
      </c>
      <c r="AJ24" s="432">
        <f t="shared" si="10"/>
        <v>3.125</v>
      </c>
      <c r="AK24" s="93"/>
    </row>
    <row r="25" spans="1:37" x14ac:dyDescent="0.2">
      <c r="A25" s="15" t="s">
        <v>58</v>
      </c>
      <c r="B25" s="157" t="s">
        <v>105</v>
      </c>
      <c r="C25" s="372">
        <f>'18'!F26</f>
        <v>0.14077814077814077</v>
      </c>
      <c r="D25" s="422">
        <f t="shared" si="0"/>
        <v>1</v>
      </c>
      <c r="E25" s="372">
        <f>'18'!G26</f>
        <v>0.46087021087021085</v>
      </c>
      <c r="F25" s="422">
        <f t="shared" si="1"/>
        <v>1</v>
      </c>
      <c r="G25" s="372">
        <f>'18'!H26</f>
        <v>0.35508400000000007</v>
      </c>
      <c r="H25" s="422">
        <f t="shared" si="2"/>
        <v>1</v>
      </c>
      <c r="I25" s="372">
        <f>'18'!I26</f>
        <v>6.1620500666567914E-2</v>
      </c>
      <c r="J25" s="422">
        <f t="shared" si="3"/>
        <v>2</v>
      </c>
      <c r="K25" s="372">
        <f>'18'!J26</f>
        <v>1.0241277555979865E-2</v>
      </c>
      <c r="L25" s="422">
        <f t="shared" si="4"/>
        <v>2</v>
      </c>
      <c r="M25" s="372">
        <f>'18'!K26</f>
        <v>9.2867756315007433E-2</v>
      </c>
      <c r="N25" s="422">
        <f t="shared" si="5"/>
        <v>1</v>
      </c>
      <c r="O25" s="423">
        <f>'18'!L26</f>
        <v>2.3E-2</v>
      </c>
      <c r="P25" s="422">
        <f t="shared" si="6"/>
        <v>4</v>
      </c>
      <c r="Q25" s="423">
        <f>'18'!M26</f>
        <v>9.1459810874704492E-2</v>
      </c>
      <c r="R25" s="422">
        <f t="shared" si="7"/>
        <v>4</v>
      </c>
      <c r="S25" s="423">
        <f>'18'!N26</f>
        <v>7.6134699853587116E-3</v>
      </c>
      <c r="T25" s="422">
        <f t="shared" si="7"/>
        <v>3</v>
      </c>
      <c r="U25" s="423">
        <f>'18'!O26</f>
        <v>0.22919531250000003</v>
      </c>
      <c r="V25" s="422">
        <f t="shared" si="7"/>
        <v>2</v>
      </c>
      <c r="W25" s="423">
        <f>'18'!P26</f>
        <v>0.21592494345054494</v>
      </c>
      <c r="X25" s="422">
        <f t="shared" si="7"/>
        <v>3</v>
      </c>
      <c r="Y25" s="423">
        <f>'18'!Q26</f>
        <v>5.5100831273884765E-2</v>
      </c>
      <c r="Z25" s="422">
        <f t="shared" si="7"/>
        <v>2</v>
      </c>
      <c r="AA25" s="423">
        <f>'18'!R26</f>
        <v>0.11573361225745138</v>
      </c>
      <c r="AB25" s="422">
        <f t="shared" si="7"/>
        <v>3</v>
      </c>
      <c r="AC25" s="424">
        <f>'18'!S26</f>
        <v>7.4708752597296474E-4</v>
      </c>
      <c r="AD25" s="422">
        <f t="shared" si="7"/>
        <v>1</v>
      </c>
      <c r="AE25" s="423">
        <f>'18'!T26</f>
        <v>0.10505714733051508</v>
      </c>
      <c r="AF25" s="422">
        <f t="shared" si="8"/>
        <v>1</v>
      </c>
      <c r="AG25" s="423">
        <f>'18'!U26</f>
        <v>7.0350742029120852E-3</v>
      </c>
      <c r="AH25" s="422">
        <f t="shared" si="7"/>
        <v>2</v>
      </c>
      <c r="AI25" s="425">
        <f t="shared" si="9"/>
        <v>33</v>
      </c>
      <c r="AJ25" s="432">
        <f t="shared" si="10"/>
        <v>2.0625</v>
      </c>
      <c r="AK25" s="93"/>
    </row>
    <row r="26" spans="1:37" x14ac:dyDescent="0.2">
      <c r="A26" s="15" t="s">
        <v>59</v>
      </c>
      <c r="B26" s="157" t="s">
        <v>109</v>
      </c>
      <c r="C26" s="372">
        <f>'18'!F27</f>
        <v>0.29950900163666122</v>
      </c>
      <c r="D26" s="422">
        <f t="shared" si="0"/>
        <v>4</v>
      </c>
      <c r="E26" s="372">
        <f>'18'!G27</f>
        <v>0.81451172940534644</v>
      </c>
      <c r="F26" s="422">
        <f t="shared" si="1"/>
        <v>4</v>
      </c>
      <c r="G26" s="372">
        <f>'18'!H27</f>
        <v>0.38502200000000009</v>
      </c>
      <c r="H26" s="422">
        <f t="shared" si="2"/>
        <v>2</v>
      </c>
      <c r="I26" s="372">
        <f>'18'!I27</f>
        <v>7.0287539936102233E-2</v>
      </c>
      <c r="J26" s="422">
        <f t="shared" si="3"/>
        <v>2</v>
      </c>
      <c r="K26" s="372">
        <f>'18'!J27</f>
        <v>1.2461059190031152E-2</v>
      </c>
      <c r="L26" s="422">
        <f t="shared" si="4"/>
        <v>3</v>
      </c>
      <c r="M26" s="372">
        <f>'18'!K27</f>
        <v>8.1180811808118078E-2</v>
      </c>
      <c r="N26" s="422">
        <f t="shared" si="5"/>
        <v>1</v>
      </c>
      <c r="O26" s="423">
        <f>'18'!L27</f>
        <v>1.3000000000000001E-2</v>
      </c>
      <c r="P26" s="422">
        <f t="shared" si="6"/>
        <v>1</v>
      </c>
      <c r="Q26" s="423">
        <f>'18'!M27</f>
        <v>9.5238095238095233E-2</v>
      </c>
      <c r="R26" s="422">
        <f t="shared" si="7"/>
        <v>4</v>
      </c>
      <c r="S26" s="423">
        <f>'18'!N27</f>
        <v>3.6900369003690036E-3</v>
      </c>
      <c r="T26" s="422">
        <f t="shared" si="7"/>
        <v>1</v>
      </c>
      <c r="U26" s="423">
        <f>'18'!O27</f>
        <v>0.13410460251046025</v>
      </c>
      <c r="V26" s="422">
        <f t="shared" si="7"/>
        <v>1</v>
      </c>
      <c r="W26" s="423">
        <f>'18'!P27</f>
        <v>8.3633333333333337E-2</v>
      </c>
      <c r="X26" s="422">
        <f t="shared" si="7"/>
        <v>1</v>
      </c>
      <c r="Y26" s="423">
        <f>'18'!Q27</f>
        <v>4.4458075616518156E-2</v>
      </c>
      <c r="Z26" s="422">
        <f t="shared" si="7"/>
        <v>1</v>
      </c>
      <c r="AA26" s="423">
        <f>'18'!R27</f>
        <v>8.9542483660130734E-2</v>
      </c>
      <c r="AB26" s="422">
        <f t="shared" si="7"/>
        <v>2</v>
      </c>
      <c r="AC26" s="424">
        <f>'18'!S27</f>
        <v>6.1804697156983925E-4</v>
      </c>
      <c r="AD26" s="422">
        <f t="shared" si="7"/>
        <v>1</v>
      </c>
      <c r="AE26" s="423">
        <f>'18'!T27</f>
        <v>0.29523809523809519</v>
      </c>
      <c r="AF26" s="422">
        <f t="shared" si="8"/>
        <v>4</v>
      </c>
      <c r="AG26" s="423">
        <f>'18'!U27</f>
        <v>9.4252163164400497E-3</v>
      </c>
      <c r="AH26" s="422">
        <f t="shared" si="7"/>
        <v>3</v>
      </c>
      <c r="AI26" s="425">
        <f t="shared" si="9"/>
        <v>35</v>
      </c>
      <c r="AJ26" s="432">
        <f t="shared" si="10"/>
        <v>2.1875</v>
      </c>
      <c r="AK26" s="93"/>
    </row>
    <row r="27" spans="1:37" x14ac:dyDescent="0.2">
      <c r="A27" s="15" t="s">
        <v>60</v>
      </c>
      <c r="B27" s="157" t="s">
        <v>105</v>
      </c>
      <c r="C27" s="372">
        <f>'18'!F28</f>
        <v>0.28548677112766502</v>
      </c>
      <c r="D27" s="422">
        <f t="shared" si="0"/>
        <v>4</v>
      </c>
      <c r="E27" s="372">
        <f>'18'!G28</f>
        <v>0.70197790906755719</v>
      </c>
      <c r="F27" s="422">
        <f t="shared" si="1"/>
        <v>3</v>
      </c>
      <c r="G27" s="372">
        <f>'18'!H28</f>
        <v>0.52039800000000003</v>
      </c>
      <c r="H27" s="422">
        <f t="shared" si="2"/>
        <v>4</v>
      </c>
      <c r="I27" s="372">
        <f>'18'!I28</f>
        <v>9.6562499999999996E-2</v>
      </c>
      <c r="J27" s="422">
        <f t="shared" si="3"/>
        <v>4</v>
      </c>
      <c r="K27" s="372">
        <f>'18'!J28</f>
        <v>1.7349311393310678E-2</v>
      </c>
      <c r="L27" s="422">
        <f t="shared" si="4"/>
        <v>4</v>
      </c>
      <c r="M27" s="372">
        <f>'18'!K28</f>
        <v>0.16815797593335391</v>
      </c>
      <c r="N27" s="422">
        <f t="shared" si="5"/>
        <v>3</v>
      </c>
      <c r="O27" s="423">
        <f>'18'!L28</f>
        <v>2.3E-2</v>
      </c>
      <c r="P27" s="422">
        <f t="shared" si="6"/>
        <v>4</v>
      </c>
      <c r="Q27" s="423">
        <f>'18'!M28</f>
        <v>8.8757396449704137E-2</v>
      </c>
      <c r="R27" s="422">
        <f t="shared" si="7"/>
        <v>4</v>
      </c>
      <c r="S27" s="423">
        <f>'18'!N28</f>
        <v>6.4318529862174576E-3</v>
      </c>
      <c r="T27" s="422">
        <f t="shared" si="7"/>
        <v>2</v>
      </c>
      <c r="U27" s="423">
        <f>'18'!O28</f>
        <v>0.29532328244274814</v>
      </c>
      <c r="V27" s="422">
        <f t="shared" si="7"/>
        <v>4</v>
      </c>
      <c r="W27" s="423">
        <f>'18'!P28</f>
        <v>0.23250629530713471</v>
      </c>
      <c r="X27" s="422">
        <f t="shared" si="7"/>
        <v>4</v>
      </c>
      <c r="Y27" s="423">
        <f>'18'!Q28</f>
        <v>5.1711736534441388E-2</v>
      </c>
      <c r="Z27" s="422">
        <f t="shared" si="7"/>
        <v>2</v>
      </c>
      <c r="AA27" s="423">
        <f>'18'!R28</f>
        <v>0.10247452233134757</v>
      </c>
      <c r="AB27" s="422">
        <f t="shared" si="7"/>
        <v>3</v>
      </c>
      <c r="AC27" s="424">
        <f>'18'!S28</f>
        <v>1.3340532986055966E-3</v>
      </c>
      <c r="AD27" s="422">
        <f t="shared" si="7"/>
        <v>2</v>
      </c>
      <c r="AE27" s="423">
        <f>'18'!T28</f>
        <v>0.22679127725856696</v>
      </c>
      <c r="AF27" s="422">
        <f t="shared" si="8"/>
        <v>3</v>
      </c>
      <c r="AG27" s="423">
        <f>'18'!U28</f>
        <v>1.310230918273354E-2</v>
      </c>
      <c r="AH27" s="422">
        <f t="shared" si="7"/>
        <v>4</v>
      </c>
      <c r="AI27" s="425">
        <f t="shared" si="9"/>
        <v>54</v>
      </c>
      <c r="AJ27" s="432">
        <f t="shared" si="10"/>
        <v>3.375</v>
      </c>
      <c r="AK27" s="93"/>
    </row>
    <row r="28" spans="1:37" x14ac:dyDescent="0.2">
      <c r="A28" s="15" t="s">
        <v>61</v>
      </c>
      <c r="B28" s="157" t="s">
        <v>109</v>
      </c>
      <c r="C28" s="372">
        <f>'18'!F29</f>
        <v>0.335075863827617</v>
      </c>
      <c r="D28" s="422">
        <f t="shared" si="0"/>
        <v>4</v>
      </c>
      <c r="E28" s="372">
        <f>'18'!G29</f>
        <v>0.78362871350248631</v>
      </c>
      <c r="F28" s="422">
        <f t="shared" si="1"/>
        <v>4</v>
      </c>
      <c r="G28" s="372">
        <f>'18'!H29</f>
        <v>0.57419799999999999</v>
      </c>
      <c r="H28" s="422">
        <f t="shared" si="2"/>
        <v>4</v>
      </c>
      <c r="I28" s="372">
        <f>'18'!I29</f>
        <v>0.11005135730007337</v>
      </c>
      <c r="J28" s="422">
        <f t="shared" si="3"/>
        <v>4</v>
      </c>
      <c r="K28" s="372">
        <f>'18'!J29</f>
        <v>1.7212426532325777E-2</v>
      </c>
      <c r="L28" s="422">
        <f t="shared" si="4"/>
        <v>4</v>
      </c>
      <c r="M28" s="372">
        <f>'18'!K29</f>
        <v>0.19759036144578312</v>
      </c>
      <c r="N28" s="422">
        <f t="shared" si="5"/>
        <v>3</v>
      </c>
      <c r="O28" s="423">
        <f>'18'!L29</f>
        <v>2.5000000000000001E-2</v>
      </c>
      <c r="P28" s="422">
        <f t="shared" si="6"/>
        <v>4</v>
      </c>
      <c r="Q28" s="423">
        <f>'18'!M29</f>
        <v>8.8905216752387953E-2</v>
      </c>
      <c r="R28" s="422">
        <f t="shared" si="7"/>
        <v>4</v>
      </c>
      <c r="S28" s="423">
        <f>'18'!N29</f>
        <v>1.1078286558345642E-2</v>
      </c>
      <c r="T28" s="422">
        <f t="shared" si="7"/>
        <v>4</v>
      </c>
      <c r="U28" s="423">
        <f>'18'!O29</f>
        <v>0.29476686094920895</v>
      </c>
      <c r="V28" s="422">
        <f t="shared" si="7"/>
        <v>4</v>
      </c>
      <c r="W28" s="423">
        <f>'18'!P29</f>
        <v>0.24707737104825292</v>
      </c>
      <c r="X28" s="422">
        <f t="shared" si="7"/>
        <v>4</v>
      </c>
      <c r="Y28" s="423">
        <f>'18'!Q29</f>
        <v>7.7049141354528783E-2</v>
      </c>
      <c r="Z28" s="422">
        <f t="shared" si="7"/>
        <v>4</v>
      </c>
      <c r="AA28" s="423">
        <f>'18'!R29</f>
        <v>0.19867487883029178</v>
      </c>
      <c r="AB28" s="422">
        <f t="shared" si="7"/>
        <v>4</v>
      </c>
      <c r="AC28" s="424">
        <f>'18'!S29</f>
        <v>1.4845605700712589E-3</v>
      </c>
      <c r="AD28" s="422">
        <f t="shared" si="7"/>
        <v>2</v>
      </c>
      <c r="AE28" s="423">
        <f>'18'!T29</f>
        <v>0.31801055011303692</v>
      </c>
      <c r="AF28" s="422">
        <f t="shared" si="8"/>
        <v>4</v>
      </c>
      <c r="AG28" s="423">
        <f>'18'!U29</f>
        <v>1.3546615201900238E-2</v>
      </c>
      <c r="AH28" s="422">
        <f t="shared" si="7"/>
        <v>4</v>
      </c>
      <c r="AI28" s="425">
        <f t="shared" si="9"/>
        <v>61</v>
      </c>
      <c r="AJ28" s="432">
        <f t="shared" si="10"/>
        <v>3.8125</v>
      </c>
      <c r="AK28" s="93"/>
    </row>
    <row r="29" spans="1:37" x14ac:dyDescent="0.2">
      <c r="A29" s="15" t="s">
        <v>62</v>
      </c>
      <c r="B29" s="157" t="s">
        <v>109</v>
      </c>
      <c r="C29" s="372">
        <f>'18'!F30</f>
        <v>0.17647058823529413</v>
      </c>
      <c r="D29" s="422">
        <f t="shared" si="0"/>
        <v>2</v>
      </c>
      <c r="E29" s="372">
        <f>'18'!G30</f>
        <v>0.68778280542986425</v>
      </c>
      <c r="F29" s="422">
        <f t="shared" si="1"/>
        <v>2</v>
      </c>
      <c r="G29" s="372">
        <f>'18'!H30</f>
        <v>0.57786100000000007</v>
      </c>
      <c r="H29" s="422">
        <f t="shared" si="2"/>
        <v>4</v>
      </c>
      <c r="I29" s="372">
        <f>'18'!I30</f>
        <v>0.12820512820512819</v>
      </c>
      <c r="J29" s="422">
        <f t="shared" si="3"/>
        <v>4</v>
      </c>
      <c r="K29" s="372">
        <f>'18'!J30</f>
        <v>2.564102564102564E-2</v>
      </c>
      <c r="L29" s="422">
        <f t="shared" si="4"/>
        <v>4</v>
      </c>
      <c r="M29" s="372">
        <f>'18'!K30</f>
        <v>7.6923076923076927E-2</v>
      </c>
      <c r="N29" s="422">
        <f t="shared" si="5"/>
        <v>1</v>
      </c>
      <c r="O29" s="423">
        <f>'18'!L30</f>
        <v>0</v>
      </c>
      <c r="P29" s="422">
        <f t="shared" si="6"/>
        <v>1</v>
      </c>
      <c r="Q29" s="423">
        <f>'18'!M30</f>
        <v>5.128205128205128E-2</v>
      </c>
      <c r="R29" s="422">
        <f t="shared" si="7"/>
        <v>1</v>
      </c>
      <c r="S29" s="423">
        <f>'18'!N30</f>
        <v>3.7037037037037035E-2</v>
      </c>
      <c r="T29" s="422">
        <f t="shared" si="7"/>
        <v>4</v>
      </c>
      <c r="U29" s="423">
        <f>'18'!O30</f>
        <v>0.46399999999999997</v>
      </c>
      <c r="V29" s="422">
        <f t="shared" si="7"/>
        <v>4</v>
      </c>
      <c r="W29" s="423">
        <f>'18'!P30</f>
        <v>0.42899999999999999</v>
      </c>
      <c r="X29" s="422">
        <f t="shared" si="7"/>
        <v>4</v>
      </c>
      <c r="Y29" s="423">
        <f>'18'!Q30</f>
        <v>5.2811267850075394E-2</v>
      </c>
      <c r="Z29" s="422">
        <f t="shared" si="7"/>
        <v>2</v>
      </c>
      <c r="AA29" s="423">
        <f>'18'!R30</f>
        <v>3.4482758620689724E-2</v>
      </c>
      <c r="AB29" s="422">
        <f t="shared" si="7"/>
        <v>1</v>
      </c>
      <c r="AC29" s="424">
        <f>'18'!S30</f>
        <v>8.3135391923990498E-3</v>
      </c>
      <c r="AD29" s="422">
        <f t="shared" si="7"/>
        <v>4</v>
      </c>
      <c r="AE29" s="423">
        <f>'18'!T30</f>
        <v>0.23076923076923073</v>
      </c>
      <c r="AF29" s="422">
        <f t="shared" si="8"/>
        <v>3</v>
      </c>
      <c r="AG29" s="423">
        <f>'18'!U30</f>
        <v>7.1258907363420431E-3</v>
      </c>
      <c r="AH29" s="422">
        <f t="shared" si="7"/>
        <v>2</v>
      </c>
      <c r="AI29" s="425">
        <f t="shared" si="9"/>
        <v>43</v>
      </c>
      <c r="AJ29" s="432">
        <f t="shared" si="10"/>
        <v>2.6875</v>
      </c>
      <c r="AK29" s="93"/>
    </row>
    <row r="30" spans="1:37" x14ac:dyDescent="0.2">
      <c r="A30" s="15" t="s">
        <v>63</v>
      </c>
      <c r="B30" s="157" t="s">
        <v>109</v>
      </c>
      <c r="C30" s="372">
        <f>'18'!F31</f>
        <v>0.13738968092328582</v>
      </c>
      <c r="D30" s="422">
        <f t="shared" si="0"/>
        <v>1</v>
      </c>
      <c r="E30" s="372">
        <f>'18'!G31</f>
        <v>0.66208418194161578</v>
      </c>
      <c r="F30" s="422">
        <f t="shared" si="1"/>
        <v>2</v>
      </c>
      <c r="G30" s="372">
        <f>'18'!H31</f>
        <v>0.40029000000000003</v>
      </c>
      <c r="H30" s="422">
        <f t="shared" si="2"/>
        <v>2</v>
      </c>
      <c r="I30" s="372">
        <f>'18'!I31</f>
        <v>6.7487948580610607E-2</v>
      </c>
      <c r="J30" s="422">
        <f t="shared" si="3"/>
        <v>2</v>
      </c>
      <c r="K30" s="372">
        <f>'18'!J31</f>
        <v>1.1603375527426161E-2</v>
      </c>
      <c r="L30" s="422">
        <f t="shared" si="4"/>
        <v>3</v>
      </c>
      <c r="M30" s="372">
        <f>'18'!K31</f>
        <v>0.18730650154798761</v>
      </c>
      <c r="N30" s="422">
        <f t="shared" si="5"/>
        <v>3</v>
      </c>
      <c r="O30" s="423">
        <f>'18'!L31</f>
        <v>1.6E-2</v>
      </c>
      <c r="P30" s="422">
        <f t="shared" si="6"/>
        <v>2</v>
      </c>
      <c r="Q30" s="423">
        <f>'18'!M31</f>
        <v>7.7831454643048845E-2</v>
      </c>
      <c r="R30" s="422">
        <f t="shared" si="7"/>
        <v>3</v>
      </c>
      <c r="S30" s="423">
        <f>'18'!N31</f>
        <v>6.1664953751284684E-3</v>
      </c>
      <c r="T30" s="422">
        <f t="shared" si="7"/>
        <v>2</v>
      </c>
      <c r="U30" s="423">
        <f>'18'!O31</f>
        <v>0.2550692419825073</v>
      </c>
      <c r="V30" s="422">
        <f t="shared" si="7"/>
        <v>3</v>
      </c>
      <c r="W30" s="423">
        <f>'18'!P31</f>
        <v>0.21897671033478894</v>
      </c>
      <c r="X30" s="422">
        <f t="shared" si="7"/>
        <v>3</v>
      </c>
      <c r="Y30" s="423">
        <f>'18'!Q31</f>
        <v>5.8054526464206724E-2</v>
      </c>
      <c r="Z30" s="422">
        <f t="shared" si="7"/>
        <v>3</v>
      </c>
      <c r="AA30" s="423">
        <f>'18'!R31</f>
        <v>0.12596773321845856</v>
      </c>
      <c r="AB30" s="422">
        <f t="shared" si="7"/>
        <v>4</v>
      </c>
      <c r="AC30" s="424">
        <f>'18'!S31</f>
        <v>1.1886231781519741E-3</v>
      </c>
      <c r="AD30" s="422">
        <f t="shared" si="7"/>
        <v>1</v>
      </c>
      <c r="AE30" s="423">
        <f>'18'!T31</f>
        <v>0.15252416756176157</v>
      </c>
      <c r="AF30" s="422">
        <f t="shared" si="8"/>
        <v>1</v>
      </c>
      <c r="AG30" s="423">
        <f>'18'!U31</f>
        <v>5.433705957266167E-3</v>
      </c>
      <c r="AH30" s="422">
        <f t="shared" si="7"/>
        <v>1</v>
      </c>
      <c r="AI30" s="425">
        <f t="shared" si="9"/>
        <v>36</v>
      </c>
      <c r="AJ30" s="432">
        <f t="shared" si="10"/>
        <v>2.25</v>
      </c>
      <c r="AK30" s="93"/>
    </row>
    <row r="31" spans="1:37" x14ac:dyDescent="0.2">
      <c r="A31" s="15" t="s">
        <v>64</v>
      </c>
      <c r="B31" s="157" t="s">
        <v>109</v>
      </c>
      <c r="C31" s="372">
        <f>'18'!F32</f>
        <v>0.24870466321243523</v>
      </c>
      <c r="D31" s="422">
        <f t="shared" si="0"/>
        <v>3</v>
      </c>
      <c r="E31" s="372">
        <f>'18'!G32</f>
        <v>0.71243523316062174</v>
      </c>
      <c r="F31" s="422">
        <f t="shared" si="1"/>
        <v>3</v>
      </c>
      <c r="G31" s="372">
        <f>'18'!H32</f>
        <v>0.42934500000000009</v>
      </c>
      <c r="H31" s="422">
        <f t="shared" si="2"/>
        <v>3</v>
      </c>
      <c r="I31" s="372">
        <f>'18'!I32</f>
        <v>8.3969465648854963E-2</v>
      </c>
      <c r="J31" s="422">
        <f t="shared" si="3"/>
        <v>3</v>
      </c>
      <c r="K31" s="372">
        <f>'18'!J32</f>
        <v>1.4814814814814815E-2</v>
      </c>
      <c r="L31" s="422">
        <f t="shared" si="4"/>
        <v>4</v>
      </c>
      <c r="M31" s="372">
        <f>'18'!K32</f>
        <v>0.12994350282485875</v>
      </c>
      <c r="N31" s="422">
        <f t="shared" si="5"/>
        <v>2</v>
      </c>
      <c r="O31" s="423">
        <f>'18'!L32</f>
        <v>2.2000000000000002E-2</v>
      </c>
      <c r="P31" s="422">
        <f t="shared" si="6"/>
        <v>4</v>
      </c>
      <c r="Q31" s="423">
        <f>'18'!M32</f>
        <v>6.1068702290076333E-2</v>
      </c>
      <c r="R31" s="422">
        <f t="shared" si="7"/>
        <v>1</v>
      </c>
      <c r="S31" s="423">
        <f>'18'!N32</f>
        <v>1.6759776536312849E-2</v>
      </c>
      <c r="T31" s="422">
        <f t="shared" si="7"/>
        <v>4</v>
      </c>
      <c r="U31" s="423">
        <f>'18'!O32</f>
        <v>0.262031746031746</v>
      </c>
      <c r="V31" s="422">
        <f t="shared" si="7"/>
        <v>3</v>
      </c>
      <c r="W31" s="423">
        <f>'18'!P32</f>
        <v>0.12596062992125984</v>
      </c>
      <c r="X31" s="422">
        <f t="shared" si="7"/>
        <v>1</v>
      </c>
      <c r="Y31" s="423">
        <f>'18'!Q32</f>
        <v>5.5027364868777462E-2</v>
      </c>
      <c r="Z31" s="422">
        <f t="shared" si="7"/>
        <v>2</v>
      </c>
      <c r="AA31" s="423">
        <f>'18'!R32</f>
        <v>0.11544035674470454</v>
      </c>
      <c r="AB31" s="422">
        <f t="shared" si="7"/>
        <v>3</v>
      </c>
      <c r="AC31" s="424">
        <f>'18'!S32</f>
        <v>1.5051173991571343E-3</v>
      </c>
      <c r="AD31" s="422">
        <f t="shared" si="7"/>
        <v>2</v>
      </c>
      <c r="AE31" s="423">
        <f>'18'!T32</f>
        <v>0.25954198473282442</v>
      </c>
      <c r="AF31" s="422">
        <f t="shared" si="8"/>
        <v>3</v>
      </c>
      <c r="AG31" s="423">
        <f>'18'!U32</f>
        <v>1.5653220951234198E-2</v>
      </c>
      <c r="AH31" s="422">
        <f t="shared" si="7"/>
        <v>4</v>
      </c>
      <c r="AI31" s="425">
        <f t="shared" si="9"/>
        <v>45</v>
      </c>
      <c r="AJ31" s="432">
        <f t="shared" si="10"/>
        <v>2.8125</v>
      </c>
      <c r="AK31" s="93"/>
    </row>
    <row r="32" spans="1:37" x14ac:dyDescent="0.2">
      <c r="A32" s="15" t="s">
        <v>65</v>
      </c>
      <c r="B32" s="157" t="s">
        <v>109</v>
      </c>
      <c r="C32" s="372">
        <f>'18'!F33</f>
        <v>0.26175687666370895</v>
      </c>
      <c r="D32" s="422">
        <f t="shared" si="0"/>
        <v>3</v>
      </c>
      <c r="E32" s="372">
        <f>'18'!G33</f>
        <v>0.71561668145519075</v>
      </c>
      <c r="F32" s="422">
        <f t="shared" si="1"/>
        <v>3</v>
      </c>
      <c r="G32" s="372">
        <f>'18'!H33</f>
        <v>0.43845000000000006</v>
      </c>
      <c r="H32" s="422">
        <f t="shared" si="2"/>
        <v>3</v>
      </c>
      <c r="I32" s="372">
        <f>'18'!I33</f>
        <v>0.11</v>
      </c>
      <c r="J32" s="422">
        <f t="shared" si="3"/>
        <v>4</v>
      </c>
      <c r="K32" s="372">
        <f>'18'!J33</f>
        <v>3.4226190476190479E-2</v>
      </c>
      <c r="L32" s="422">
        <f t="shared" si="4"/>
        <v>4</v>
      </c>
      <c r="M32" s="372">
        <f>'18'!K33</f>
        <v>0.18292682926829268</v>
      </c>
      <c r="N32" s="422">
        <f t="shared" si="5"/>
        <v>3</v>
      </c>
      <c r="O32" s="423">
        <f>'18'!L33</f>
        <v>1.9E-2</v>
      </c>
      <c r="P32" s="422">
        <f t="shared" si="6"/>
        <v>3</v>
      </c>
      <c r="Q32" s="423">
        <f>'18'!M33</f>
        <v>9.8765432098765427E-2</v>
      </c>
      <c r="R32" s="422">
        <f t="shared" si="7"/>
        <v>4</v>
      </c>
      <c r="S32" s="423">
        <f>'18'!N33</f>
        <v>8.241758241758242E-3</v>
      </c>
      <c r="T32" s="422">
        <f t="shared" si="7"/>
        <v>3</v>
      </c>
      <c r="U32" s="423">
        <f>'18'!O33</f>
        <v>0.29440571428571433</v>
      </c>
      <c r="V32" s="422">
        <f t="shared" si="7"/>
        <v>4</v>
      </c>
      <c r="W32" s="423">
        <f>'18'!P33</f>
        <v>0.28935243553008599</v>
      </c>
      <c r="X32" s="422">
        <f t="shared" si="7"/>
        <v>4</v>
      </c>
      <c r="Y32" s="423">
        <f>'18'!Q33</f>
        <v>7.8076137750947572E-2</v>
      </c>
      <c r="Z32" s="422">
        <f t="shared" si="7"/>
        <v>4</v>
      </c>
      <c r="AA32" s="423">
        <f>'18'!R33</f>
        <v>0.1940480313337456</v>
      </c>
      <c r="AB32" s="422">
        <f t="shared" si="7"/>
        <v>4</v>
      </c>
      <c r="AC32" s="424">
        <f>'18'!S33</f>
        <v>2.1166821008069851E-3</v>
      </c>
      <c r="AD32" s="422">
        <f t="shared" si="7"/>
        <v>3</v>
      </c>
      <c r="AE32" s="423">
        <f>'18'!T33</f>
        <v>0.32681564245810057</v>
      </c>
      <c r="AF32" s="422">
        <f t="shared" si="8"/>
        <v>4</v>
      </c>
      <c r="AG32" s="423">
        <f>'18'!U33</f>
        <v>1.2435507342241038E-2</v>
      </c>
      <c r="AH32" s="422">
        <f t="shared" si="7"/>
        <v>4</v>
      </c>
      <c r="AI32" s="425">
        <f t="shared" si="9"/>
        <v>57</v>
      </c>
      <c r="AJ32" s="432">
        <f t="shared" si="10"/>
        <v>3.5625</v>
      </c>
      <c r="AK32" s="93"/>
    </row>
    <row r="33" spans="1:37" x14ac:dyDescent="0.2">
      <c r="A33" s="15" t="s">
        <v>66</v>
      </c>
      <c r="B33" s="157" t="s">
        <v>109</v>
      </c>
      <c r="C33" s="372">
        <f>'18'!F34</f>
        <v>0.19410150891632372</v>
      </c>
      <c r="D33" s="422">
        <f t="shared" si="0"/>
        <v>2</v>
      </c>
      <c r="E33" s="372">
        <f>'18'!G34</f>
        <v>0.74451303155006854</v>
      </c>
      <c r="F33" s="422">
        <f t="shared" si="1"/>
        <v>3</v>
      </c>
      <c r="G33" s="372">
        <f>'18'!H34</f>
        <v>0.50008800000000009</v>
      </c>
      <c r="H33" s="422">
        <f t="shared" si="2"/>
        <v>4</v>
      </c>
      <c r="I33" s="372">
        <f>'18'!I34</f>
        <v>9.0686274509803919E-2</v>
      </c>
      <c r="J33" s="422">
        <f t="shared" si="3"/>
        <v>4</v>
      </c>
      <c r="K33" s="372">
        <f>'18'!J34</f>
        <v>1.4120667522464698E-2</v>
      </c>
      <c r="L33" s="422">
        <f t="shared" si="4"/>
        <v>3</v>
      </c>
      <c r="M33" s="372">
        <f>'18'!K34</f>
        <v>0.1351981351981352</v>
      </c>
      <c r="N33" s="422">
        <f t="shared" si="5"/>
        <v>2</v>
      </c>
      <c r="O33" s="423">
        <f>'18'!L34</f>
        <v>1.9E-2</v>
      </c>
      <c r="P33" s="422">
        <f t="shared" si="6"/>
        <v>3</v>
      </c>
      <c r="Q33" s="423">
        <f>'18'!M34</f>
        <v>7.1078431372549017E-2</v>
      </c>
      <c r="R33" s="422">
        <f t="shared" si="7"/>
        <v>2</v>
      </c>
      <c r="S33" s="423">
        <f>'18'!N34</f>
        <v>9.3023255813953487E-3</v>
      </c>
      <c r="T33" s="422">
        <f t="shared" si="7"/>
        <v>4</v>
      </c>
      <c r="U33" s="423">
        <f>'18'!O34</f>
        <v>0.291741641337386</v>
      </c>
      <c r="V33" s="422">
        <f t="shared" si="7"/>
        <v>4</v>
      </c>
      <c r="W33" s="423">
        <f>'18'!P34</f>
        <v>0.28269908814589662</v>
      </c>
      <c r="X33" s="422">
        <f t="shared" si="7"/>
        <v>4</v>
      </c>
      <c r="Y33" s="423">
        <f>'18'!Q34</f>
        <v>5.7997835424277944E-2</v>
      </c>
      <c r="Z33" s="422">
        <f t="shared" si="7"/>
        <v>3</v>
      </c>
      <c r="AA33" s="423">
        <f>'18'!R34</f>
        <v>0.10307922019382465</v>
      </c>
      <c r="AB33" s="422">
        <f t="shared" si="7"/>
        <v>3</v>
      </c>
      <c r="AC33" s="424">
        <f>'18'!S34</f>
        <v>2.9824367612945983E-3</v>
      </c>
      <c r="AD33" s="422">
        <f t="shared" si="7"/>
        <v>4</v>
      </c>
      <c r="AE33" s="423">
        <f>'18'!T34</f>
        <v>0.26119402985074625</v>
      </c>
      <c r="AF33" s="422">
        <f t="shared" si="8"/>
        <v>4</v>
      </c>
      <c r="AG33" s="423">
        <f>'18'!U34</f>
        <v>6.5171766265326413E-3</v>
      </c>
      <c r="AH33" s="422">
        <f t="shared" si="7"/>
        <v>1</v>
      </c>
      <c r="AI33" s="425">
        <f t="shared" si="9"/>
        <v>50</v>
      </c>
      <c r="AJ33" s="432">
        <f t="shared" si="10"/>
        <v>3.125</v>
      </c>
      <c r="AK33" s="93"/>
    </row>
    <row r="34" spans="1:37" x14ac:dyDescent="0.2">
      <c r="A34" s="15" t="s">
        <v>67</v>
      </c>
      <c r="B34" s="157" t="s">
        <v>109</v>
      </c>
      <c r="C34" s="372">
        <f>'18'!F35</f>
        <v>0.2657423454650491</v>
      </c>
      <c r="D34" s="422">
        <f t="shared" si="0"/>
        <v>3</v>
      </c>
      <c r="E34" s="372">
        <f>'18'!G35</f>
        <v>0.66570383208164841</v>
      </c>
      <c r="F34" s="422">
        <f t="shared" si="1"/>
        <v>2</v>
      </c>
      <c r="G34" s="372">
        <f>'18'!H35</f>
        <v>0.43544900000000014</v>
      </c>
      <c r="H34" s="422">
        <f t="shared" si="2"/>
        <v>3</v>
      </c>
      <c r="I34" s="372">
        <f>'18'!I35</f>
        <v>4.9881235154394299E-2</v>
      </c>
      <c r="J34" s="422">
        <f t="shared" si="3"/>
        <v>1</v>
      </c>
      <c r="K34" s="372">
        <f>'18'!J35</f>
        <v>3.5502958579881655E-3</v>
      </c>
      <c r="L34" s="422">
        <f t="shared" si="4"/>
        <v>1</v>
      </c>
      <c r="M34" s="372">
        <f>'18'!K35</f>
        <v>0.20451843043995244</v>
      </c>
      <c r="N34" s="422">
        <f t="shared" si="5"/>
        <v>4</v>
      </c>
      <c r="O34" s="423">
        <f>'18'!L35</f>
        <v>1.3999999999999999E-2</v>
      </c>
      <c r="P34" s="422">
        <f t="shared" si="6"/>
        <v>1</v>
      </c>
      <c r="Q34" s="423">
        <f>'18'!M35</f>
        <v>5.5819477434679333E-2</v>
      </c>
      <c r="R34" s="422">
        <f t="shared" si="7"/>
        <v>1</v>
      </c>
      <c r="S34" s="423">
        <f>'18'!N35</f>
        <v>2.3724792408066431E-3</v>
      </c>
      <c r="T34" s="422">
        <f t="shared" si="7"/>
        <v>1</v>
      </c>
      <c r="U34" s="423">
        <f>'18'!O35</f>
        <v>0.21374175035868007</v>
      </c>
      <c r="V34" s="422">
        <f t="shared" si="7"/>
        <v>2</v>
      </c>
      <c r="W34" s="423">
        <f>'18'!P35</f>
        <v>0.20497134670487108</v>
      </c>
      <c r="X34" s="422">
        <f t="shared" si="7"/>
        <v>3</v>
      </c>
      <c r="Y34" s="423">
        <f>'18'!Q35</f>
        <v>5.5422668250211804E-2</v>
      </c>
      <c r="Z34" s="422">
        <f t="shared" ref="Z34:Z70" si="11">IF(OR(Y34&lt;Y$71,Y34=Y$71),1,IF(AND(Y34&gt;Y$71,OR(Y34&lt;Y$72,Y34=Y$72)),2,IF(AND(Y34&gt;Y$72,OR(Y34&lt;Y$73,Y34=Y$73)),3,4)))</f>
        <v>3</v>
      </c>
      <c r="AA34" s="423">
        <f>'18'!R35</f>
        <v>8.5909642170462264E-2</v>
      </c>
      <c r="AB34" s="422">
        <f t="shared" si="7"/>
        <v>2</v>
      </c>
      <c r="AC34" s="424">
        <f>'18'!S35</f>
        <v>1.3715785079611187E-3</v>
      </c>
      <c r="AD34" s="422">
        <f t="shared" ref="AD34:AD69" si="12">IF(OR(AC34&lt;AC$71,AC34=AC$71),1,IF(AND(AC34&gt;AC$71,OR(AC34&lt;AC$72,AC34=AC$72)),2,IF(AND(AC34&gt;AC$72,OR(AC34&lt;AC$73,AC34=AC$73)),3,4)))</f>
        <v>2</v>
      </c>
      <c r="AE34" s="423">
        <f>'18'!T35</f>
        <v>0.17865707434052758</v>
      </c>
      <c r="AF34" s="422">
        <f t="shared" si="8"/>
        <v>2</v>
      </c>
      <c r="AG34" s="423">
        <f>'18'!U35</f>
        <v>9.7799511002444987E-3</v>
      </c>
      <c r="AH34" s="422">
        <f t="shared" si="7"/>
        <v>3</v>
      </c>
      <c r="AI34" s="425">
        <f t="shared" si="9"/>
        <v>34</v>
      </c>
      <c r="AJ34" s="432">
        <f t="shared" si="10"/>
        <v>2.125</v>
      </c>
      <c r="AK34" s="93"/>
    </row>
    <row r="35" spans="1:37" x14ac:dyDescent="0.2">
      <c r="A35" s="15" t="s">
        <v>68</v>
      </c>
      <c r="B35" s="157" t="s">
        <v>109</v>
      </c>
      <c r="C35" s="372">
        <f>'18'!F36</f>
        <v>0.27757414195268243</v>
      </c>
      <c r="D35" s="422">
        <f t="shared" ref="D35:D66" si="13">IF(OR(C35&lt;C$71,C35=C$71),1,IF(AND(C35&gt;C$71,OR(C35&lt;C$72,C35=C$72)),2,IF(AND(C35&gt;C$72,OR(C35&lt;C$73,C35=C$73)),3,4)))</f>
        <v>4</v>
      </c>
      <c r="E35" s="372">
        <f>'18'!G36</f>
        <v>0.79373542152615795</v>
      </c>
      <c r="F35" s="422">
        <f t="shared" ref="F35:F66" si="14">IF(OR(E35&lt;E$71,E35=E$71),1,IF(AND(E35&gt;E$71,OR(E35&lt;E$72,E35=E$72)),2,IF(AND(E35&gt;E$72,OR(E35&lt;E$73,E35=E$73)),3,4)))</f>
        <v>4</v>
      </c>
      <c r="G35" s="372">
        <f>'18'!H36</f>
        <v>0.45406100000000016</v>
      </c>
      <c r="H35" s="422">
        <f t="shared" ref="H35:H66" si="15">IF(OR(G35&lt;G$71,G35=G$71),1,IF(AND(G35&gt;G$71,OR(G35&lt;G$72,G35=G$72)),2,IF(AND(G35&gt;G$72,OR(G35&lt;G$73,G35=G$73)),3,4)))</f>
        <v>3</v>
      </c>
      <c r="I35" s="372">
        <f>'18'!I36</f>
        <v>8.5551330798479083E-2</v>
      </c>
      <c r="J35" s="422">
        <f t="shared" ref="J35:J66" si="16">IF(OR(I35&lt;I$71,I35=I$71),1,IF(AND(I35&gt;I$71,OR(I35&lt;I$72,I35=I$72)),2,IF(AND(I35&gt;I$72,OR(I35&lt;I$73,I35=I$73)),3,4)))</f>
        <v>3</v>
      </c>
      <c r="K35" s="372">
        <f>'18'!J36</f>
        <v>1.5018773466833541E-2</v>
      </c>
      <c r="L35" s="422">
        <f t="shared" ref="L35:L66" si="17">IF(OR(K35&lt;K$71,K35=K$71),1,IF(AND(K35&gt;K$71,OR(K35&lt;K$72,K35=K$72)),2,IF(AND(K35&gt;K$72,OR(K35&lt;K$73,K35=K$73)),3,4)))</f>
        <v>4</v>
      </c>
      <c r="M35" s="372">
        <f>'18'!K36</f>
        <v>0.24015748031496062</v>
      </c>
      <c r="N35" s="422">
        <f t="shared" ref="N35:N66" si="18">IF(OR(M35&lt;M$71,M35=M$71),1,IF(AND(M35&gt;M$71,OR(M35&lt;M$72,M35=M$72)),2,IF(AND(M35&gt;M$72,OR(M35&lt;M$73,M35=M$73)),3,4)))</f>
        <v>4</v>
      </c>
      <c r="O35" s="423">
        <f>'18'!L36</f>
        <v>1.6E-2</v>
      </c>
      <c r="P35" s="422">
        <f t="shared" ref="P35:P66" si="19">IF(OR(O35&lt;O$71,O35=O$71),1,IF(AND(O35&gt;O$71,OR(O35&lt;O$72,O35=O$72)),2,IF(AND(O35&gt;O$72,OR(O35&lt;O$73,O35=O$73)),3,4)))</f>
        <v>2</v>
      </c>
      <c r="Q35" s="423">
        <f>'18'!M36</f>
        <v>7.7798861480075907E-2</v>
      </c>
      <c r="R35" s="422">
        <f t="shared" ref="R35:AH66" si="20">IF(OR(Q35&lt;Q$71,Q35=Q$71),1,IF(AND(Q35&gt;Q$71,OR(Q35&lt;Q$72,Q35=Q$72)),2,IF(AND(Q35&gt;Q$72,OR(Q35&lt;Q$73,Q35=Q$73)),3,4)))</f>
        <v>3</v>
      </c>
      <c r="S35" s="423">
        <f>'18'!N36</f>
        <v>3.937007874015748E-3</v>
      </c>
      <c r="T35" s="422">
        <f t="shared" si="20"/>
        <v>1</v>
      </c>
      <c r="U35" s="423">
        <f>'18'!O36</f>
        <v>0.18892553191489359</v>
      </c>
      <c r="V35" s="422">
        <f t="shared" ref="V35:V69" si="21">IF(OR(U35&lt;U$71,U35=U$71),1,IF(AND(U35&gt;U$71,OR(U35&lt;U$72,U35=U$72)),2,IF(AND(U35&gt;U$72,OR(U35&lt;U$73,U35=U$73)),3,4)))</f>
        <v>1</v>
      </c>
      <c r="W35" s="423">
        <f>'18'!P36</f>
        <v>0.12493617021276596</v>
      </c>
      <c r="X35" s="422">
        <f t="shared" ref="X35:X69" si="22">IF(OR(W35&lt;W$71,W35=W$71),1,IF(AND(W35&gt;W$71,OR(W35&lt;W$72,W35=W$72)),2,IF(AND(W35&gt;W$72,OR(W35&lt;W$73,W35=W$73)),3,4)))</f>
        <v>1</v>
      </c>
      <c r="Y35" s="423">
        <f>'18'!Q36</f>
        <v>5.0429475980601324E-2</v>
      </c>
      <c r="Z35" s="422">
        <f t="shared" si="11"/>
        <v>2</v>
      </c>
      <c r="AA35" s="423">
        <f>'18'!R36</f>
        <v>6.3021474199312255E-2</v>
      </c>
      <c r="AB35" s="422">
        <f t="shared" ref="AB35:AB69" si="23">IF(OR(AA35&lt;AA$71,AA35=AA$71),1,IF(AND(AA35&gt;AA$71,OR(AA35&lt;AA$72,AA35=AA$72)),2,IF(AND(AA35&gt;AA$72,OR(AA35&lt;AA$73,AA35=AA$73)),3,4)))</f>
        <v>1</v>
      </c>
      <c r="AC35" s="424">
        <f>'18'!S36</f>
        <v>2.6463427543135386E-3</v>
      </c>
      <c r="AD35" s="422">
        <f t="shared" si="12"/>
        <v>4</v>
      </c>
      <c r="AE35" s="423">
        <f>'18'!T36</f>
        <v>0.23339658444022771</v>
      </c>
      <c r="AF35" s="422">
        <f t="shared" si="8"/>
        <v>3</v>
      </c>
      <c r="AG35" s="423">
        <f>'18'!U36</f>
        <v>1.0056102466391447E-2</v>
      </c>
      <c r="AH35" s="422">
        <f t="shared" si="20"/>
        <v>3</v>
      </c>
      <c r="AI35" s="425">
        <f t="shared" si="9"/>
        <v>43</v>
      </c>
      <c r="AJ35" s="432">
        <f t="shared" si="10"/>
        <v>2.6875</v>
      </c>
      <c r="AK35" s="93"/>
    </row>
    <row r="36" spans="1:37" x14ac:dyDescent="0.2">
      <c r="A36" s="15" t="s">
        <v>69</v>
      </c>
      <c r="B36" s="157" t="s">
        <v>109</v>
      </c>
      <c r="C36" s="372">
        <f>'18'!F37</f>
        <v>0.16488463702870004</v>
      </c>
      <c r="D36" s="422">
        <f t="shared" si="13"/>
        <v>1</v>
      </c>
      <c r="E36" s="372">
        <f>'18'!G37</f>
        <v>0.81148002250984808</v>
      </c>
      <c r="F36" s="422">
        <f t="shared" si="14"/>
        <v>4</v>
      </c>
      <c r="G36" s="372">
        <f>'18'!H37</f>
        <v>0.40632200000000007</v>
      </c>
      <c r="H36" s="422">
        <f t="shared" si="15"/>
        <v>2</v>
      </c>
      <c r="I36" s="372">
        <f>'18'!I37</f>
        <v>7.8853046594982074E-2</v>
      </c>
      <c r="J36" s="422">
        <f t="shared" si="16"/>
        <v>3</v>
      </c>
      <c r="K36" s="372">
        <f>'18'!J37</f>
        <v>9.1324200913242004E-3</v>
      </c>
      <c r="L36" s="422">
        <f t="shared" si="17"/>
        <v>2</v>
      </c>
      <c r="M36" s="372">
        <f>'18'!K37</f>
        <v>0.3125</v>
      </c>
      <c r="N36" s="422">
        <f t="shared" si="18"/>
        <v>4</v>
      </c>
      <c r="O36" s="423">
        <f>'18'!L37</f>
        <v>1.2E-2</v>
      </c>
      <c r="P36" s="422">
        <f t="shared" si="19"/>
        <v>1</v>
      </c>
      <c r="Q36" s="423">
        <f>'18'!M37</f>
        <v>5.3571428571428568E-2</v>
      </c>
      <c r="R36" s="422">
        <f t="shared" si="20"/>
        <v>1</v>
      </c>
      <c r="S36" s="423">
        <f>'18'!N37</f>
        <v>0</v>
      </c>
      <c r="T36" s="422">
        <f t="shared" si="20"/>
        <v>1</v>
      </c>
      <c r="U36" s="423">
        <f>'18'!O37</f>
        <v>0.308</v>
      </c>
      <c r="V36" s="422">
        <f t="shared" si="21"/>
        <v>4</v>
      </c>
      <c r="W36" s="423">
        <f>'18'!P37</f>
        <v>0.217</v>
      </c>
      <c r="X36" s="422">
        <f t="shared" si="22"/>
        <v>3</v>
      </c>
      <c r="Y36" s="423">
        <f>'18'!Q37</f>
        <v>5.389225885169513E-2</v>
      </c>
      <c r="Z36" s="422">
        <f t="shared" si="11"/>
        <v>2</v>
      </c>
      <c r="AA36" s="423">
        <f>'18'!R37</f>
        <v>8.3333333333333481E-2</v>
      </c>
      <c r="AB36" s="422">
        <f t="shared" si="23"/>
        <v>1</v>
      </c>
      <c r="AC36" s="424">
        <f>'18'!S37</f>
        <v>2.4356297842727907E-3</v>
      </c>
      <c r="AD36" s="422">
        <f t="shared" si="12"/>
        <v>3</v>
      </c>
      <c r="AE36" s="423">
        <f>'18'!T37</f>
        <v>0.12820512820512819</v>
      </c>
      <c r="AF36" s="422">
        <f t="shared" si="8"/>
        <v>1</v>
      </c>
      <c r="AG36" s="423">
        <f>'18'!U37</f>
        <v>6.6109951287404312E-3</v>
      </c>
      <c r="AH36" s="422">
        <f t="shared" si="20"/>
        <v>1</v>
      </c>
      <c r="AI36" s="425">
        <f t="shared" si="9"/>
        <v>34</v>
      </c>
      <c r="AJ36" s="432">
        <f t="shared" si="10"/>
        <v>2.125</v>
      </c>
      <c r="AK36" s="93"/>
    </row>
    <row r="37" spans="1:37" x14ac:dyDescent="0.2">
      <c r="A37" s="15" t="s">
        <v>70</v>
      </c>
      <c r="B37" s="157" t="s">
        <v>105</v>
      </c>
      <c r="C37" s="372">
        <f>'18'!F38</f>
        <v>0.25859094176851188</v>
      </c>
      <c r="D37" s="422">
        <f t="shared" si="13"/>
        <v>3</v>
      </c>
      <c r="E37" s="372">
        <f>'18'!G38</f>
        <v>0.6376707404744788</v>
      </c>
      <c r="F37" s="422">
        <f t="shared" si="14"/>
        <v>2</v>
      </c>
      <c r="G37" s="372">
        <f>'18'!H38</f>
        <v>0.4485820000000002</v>
      </c>
      <c r="H37" s="422">
        <f t="shared" si="15"/>
        <v>3</v>
      </c>
      <c r="I37" s="372">
        <f>'18'!I38</f>
        <v>6.6514806378132119E-2</v>
      </c>
      <c r="J37" s="422">
        <f t="shared" si="16"/>
        <v>2</v>
      </c>
      <c r="K37" s="372">
        <f>'18'!J38</f>
        <v>1.1264720942140297E-2</v>
      </c>
      <c r="L37" s="422">
        <f t="shared" si="17"/>
        <v>2</v>
      </c>
      <c r="M37" s="372">
        <f>'18'!K38</f>
        <v>0.13816381638163816</v>
      </c>
      <c r="N37" s="422">
        <f t="shared" si="18"/>
        <v>2</v>
      </c>
      <c r="O37" s="423">
        <f>'18'!L38</f>
        <v>2.1000000000000001E-2</v>
      </c>
      <c r="P37" s="422">
        <f t="shared" si="19"/>
        <v>4</v>
      </c>
      <c r="Q37" s="423">
        <f>'18'!M38</f>
        <v>8.0982711555959958E-2</v>
      </c>
      <c r="R37" s="422">
        <f t="shared" si="20"/>
        <v>3</v>
      </c>
      <c r="S37" s="423">
        <f>'18'!N38</f>
        <v>1.1150758251561105E-2</v>
      </c>
      <c r="T37" s="422">
        <f t="shared" si="20"/>
        <v>4</v>
      </c>
      <c r="U37" s="423">
        <f>'18'!O38</f>
        <v>0.26805621890547271</v>
      </c>
      <c r="V37" s="422">
        <f t="shared" si="21"/>
        <v>3</v>
      </c>
      <c r="W37" s="423">
        <f>'18'!P38</f>
        <v>0.24797314768771755</v>
      </c>
      <c r="X37" s="422">
        <f t="shared" si="22"/>
        <v>4</v>
      </c>
      <c r="Y37" s="423">
        <f>'18'!Q38</f>
        <v>5.7129724611655441E-2</v>
      </c>
      <c r="Z37" s="422">
        <f t="shared" si="11"/>
        <v>3</v>
      </c>
      <c r="AA37" s="423">
        <f>'18'!R38</f>
        <v>0.11380702814882737</v>
      </c>
      <c r="AB37" s="422">
        <f t="shared" si="23"/>
        <v>3</v>
      </c>
      <c r="AC37" s="424">
        <f>'18'!S38</f>
        <v>2.51076866376431E-3</v>
      </c>
      <c r="AD37" s="422">
        <f t="shared" si="12"/>
        <v>4</v>
      </c>
      <c r="AE37" s="423">
        <f>'18'!T38</f>
        <v>0.21165225307237145</v>
      </c>
      <c r="AF37" s="422">
        <f t="shared" si="8"/>
        <v>2</v>
      </c>
      <c r="AG37" s="423">
        <f>'18'!U38</f>
        <v>8.9143804851081476E-3</v>
      </c>
      <c r="AH37" s="422">
        <f t="shared" si="20"/>
        <v>2</v>
      </c>
      <c r="AI37" s="425">
        <f t="shared" si="9"/>
        <v>46</v>
      </c>
      <c r="AJ37" s="432">
        <f t="shared" si="10"/>
        <v>2.875</v>
      </c>
      <c r="AK37" s="93"/>
    </row>
    <row r="38" spans="1:37" x14ac:dyDescent="0.2">
      <c r="A38" s="15" t="s">
        <v>71</v>
      </c>
      <c r="B38" s="157" t="s">
        <v>105</v>
      </c>
      <c r="C38" s="372">
        <f>'18'!F39</f>
        <v>0.16290415152094892</v>
      </c>
      <c r="D38" s="422">
        <f t="shared" si="13"/>
        <v>1</v>
      </c>
      <c r="E38" s="372">
        <f>'18'!G39</f>
        <v>0.63989860340539506</v>
      </c>
      <c r="F38" s="422">
        <f t="shared" si="14"/>
        <v>2</v>
      </c>
      <c r="G38" s="372">
        <f>'18'!H39</f>
        <v>0.40250700000000011</v>
      </c>
      <c r="H38" s="422">
        <f t="shared" si="15"/>
        <v>2</v>
      </c>
      <c r="I38" s="372">
        <f>'18'!I39</f>
        <v>5.7225017972681522E-2</v>
      </c>
      <c r="J38" s="422">
        <f t="shared" si="16"/>
        <v>1</v>
      </c>
      <c r="K38" s="372">
        <f>'18'!J39</f>
        <v>1.1657185489135503E-2</v>
      </c>
      <c r="L38" s="422">
        <f t="shared" si="17"/>
        <v>3</v>
      </c>
      <c r="M38" s="372">
        <f>'18'!K39</f>
        <v>0.29635545230143751</v>
      </c>
      <c r="N38" s="422">
        <f t="shared" si="18"/>
        <v>4</v>
      </c>
      <c r="O38" s="423">
        <f>'18'!L39</f>
        <v>1.9E-2</v>
      </c>
      <c r="P38" s="422">
        <f t="shared" si="19"/>
        <v>3</v>
      </c>
      <c r="Q38" s="423">
        <f>'18'!M39</f>
        <v>6.4502226691567299E-2</v>
      </c>
      <c r="R38" s="422">
        <f t="shared" si="20"/>
        <v>1</v>
      </c>
      <c r="S38" s="423">
        <f>'18'!N39</f>
        <v>7.492795389048991E-3</v>
      </c>
      <c r="T38" s="422">
        <f t="shared" si="20"/>
        <v>3</v>
      </c>
      <c r="U38" s="423">
        <f>'18'!O39</f>
        <v>0.22417474933497034</v>
      </c>
      <c r="V38" s="422">
        <f t="shared" si="21"/>
        <v>2</v>
      </c>
      <c r="W38" s="423">
        <f>'18'!P39</f>
        <v>0.18346240294237848</v>
      </c>
      <c r="X38" s="422">
        <f t="shared" si="22"/>
        <v>2</v>
      </c>
      <c r="Y38" s="423">
        <f>'18'!Q39</f>
        <v>4.5214886867156578E-2</v>
      </c>
      <c r="Z38" s="422">
        <f t="shared" si="11"/>
        <v>1</v>
      </c>
      <c r="AA38" s="423">
        <f>'18'!R39</f>
        <v>0.10469271635199662</v>
      </c>
      <c r="AB38" s="422">
        <f t="shared" si="23"/>
        <v>3</v>
      </c>
      <c r="AC38" s="424">
        <f>'18'!S39</f>
        <v>1.2629510957270155E-3</v>
      </c>
      <c r="AD38" s="422">
        <f t="shared" si="12"/>
        <v>1</v>
      </c>
      <c r="AE38" s="423">
        <f>'18'!T39</f>
        <v>0.10884648742411096</v>
      </c>
      <c r="AF38" s="422">
        <f t="shared" si="8"/>
        <v>1</v>
      </c>
      <c r="AG38" s="423">
        <f>'18'!U39</f>
        <v>6.486267355832573E-3</v>
      </c>
      <c r="AH38" s="422">
        <f t="shared" si="20"/>
        <v>1</v>
      </c>
      <c r="AI38" s="425">
        <f t="shared" si="9"/>
        <v>31</v>
      </c>
      <c r="AJ38" s="432">
        <f t="shared" si="10"/>
        <v>1.9375</v>
      </c>
      <c r="AK38" s="93"/>
    </row>
    <row r="39" spans="1:37" x14ac:dyDescent="0.2">
      <c r="A39" s="15" t="s">
        <v>72</v>
      </c>
      <c r="B39" s="157" t="s">
        <v>109</v>
      </c>
      <c r="C39" s="372">
        <f>'18'!F40</f>
        <v>0.24291147994467496</v>
      </c>
      <c r="D39" s="422">
        <f t="shared" si="13"/>
        <v>3</v>
      </c>
      <c r="E39" s="372">
        <f>'18'!G40</f>
        <v>0.68499308437067774</v>
      </c>
      <c r="F39" s="422">
        <f t="shared" si="14"/>
        <v>2</v>
      </c>
      <c r="G39" s="372">
        <f>'18'!H40</f>
        <v>0.42789800000000011</v>
      </c>
      <c r="H39" s="422">
        <f t="shared" si="15"/>
        <v>2</v>
      </c>
      <c r="I39" s="372">
        <f>'18'!I40</f>
        <v>9.0600226500566247E-2</v>
      </c>
      <c r="J39" s="422">
        <f t="shared" si="16"/>
        <v>4</v>
      </c>
      <c r="K39" s="372">
        <f>'18'!J40</f>
        <v>1.4654161781946073E-2</v>
      </c>
      <c r="L39" s="422">
        <f t="shared" si="17"/>
        <v>3</v>
      </c>
      <c r="M39" s="372">
        <f>'18'!K40</f>
        <v>0.19862227324913892</v>
      </c>
      <c r="N39" s="422">
        <f t="shared" si="18"/>
        <v>4</v>
      </c>
      <c r="O39" s="423">
        <f>'18'!L40</f>
        <v>1.7000000000000001E-2</v>
      </c>
      <c r="P39" s="422">
        <f t="shared" si="19"/>
        <v>2</v>
      </c>
      <c r="Q39" s="423">
        <f>'18'!M40</f>
        <v>8.35214446952596E-2</v>
      </c>
      <c r="R39" s="422">
        <f t="shared" si="20"/>
        <v>3</v>
      </c>
      <c r="S39" s="423">
        <f>'18'!N40</f>
        <v>1.2500000000000001E-2</v>
      </c>
      <c r="T39" s="422">
        <f t="shared" si="20"/>
        <v>4</v>
      </c>
      <c r="U39" s="423">
        <f>'18'!O40</f>
        <v>0.19536663007683863</v>
      </c>
      <c r="V39" s="422">
        <f t="shared" si="21"/>
        <v>1</v>
      </c>
      <c r="W39" s="423">
        <f>'18'!P40</f>
        <v>0.1693010989010989</v>
      </c>
      <c r="X39" s="422">
        <f t="shared" si="22"/>
        <v>2</v>
      </c>
      <c r="Y39" s="423">
        <f>'18'!Q40</f>
        <v>5.9390795145576547E-2</v>
      </c>
      <c r="Z39" s="422">
        <f t="shared" si="11"/>
        <v>4</v>
      </c>
      <c r="AA39" s="423">
        <f>'18'!R40</f>
        <v>7.8436830157064596E-2</v>
      </c>
      <c r="AB39" s="422">
        <f t="shared" si="23"/>
        <v>1</v>
      </c>
      <c r="AC39" s="424">
        <f>'18'!S40</f>
        <v>1.9027484143763213E-3</v>
      </c>
      <c r="AD39" s="422">
        <f t="shared" si="12"/>
        <v>3</v>
      </c>
      <c r="AE39" s="423">
        <f>'18'!T40</f>
        <v>0.3023529411764706</v>
      </c>
      <c r="AF39" s="422">
        <f t="shared" si="8"/>
        <v>4</v>
      </c>
      <c r="AG39" s="423">
        <f>'18'!U40</f>
        <v>7.9809725158562373E-3</v>
      </c>
      <c r="AH39" s="422">
        <f t="shared" si="20"/>
        <v>2</v>
      </c>
      <c r="AI39" s="425">
        <f t="shared" si="9"/>
        <v>44</v>
      </c>
      <c r="AJ39" s="432">
        <f t="shared" si="10"/>
        <v>2.75</v>
      </c>
      <c r="AK39" s="93"/>
    </row>
    <row r="40" spans="1:37" x14ac:dyDescent="0.2">
      <c r="A40" s="15" t="s">
        <v>73</v>
      </c>
      <c r="B40" s="157" t="s">
        <v>105</v>
      </c>
      <c r="C40" s="372">
        <f>'18'!F41</f>
        <v>0.18476598348118692</v>
      </c>
      <c r="D40" s="422">
        <f t="shared" si="13"/>
        <v>2</v>
      </c>
      <c r="E40" s="372">
        <f>'18'!G41</f>
        <v>0.64117467115325788</v>
      </c>
      <c r="F40" s="422">
        <f t="shared" si="14"/>
        <v>2</v>
      </c>
      <c r="G40" s="372">
        <f>'18'!H41</f>
        <v>0.39642000000000016</v>
      </c>
      <c r="H40" s="422">
        <f t="shared" si="15"/>
        <v>2</v>
      </c>
      <c r="I40" s="372">
        <f>'18'!I41</f>
        <v>7.1985602879424113E-2</v>
      </c>
      <c r="J40" s="422">
        <f t="shared" si="16"/>
        <v>2</v>
      </c>
      <c r="K40" s="372">
        <f>'18'!J41</f>
        <v>1.8786692759295499E-2</v>
      </c>
      <c r="L40" s="422">
        <f t="shared" si="17"/>
        <v>4</v>
      </c>
      <c r="M40" s="372">
        <f>'18'!K41</f>
        <v>0.21366995073891626</v>
      </c>
      <c r="N40" s="422">
        <f t="shared" si="18"/>
        <v>4</v>
      </c>
      <c r="O40" s="423">
        <f>'18'!L41</f>
        <v>1.6E-2</v>
      </c>
      <c r="P40" s="422">
        <f t="shared" si="19"/>
        <v>2</v>
      </c>
      <c r="Q40" s="423">
        <f>'18'!M41</f>
        <v>8.5680047932893952E-2</v>
      </c>
      <c r="R40" s="422">
        <f t="shared" si="20"/>
        <v>4</v>
      </c>
      <c r="S40" s="423">
        <f>'18'!N41</f>
        <v>4.3050430504305041E-3</v>
      </c>
      <c r="T40" s="422">
        <f t="shared" si="20"/>
        <v>2</v>
      </c>
      <c r="U40" s="423">
        <f>'18'!O41</f>
        <v>0.24188946975354741</v>
      </c>
      <c r="V40" s="422">
        <f t="shared" si="21"/>
        <v>2</v>
      </c>
      <c r="W40" s="423">
        <f>'18'!P41</f>
        <v>0.20771994025392082</v>
      </c>
      <c r="X40" s="422">
        <f t="shared" si="22"/>
        <v>3</v>
      </c>
      <c r="Y40" s="423">
        <f>'18'!Q41</f>
        <v>4.8960236361059839E-2</v>
      </c>
      <c r="Z40" s="422">
        <f t="shared" si="11"/>
        <v>1</v>
      </c>
      <c r="AA40" s="423">
        <f>'18'!R41</f>
        <v>0.14089085901669918</v>
      </c>
      <c r="AB40" s="422">
        <f t="shared" si="23"/>
        <v>4</v>
      </c>
      <c r="AC40" s="424">
        <f>'18'!S41</f>
        <v>1.2118036223102873E-3</v>
      </c>
      <c r="AD40" s="422">
        <f t="shared" si="12"/>
        <v>1</v>
      </c>
      <c r="AE40" s="423">
        <f>'18'!T41</f>
        <v>0.14663461538461542</v>
      </c>
      <c r="AF40" s="422">
        <f t="shared" si="8"/>
        <v>1</v>
      </c>
      <c r="AG40" s="423">
        <f>'18'!U41</f>
        <v>9.9564405724953328E-3</v>
      </c>
      <c r="AH40" s="422">
        <f t="shared" si="20"/>
        <v>3</v>
      </c>
      <c r="AI40" s="425">
        <f t="shared" si="9"/>
        <v>39</v>
      </c>
      <c r="AJ40" s="432">
        <f t="shared" si="10"/>
        <v>2.4375</v>
      </c>
      <c r="AK40" s="93"/>
    </row>
    <row r="41" spans="1:37" x14ac:dyDescent="0.2">
      <c r="A41" s="15" t="s">
        <v>74</v>
      </c>
      <c r="B41" s="157" t="s">
        <v>105</v>
      </c>
      <c r="C41" s="372">
        <f>'18'!F42</f>
        <v>0.24168514412416853</v>
      </c>
      <c r="D41" s="422">
        <f t="shared" si="13"/>
        <v>3</v>
      </c>
      <c r="E41" s="372">
        <f>'18'!G42</f>
        <v>0.60524370793947169</v>
      </c>
      <c r="F41" s="422">
        <f t="shared" si="14"/>
        <v>1</v>
      </c>
      <c r="G41" s="372">
        <f>'18'!H42</f>
        <v>0.47997600000000007</v>
      </c>
      <c r="H41" s="422">
        <f t="shared" si="15"/>
        <v>4</v>
      </c>
      <c r="I41" s="372">
        <f>'18'!I42</f>
        <v>8.8293162813575993E-2</v>
      </c>
      <c r="J41" s="422">
        <f t="shared" si="16"/>
        <v>4</v>
      </c>
      <c r="K41" s="372">
        <f>'18'!J42</f>
        <v>1.8097643097643099E-2</v>
      </c>
      <c r="L41" s="422">
        <f t="shared" si="17"/>
        <v>4</v>
      </c>
      <c r="M41" s="372">
        <f>'18'!K42</f>
        <v>0.16508168739331872</v>
      </c>
      <c r="N41" s="422">
        <f t="shared" si="18"/>
        <v>3</v>
      </c>
      <c r="O41" s="423">
        <f>'18'!L42</f>
        <v>2.2000000000000002E-2</v>
      </c>
      <c r="P41" s="422">
        <f t="shared" si="19"/>
        <v>4</v>
      </c>
      <c r="Q41" s="423">
        <f>'18'!M42</f>
        <v>7.8094302554027509E-2</v>
      </c>
      <c r="R41" s="422">
        <f t="shared" si="20"/>
        <v>3</v>
      </c>
      <c r="S41" s="423">
        <f>'18'!N42</f>
        <v>5.0578034682080926E-3</v>
      </c>
      <c r="T41" s="422">
        <f t="shared" si="20"/>
        <v>2</v>
      </c>
      <c r="U41" s="423">
        <f>'18'!O42</f>
        <v>0.2784776034236805</v>
      </c>
      <c r="V41" s="422">
        <f t="shared" si="21"/>
        <v>4</v>
      </c>
      <c r="W41" s="423">
        <f>'18'!P42</f>
        <v>0.22201284246575348</v>
      </c>
      <c r="X41" s="422">
        <f t="shared" si="22"/>
        <v>3</v>
      </c>
      <c r="Y41" s="423">
        <f>'18'!Q42</f>
        <v>4.8679059954990445E-2</v>
      </c>
      <c r="Z41" s="422">
        <f t="shared" si="11"/>
        <v>1</v>
      </c>
      <c r="AA41" s="423">
        <f>'18'!R42</f>
        <v>9.9656413011368183E-2</v>
      </c>
      <c r="AB41" s="422">
        <f t="shared" si="23"/>
        <v>2</v>
      </c>
      <c r="AC41" s="424">
        <f>'18'!S42</f>
        <v>7.0562185967857705E-4</v>
      </c>
      <c r="AD41" s="422">
        <f t="shared" si="12"/>
        <v>1</v>
      </c>
      <c r="AE41" s="423">
        <f>'18'!T42</f>
        <v>0.11464478071300332</v>
      </c>
      <c r="AF41" s="422">
        <f t="shared" si="8"/>
        <v>1</v>
      </c>
      <c r="AG41" s="423">
        <f>'18'!U42</f>
        <v>9.1487523875567241E-3</v>
      </c>
      <c r="AH41" s="422">
        <f t="shared" si="20"/>
        <v>2</v>
      </c>
      <c r="AI41" s="425">
        <f t="shared" si="9"/>
        <v>42</v>
      </c>
      <c r="AJ41" s="432">
        <f t="shared" si="10"/>
        <v>2.625</v>
      </c>
      <c r="AK41" s="93"/>
    </row>
    <row r="42" spans="1:37" x14ac:dyDescent="0.2">
      <c r="A42" s="15" t="s">
        <v>75</v>
      </c>
      <c r="B42" s="157" t="s">
        <v>105</v>
      </c>
      <c r="C42" s="372">
        <f>'18'!F43</f>
        <v>0.26845885708249712</v>
      </c>
      <c r="D42" s="422">
        <f t="shared" si="13"/>
        <v>4</v>
      </c>
      <c r="E42" s="372">
        <f>'18'!G43</f>
        <v>0.68432449561635156</v>
      </c>
      <c r="F42" s="422">
        <f t="shared" si="14"/>
        <v>2</v>
      </c>
      <c r="G42" s="372">
        <f>'18'!H43</f>
        <v>0.50989400000000007</v>
      </c>
      <c r="H42" s="422">
        <f t="shared" si="15"/>
        <v>4</v>
      </c>
      <c r="I42" s="372">
        <f>'18'!I43</f>
        <v>8.6483023702754638E-2</v>
      </c>
      <c r="J42" s="422">
        <f t="shared" si="16"/>
        <v>4</v>
      </c>
      <c r="K42" s="372">
        <f>'18'!J43</f>
        <v>1.3923158265773705E-2</v>
      </c>
      <c r="L42" s="422">
        <f t="shared" si="17"/>
        <v>3</v>
      </c>
      <c r="M42" s="372">
        <f>'18'!K43</f>
        <v>0.16677255400254129</v>
      </c>
      <c r="N42" s="422">
        <f t="shared" si="18"/>
        <v>3</v>
      </c>
      <c r="O42" s="423">
        <f>'18'!L43</f>
        <v>2.1000000000000001E-2</v>
      </c>
      <c r="P42" s="422">
        <f t="shared" si="19"/>
        <v>4</v>
      </c>
      <c r="Q42" s="423">
        <f>'18'!M43</f>
        <v>7.6727156956383311E-2</v>
      </c>
      <c r="R42" s="422">
        <f t="shared" si="20"/>
        <v>3</v>
      </c>
      <c r="S42" s="423">
        <f>'18'!N43</f>
        <v>6.9335014182161994E-3</v>
      </c>
      <c r="T42" s="422">
        <f t="shared" si="20"/>
        <v>3</v>
      </c>
      <c r="U42" s="423">
        <f>'18'!O43</f>
        <v>0.34826127577319588</v>
      </c>
      <c r="V42" s="422">
        <f t="shared" si="21"/>
        <v>4</v>
      </c>
      <c r="W42" s="423">
        <f>'18'!P43</f>
        <v>0.29803739522888456</v>
      </c>
      <c r="X42" s="422">
        <f t="shared" si="22"/>
        <v>4</v>
      </c>
      <c r="Y42" s="423">
        <f>'18'!Q43</f>
        <v>7.3970391640109323E-2</v>
      </c>
      <c r="Z42" s="422">
        <f t="shared" si="11"/>
        <v>4</v>
      </c>
      <c r="AA42" s="423">
        <f>'18'!R43</f>
        <v>0.12206760501996705</v>
      </c>
      <c r="AB42" s="422">
        <f t="shared" si="23"/>
        <v>4</v>
      </c>
      <c r="AC42" s="424">
        <f>'18'!S43</f>
        <v>1.836821200370504E-3</v>
      </c>
      <c r="AD42" s="422">
        <f t="shared" si="12"/>
        <v>3</v>
      </c>
      <c r="AE42" s="423">
        <f>'18'!T43</f>
        <v>0.2276069518716578</v>
      </c>
      <c r="AF42" s="422">
        <f t="shared" si="8"/>
        <v>3</v>
      </c>
      <c r="AG42" s="423">
        <f>'18'!U43</f>
        <v>7.6612713314598803E-3</v>
      </c>
      <c r="AH42" s="422">
        <f t="shared" si="20"/>
        <v>2</v>
      </c>
      <c r="AI42" s="425">
        <f t="shared" si="9"/>
        <v>54</v>
      </c>
      <c r="AJ42" s="432">
        <f t="shared" si="10"/>
        <v>3.375</v>
      </c>
      <c r="AK42" s="93"/>
    </row>
    <row r="43" spans="1:37" x14ac:dyDescent="0.2">
      <c r="A43" s="15" t="s">
        <v>76</v>
      </c>
      <c r="B43" s="157" t="s">
        <v>109</v>
      </c>
      <c r="C43" s="372">
        <f>'18'!F44</f>
        <v>0.31072575465639052</v>
      </c>
      <c r="D43" s="422">
        <f t="shared" si="13"/>
        <v>4</v>
      </c>
      <c r="E43" s="372">
        <f>'18'!G44</f>
        <v>0.73937058445728965</v>
      </c>
      <c r="F43" s="422">
        <f t="shared" si="14"/>
        <v>3</v>
      </c>
      <c r="G43" s="372">
        <f>'18'!H44</f>
        <v>0.42474800000000001</v>
      </c>
      <c r="H43" s="422">
        <f t="shared" si="15"/>
        <v>2</v>
      </c>
      <c r="I43" s="372">
        <f>'18'!I44</f>
        <v>8.7058823529411758E-2</v>
      </c>
      <c r="J43" s="422">
        <f t="shared" si="16"/>
        <v>4</v>
      </c>
      <c r="K43" s="372">
        <f>'18'!J44</f>
        <v>1.5369360436291522E-2</v>
      </c>
      <c r="L43" s="422">
        <f t="shared" si="17"/>
        <v>4</v>
      </c>
      <c r="M43" s="372">
        <f>'18'!K44</f>
        <v>0.16392092257001648</v>
      </c>
      <c r="N43" s="422">
        <f t="shared" si="18"/>
        <v>3</v>
      </c>
      <c r="O43" s="423">
        <f>'18'!L44</f>
        <v>1.7000000000000001E-2</v>
      </c>
      <c r="P43" s="422">
        <f t="shared" si="19"/>
        <v>2</v>
      </c>
      <c r="Q43" s="423">
        <f>'18'!M44</f>
        <v>8.1568627450980397E-2</v>
      </c>
      <c r="R43" s="422">
        <f t="shared" si="20"/>
        <v>3</v>
      </c>
      <c r="S43" s="423">
        <f>'18'!N44</f>
        <v>9.0534979423868307E-3</v>
      </c>
      <c r="T43" s="422">
        <f t="shared" si="20"/>
        <v>4</v>
      </c>
      <c r="U43" s="423">
        <f>'18'!O44</f>
        <v>0.22745355648535565</v>
      </c>
      <c r="V43" s="422">
        <f t="shared" si="21"/>
        <v>2</v>
      </c>
      <c r="W43" s="423">
        <f>'18'!P44</f>
        <v>0.20991304347826087</v>
      </c>
      <c r="X43" s="422">
        <f t="shared" si="22"/>
        <v>3</v>
      </c>
      <c r="Y43" s="423">
        <f>'18'!Q44</f>
        <v>5.1376612194604432E-2</v>
      </c>
      <c r="Z43" s="422">
        <f t="shared" si="11"/>
        <v>2</v>
      </c>
      <c r="AA43" s="423">
        <f>'18'!R44</f>
        <v>9.9362690783792784E-2</v>
      </c>
      <c r="AB43" s="422">
        <f t="shared" si="23"/>
        <v>2</v>
      </c>
      <c r="AC43" s="424">
        <f>'18'!S44</f>
        <v>9.2011710581346717E-4</v>
      </c>
      <c r="AD43" s="422">
        <f t="shared" si="12"/>
        <v>1</v>
      </c>
      <c r="AE43" s="423">
        <f>'18'!T44</f>
        <v>0.22580645161290325</v>
      </c>
      <c r="AF43" s="422">
        <f t="shared" si="8"/>
        <v>3</v>
      </c>
      <c r="AG43" s="423">
        <f>'18'!U44</f>
        <v>6.5662902551233797E-3</v>
      </c>
      <c r="AH43" s="422">
        <f t="shared" si="20"/>
        <v>1</v>
      </c>
      <c r="AI43" s="425">
        <f t="shared" si="9"/>
        <v>43</v>
      </c>
      <c r="AJ43" s="432">
        <f t="shared" si="10"/>
        <v>2.6875</v>
      </c>
      <c r="AK43" s="93"/>
    </row>
    <row r="44" spans="1:37" x14ac:dyDescent="0.2">
      <c r="A44" s="15" t="s">
        <v>77</v>
      </c>
      <c r="B44" s="157" t="s">
        <v>109</v>
      </c>
      <c r="C44" s="372">
        <f>'18'!F45</f>
        <v>0.28592647604901594</v>
      </c>
      <c r="D44" s="422">
        <f t="shared" si="13"/>
        <v>4</v>
      </c>
      <c r="E44" s="372">
        <f>'18'!G45</f>
        <v>0.77868548087634604</v>
      </c>
      <c r="F44" s="422">
        <f t="shared" si="14"/>
        <v>4</v>
      </c>
      <c r="G44" s="372">
        <f>'18'!H45</f>
        <v>0.46583200000000002</v>
      </c>
      <c r="H44" s="422">
        <f t="shared" si="15"/>
        <v>3</v>
      </c>
      <c r="I44" s="372">
        <f>'18'!I45</f>
        <v>9.8591549295774641E-2</v>
      </c>
      <c r="J44" s="422">
        <f t="shared" si="16"/>
        <v>4</v>
      </c>
      <c r="K44" s="372">
        <f>'18'!J45</f>
        <v>1.1968085106382979E-2</v>
      </c>
      <c r="L44" s="422">
        <f t="shared" si="17"/>
        <v>3</v>
      </c>
      <c r="M44" s="372">
        <f>'18'!K45</f>
        <v>0.17194570135746606</v>
      </c>
      <c r="N44" s="422">
        <f t="shared" si="18"/>
        <v>3</v>
      </c>
      <c r="O44" s="423">
        <f>'18'!L45</f>
        <v>1.3999999999999999E-2</v>
      </c>
      <c r="P44" s="422">
        <f t="shared" si="19"/>
        <v>1</v>
      </c>
      <c r="Q44" s="423">
        <f>'18'!M45</f>
        <v>5.5928411633109618E-2</v>
      </c>
      <c r="R44" s="422">
        <f t="shared" si="20"/>
        <v>1</v>
      </c>
      <c r="S44" s="423">
        <f>'18'!N45</f>
        <v>9.0497737556561094E-3</v>
      </c>
      <c r="T44" s="422">
        <f t="shared" si="20"/>
        <v>3</v>
      </c>
      <c r="U44" s="423">
        <f>'18'!O45</f>
        <v>0.20712718204488778</v>
      </c>
      <c r="V44" s="422">
        <f t="shared" si="21"/>
        <v>2</v>
      </c>
      <c r="W44" s="423">
        <f>'18'!P45</f>
        <v>0.12476059850374063</v>
      </c>
      <c r="X44" s="422">
        <f t="shared" si="22"/>
        <v>1</v>
      </c>
      <c r="Y44" s="423">
        <f>'18'!Q45</f>
        <v>5.6307471089353078E-2</v>
      </c>
      <c r="Z44" s="422">
        <f t="shared" si="11"/>
        <v>3</v>
      </c>
      <c r="AA44" s="423">
        <f>'18'!R45</f>
        <v>0.10205785516254695</v>
      </c>
      <c r="AB44" s="422">
        <f t="shared" si="23"/>
        <v>3</v>
      </c>
      <c r="AC44" s="424">
        <f>'18'!S45</f>
        <v>2.66844563042028E-3</v>
      </c>
      <c r="AD44" s="422">
        <f t="shared" si="12"/>
        <v>4</v>
      </c>
      <c r="AE44" s="423">
        <f>'18'!T45</f>
        <v>0.31818181818181823</v>
      </c>
      <c r="AF44" s="422">
        <f t="shared" si="8"/>
        <v>4</v>
      </c>
      <c r="AG44" s="423">
        <f>'18'!U45</f>
        <v>1.8567934178341117E-2</v>
      </c>
      <c r="AH44" s="422">
        <f t="shared" si="20"/>
        <v>4</v>
      </c>
      <c r="AI44" s="425">
        <f t="shared" si="9"/>
        <v>47</v>
      </c>
      <c r="AJ44" s="432">
        <f t="shared" si="10"/>
        <v>2.9375</v>
      </c>
      <c r="AK44" s="93"/>
    </row>
    <row r="45" spans="1:37" x14ac:dyDescent="0.2">
      <c r="A45" s="15" t="s">
        <v>78</v>
      </c>
      <c r="B45" s="157" t="s">
        <v>109</v>
      </c>
      <c r="C45" s="372">
        <f>'18'!F46</f>
        <v>0.24851569126378287</v>
      </c>
      <c r="D45" s="422">
        <f t="shared" si="13"/>
        <v>3</v>
      </c>
      <c r="E45" s="372">
        <f>'18'!G46</f>
        <v>0.67868249929318636</v>
      </c>
      <c r="F45" s="422">
        <f t="shared" si="14"/>
        <v>2</v>
      </c>
      <c r="G45" s="372">
        <f>'18'!H46</f>
        <v>0.44340100000000016</v>
      </c>
      <c r="H45" s="422">
        <f t="shared" si="15"/>
        <v>3</v>
      </c>
      <c r="I45" s="372">
        <f>'18'!I46</f>
        <v>9.0579710144927536E-2</v>
      </c>
      <c r="J45" s="422">
        <f t="shared" si="16"/>
        <v>4</v>
      </c>
      <c r="K45" s="372">
        <f>'18'!J46</f>
        <v>1.4971378247468076E-2</v>
      </c>
      <c r="L45" s="422">
        <f t="shared" si="17"/>
        <v>4</v>
      </c>
      <c r="M45" s="372">
        <f>'18'!K46</f>
        <v>0.20867208672086721</v>
      </c>
      <c r="N45" s="422">
        <f t="shared" si="18"/>
        <v>4</v>
      </c>
      <c r="O45" s="423">
        <f>'18'!L46</f>
        <v>1.6E-2</v>
      </c>
      <c r="P45" s="422">
        <f t="shared" si="19"/>
        <v>2</v>
      </c>
      <c r="Q45" s="423">
        <f>'18'!M46</f>
        <v>7.7132486388384755E-2</v>
      </c>
      <c r="R45" s="422">
        <f t="shared" si="20"/>
        <v>3</v>
      </c>
      <c r="S45" s="423">
        <f>'18'!N46</f>
        <v>6.3063063063063061E-3</v>
      </c>
      <c r="T45" s="422">
        <f t="shared" si="20"/>
        <v>2</v>
      </c>
      <c r="U45" s="423">
        <f>'18'!O46</f>
        <v>0.25764880952380959</v>
      </c>
      <c r="V45" s="422">
        <f t="shared" si="21"/>
        <v>3</v>
      </c>
      <c r="W45" s="423">
        <f>'18'!P46</f>
        <v>0.18802295918367345</v>
      </c>
      <c r="X45" s="422">
        <f t="shared" si="22"/>
        <v>2</v>
      </c>
      <c r="Y45" s="423">
        <f>'18'!Q46</f>
        <v>5.1566210624109043E-2</v>
      </c>
      <c r="Z45" s="422">
        <f t="shared" si="11"/>
        <v>2</v>
      </c>
      <c r="AA45" s="423">
        <f>'18'!R46</f>
        <v>8.3870908359717888E-2</v>
      </c>
      <c r="AB45" s="422">
        <f t="shared" si="23"/>
        <v>2</v>
      </c>
      <c r="AC45" s="424">
        <f>'18'!S46</f>
        <v>1.6588444732157307E-3</v>
      </c>
      <c r="AD45" s="422">
        <f t="shared" si="12"/>
        <v>3</v>
      </c>
      <c r="AE45" s="423">
        <f>'18'!T46</f>
        <v>0.26163873370577284</v>
      </c>
      <c r="AF45" s="422">
        <f t="shared" si="8"/>
        <v>4</v>
      </c>
      <c r="AG45" s="423">
        <f>'18'!U46</f>
        <v>9.3057128985272689E-3</v>
      </c>
      <c r="AH45" s="422">
        <f t="shared" si="20"/>
        <v>3</v>
      </c>
      <c r="AI45" s="425">
        <f t="shared" si="9"/>
        <v>46</v>
      </c>
      <c r="AJ45" s="432">
        <f t="shared" si="10"/>
        <v>2.875</v>
      </c>
      <c r="AK45" s="93"/>
    </row>
    <row r="46" spans="1:37" x14ac:dyDescent="0.2">
      <c r="A46" s="15" t="s">
        <v>79</v>
      </c>
      <c r="B46" s="157" t="s">
        <v>109</v>
      </c>
      <c r="C46" s="372">
        <f>'18'!F47</f>
        <v>0.31201550387596899</v>
      </c>
      <c r="D46" s="422">
        <f t="shared" si="13"/>
        <v>4</v>
      </c>
      <c r="E46" s="372">
        <f>'18'!G47</f>
        <v>0.84745293466223703</v>
      </c>
      <c r="F46" s="422">
        <f t="shared" si="14"/>
        <v>4</v>
      </c>
      <c r="G46" s="372">
        <f>'18'!H47</f>
        <v>0.48892200000000025</v>
      </c>
      <c r="H46" s="422">
        <f t="shared" si="15"/>
        <v>4</v>
      </c>
      <c r="I46" s="372">
        <f>'18'!I47</f>
        <v>6.2056737588652482E-2</v>
      </c>
      <c r="J46" s="422">
        <f t="shared" si="16"/>
        <v>2</v>
      </c>
      <c r="K46" s="372">
        <f>'18'!J47</f>
        <v>8.3932853717026377E-3</v>
      </c>
      <c r="L46" s="422">
        <f t="shared" si="17"/>
        <v>1</v>
      </c>
      <c r="M46" s="372">
        <f>'18'!K47</f>
        <v>0.37236084452975049</v>
      </c>
      <c r="N46" s="422">
        <f t="shared" si="18"/>
        <v>4</v>
      </c>
      <c r="O46" s="423">
        <f>'18'!L47</f>
        <v>1.1000000000000001E-2</v>
      </c>
      <c r="P46" s="422">
        <f t="shared" si="19"/>
        <v>1</v>
      </c>
      <c r="Q46" s="423">
        <f>'18'!M47</f>
        <v>7.4204946996466431E-2</v>
      </c>
      <c r="R46" s="422">
        <f t="shared" si="20"/>
        <v>2</v>
      </c>
      <c r="S46" s="423">
        <f>'18'!N47</f>
        <v>1.1428571428571429E-2</v>
      </c>
      <c r="T46" s="422">
        <f t="shared" si="20"/>
        <v>4</v>
      </c>
      <c r="U46" s="423">
        <f>'18'!O47</f>
        <v>0.318</v>
      </c>
      <c r="V46" s="422">
        <f t="shared" si="21"/>
        <v>4</v>
      </c>
      <c r="W46" s="423">
        <f>'18'!P47</f>
        <v>0.28699999999999998</v>
      </c>
      <c r="X46" s="422">
        <f t="shared" si="22"/>
        <v>4</v>
      </c>
      <c r="Y46" s="423">
        <f>'18'!Q47</f>
        <v>6.1764885534171254E-2</v>
      </c>
      <c r="Z46" s="422">
        <f t="shared" si="11"/>
        <v>4</v>
      </c>
      <c r="AA46" s="423">
        <f>'18'!R47</f>
        <v>0.12529550827423164</v>
      </c>
      <c r="AB46" s="422">
        <f t="shared" si="23"/>
        <v>4</v>
      </c>
      <c r="AC46" s="424">
        <f>'18'!S47</f>
        <v>3.1105665001413892E-3</v>
      </c>
      <c r="AD46" s="422">
        <f t="shared" si="12"/>
        <v>4</v>
      </c>
      <c r="AE46" s="423">
        <f>'18'!T47</f>
        <v>0.21023765996343691</v>
      </c>
      <c r="AF46" s="422">
        <f t="shared" si="8"/>
        <v>2</v>
      </c>
      <c r="AG46" s="423">
        <f>'18'!U47</f>
        <v>6.3153925911961541E-3</v>
      </c>
      <c r="AH46" s="422">
        <f t="shared" si="20"/>
        <v>1</v>
      </c>
      <c r="AI46" s="425">
        <f t="shared" si="9"/>
        <v>49</v>
      </c>
      <c r="AJ46" s="432">
        <f t="shared" si="10"/>
        <v>3.0625</v>
      </c>
      <c r="AK46" s="93"/>
    </row>
    <row r="47" spans="1:37" x14ac:dyDescent="0.2">
      <c r="A47" s="15" t="s">
        <v>80</v>
      </c>
      <c r="B47" s="157" t="s">
        <v>109</v>
      </c>
      <c r="C47" s="372">
        <f>'18'!F48</f>
        <v>0.14893216671370779</v>
      </c>
      <c r="D47" s="422">
        <f t="shared" si="13"/>
        <v>1</v>
      </c>
      <c r="E47" s="372">
        <f>'18'!G48</f>
        <v>0.61830840154294853</v>
      </c>
      <c r="F47" s="422">
        <f t="shared" si="14"/>
        <v>1</v>
      </c>
      <c r="G47" s="372">
        <f>'18'!H48</f>
        <v>0.50196500000000011</v>
      </c>
      <c r="H47" s="422">
        <f t="shared" si="15"/>
        <v>4</v>
      </c>
      <c r="I47" s="372">
        <f>'18'!I48</f>
        <v>6.6016504126031508E-2</v>
      </c>
      <c r="J47" s="422">
        <f t="shared" si="16"/>
        <v>2</v>
      </c>
      <c r="K47" s="372">
        <f>'18'!J48</f>
        <v>6.3306549793036276E-3</v>
      </c>
      <c r="L47" s="422">
        <f t="shared" si="17"/>
        <v>1</v>
      </c>
      <c r="M47" s="372">
        <f>'18'!K48</f>
        <v>0.11659513590844063</v>
      </c>
      <c r="N47" s="422">
        <f t="shared" si="18"/>
        <v>2</v>
      </c>
      <c r="O47" s="423">
        <f>'18'!L48</f>
        <v>1.9E-2</v>
      </c>
      <c r="P47" s="422">
        <f t="shared" si="19"/>
        <v>3</v>
      </c>
      <c r="Q47" s="423">
        <f>'18'!M48</f>
        <v>8.5820895522388058E-2</v>
      </c>
      <c r="R47" s="422">
        <f t="shared" si="20"/>
        <v>4</v>
      </c>
      <c r="S47" s="423">
        <f>'18'!N48</f>
        <v>7.5705437026841018E-3</v>
      </c>
      <c r="T47" s="422">
        <f t="shared" si="20"/>
        <v>3</v>
      </c>
      <c r="U47" s="423">
        <f>'18'!O48</f>
        <v>0.24749643835616442</v>
      </c>
      <c r="V47" s="422">
        <f t="shared" si="21"/>
        <v>2</v>
      </c>
      <c r="W47" s="423">
        <f>'18'!P48</f>
        <v>0.17032986301369862</v>
      </c>
      <c r="X47" s="422">
        <f t="shared" si="22"/>
        <v>2</v>
      </c>
      <c r="Y47" s="423">
        <f>'18'!Q48</f>
        <v>6.3393248337364483E-2</v>
      </c>
      <c r="Z47" s="422">
        <f t="shared" si="11"/>
        <v>4</v>
      </c>
      <c r="AA47" s="423">
        <f>'18'!R48</f>
        <v>0.15337901941903598</v>
      </c>
      <c r="AB47" s="422">
        <f t="shared" si="23"/>
        <v>4</v>
      </c>
      <c r="AC47" s="424">
        <f>'18'!S48</f>
        <v>1.5285845307245491E-3</v>
      </c>
      <c r="AD47" s="422">
        <f t="shared" si="12"/>
        <v>2</v>
      </c>
      <c r="AE47" s="423">
        <f>'18'!T48</f>
        <v>0.18393393393393398</v>
      </c>
      <c r="AF47" s="422">
        <f t="shared" si="8"/>
        <v>2</v>
      </c>
      <c r="AG47" s="423">
        <f>'18'!U48</f>
        <v>8.7638846428207476E-3</v>
      </c>
      <c r="AH47" s="422">
        <f t="shared" si="20"/>
        <v>2</v>
      </c>
      <c r="AI47" s="425">
        <f t="shared" si="9"/>
        <v>39</v>
      </c>
      <c r="AJ47" s="432">
        <f t="shared" si="10"/>
        <v>2.4375</v>
      </c>
      <c r="AK47" s="93"/>
    </row>
    <row r="48" spans="1:37" x14ac:dyDescent="0.2">
      <c r="A48" s="15" t="s">
        <v>81</v>
      </c>
      <c r="B48" s="157" t="s">
        <v>105</v>
      </c>
      <c r="C48" s="372">
        <f>'18'!F49</f>
        <v>6.9801812710340277E-2</v>
      </c>
      <c r="D48" s="422">
        <f t="shared" si="13"/>
        <v>1</v>
      </c>
      <c r="E48" s="372">
        <f>'18'!G49</f>
        <v>0.31880909560355419</v>
      </c>
      <c r="F48" s="422">
        <f t="shared" si="14"/>
        <v>1</v>
      </c>
      <c r="G48" s="372">
        <f>'18'!H49</f>
        <v>0.22539700000000004</v>
      </c>
      <c r="H48" s="422">
        <f t="shared" si="15"/>
        <v>1</v>
      </c>
      <c r="I48" s="372">
        <f>'18'!I49</f>
        <v>2.7870308683100156E-2</v>
      </c>
      <c r="J48" s="422">
        <f t="shared" si="16"/>
        <v>1</v>
      </c>
      <c r="K48" s="372">
        <f>'18'!J49</f>
        <v>5.2163240257747778E-3</v>
      </c>
      <c r="L48" s="422">
        <f t="shared" si="17"/>
        <v>1</v>
      </c>
      <c r="M48" s="372">
        <f>'18'!K49</f>
        <v>6.3590196511371169E-2</v>
      </c>
      <c r="N48" s="422">
        <f t="shared" si="18"/>
        <v>1</v>
      </c>
      <c r="O48" s="423">
        <f>'18'!L49</f>
        <v>1.8000000000000002E-2</v>
      </c>
      <c r="P48" s="422">
        <f t="shared" si="19"/>
        <v>3</v>
      </c>
      <c r="Q48" s="423">
        <f>'18'!M49</f>
        <v>6.7347165205813825E-2</v>
      </c>
      <c r="R48" s="422">
        <f t="shared" si="20"/>
        <v>2</v>
      </c>
      <c r="S48" s="423">
        <f>'18'!N49</f>
        <v>5.2706709124849017E-3</v>
      </c>
      <c r="T48" s="422">
        <f t="shared" si="20"/>
        <v>2</v>
      </c>
      <c r="U48" s="423">
        <f>'18'!O49</f>
        <v>0.15693482188951988</v>
      </c>
      <c r="V48" s="422">
        <f t="shared" si="21"/>
        <v>1</v>
      </c>
      <c r="W48" s="423">
        <f>'18'!P49</f>
        <v>0.12624832214765103</v>
      </c>
      <c r="X48" s="422">
        <f t="shared" si="22"/>
        <v>1</v>
      </c>
      <c r="Y48" s="423">
        <f>'18'!Q49</f>
        <v>3.9743636703160723E-2</v>
      </c>
      <c r="Z48" s="422">
        <f t="shared" si="11"/>
        <v>1</v>
      </c>
      <c r="AA48" s="423">
        <f>'18'!R49</f>
        <v>7.3312840357100839E-2</v>
      </c>
      <c r="AB48" s="422">
        <f t="shared" si="23"/>
        <v>1</v>
      </c>
      <c r="AC48" s="424">
        <f>'18'!S49</f>
        <v>5.6043648111823562E-4</v>
      </c>
      <c r="AD48" s="422">
        <f t="shared" si="12"/>
        <v>1</v>
      </c>
      <c r="AE48" s="423">
        <f>'18'!T49</f>
        <v>7.2405290293656166E-2</v>
      </c>
      <c r="AF48" s="422">
        <f t="shared" si="8"/>
        <v>1</v>
      </c>
      <c r="AG48" s="423">
        <f>'18'!U49</f>
        <v>4.3955802440645928E-3</v>
      </c>
      <c r="AH48" s="422">
        <f t="shared" si="20"/>
        <v>1</v>
      </c>
      <c r="AI48" s="425">
        <f t="shared" si="9"/>
        <v>20</v>
      </c>
      <c r="AJ48" s="432">
        <f t="shared" si="10"/>
        <v>1.25</v>
      </c>
      <c r="AK48" s="93"/>
    </row>
    <row r="49" spans="1:37" x14ac:dyDescent="0.2">
      <c r="A49" s="15" t="s">
        <v>82</v>
      </c>
      <c r="B49" s="157" t="s">
        <v>109</v>
      </c>
      <c r="C49" s="372">
        <f>'18'!F50</f>
        <v>0.20299500831946754</v>
      </c>
      <c r="D49" s="422">
        <f t="shared" si="13"/>
        <v>2</v>
      </c>
      <c r="E49" s="372">
        <f>'18'!G50</f>
        <v>0.67720465890183024</v>
      </c>
      <c r="F49" s="422">
        <f t="shared" si="14"/>
        <v>2</v>
      </c>
      <c r="G49" s="372">
        <f>'18'!H50</f>
        <v>0.28761500000000007</v>
      </c>
      <c r="H49" s="422">
        <f t="shared" si="15"/>
        <v>1</v>
      </c>
      <c r="I49" s="372">
        <f>'18'!I50</f>
        <v>5.701754385964912E-2</v>
      </c>
      <c r="J49" s="422">
        <f t="shared" si="16"/>
        <v>1</v>
      </c>
      <c r="K49" s="372">
        <f>'18'!J50</f>
        <v>8.5470085470085479E-3</v>
      </c>
      <c r="L49" s="422">
        <f t="shared" si="17"/>
        <v>2</v>
      </c>
      <c r="M49" s="372">
        <f>'18'!K50</f>
        <v>0.17511520737327188</v>
      </c>
      <c r="N49" s="422">
        <f t="shared" si="18"/>
        <v>3</v>
      </c>
      <c r="O49" s="423">
        <f>'18'!L50</f>
        <v>0</v>
      </c>
      <c r="P49" s="422">
        <f t="shared" si="19"/>
        <v>1</v>
      </c>
      <c r="Q49" s="423">
        <f>'18'!M50</f>
        <v>7.4561403508771926E-2</v>
      </c>
      <c r="R49" s="422">
        <f t="shared" si="20"/>
        <v>2</v>
      </c>
      <c r="S49" s="423">
        <f>'18'!N50</f>
        <v>4.1474654377880185E-2</v>
      </c>
      <c r="T49" s="422">
        <f t="shared" si="20"/>
        <v>4</v>
      </c>
      <c r="U49" s="423">
        <f>'18'!O50</f>
        <v>0.192</v>
      </c>
      <c r="V49" s="422">
        <f t="shared" si="21"/>
        <v>1</v>
      </c>
      <c r="W49" s="423">
        <f>'18'!P50</f>
        <v>0.254</v>
      </c>
      <c r="X49" s="422">
        <f t="shared" si="22"/>
        <v>4</v>
      </c>
      <c r="Y49" s="423">
        <f>'18'!Q50</f>
        <v>4.9894003429372336E-2</v>
      </c>
      <c r="Z49" s="422">
        <f t="shared" si="11"/>
        <v>1</v>
      </c>
      <c r="AA49" s="423">
        <f>'18'!R50</f>
        <v>9.1836734693877542E-2</v>
      </c>
      <c r="AB49" s="422">
        <f t="shared" si="23"/>
        <v>2</v>
      </c>
      <c r="AC49" s="424">
        <f>'18'!S50</f>
        <v>1.3206550449022716E-3</v>
      </c>
      <c r="AD49" s="422">
        <f t="shared" si="12"/>
        <v>2</v>
      </c>
      <c r="AE49" s="423">
        <f>'18'!T50</f>
        <v>0.17105263157894735</v>
      </c>
      <c r="AF49" s="422">
        <f t="shared" si="8"/>
        <v>2</v>
      </c>
      <c r="AG49" s="423">
        <f>'18'!U50</f>
        <v>1.162176439513999E-2</v>
      </c>
      <c r="AH49" s="422">
        <f t="shared" si="20"/>
        <v>4</v>
      </c>
      <c r="AI49" s="425">
        <f t="shared" si="9"/>
        <v>34</v>
      </c>
      <c r="AJ49" s="432">
        <f t="shared" si="10"/>
        <v>2.125</v>
      </c>
      <c r="AK49" s="93"/>
    </row>
    <row r="50" spans="1:37" x14ac:dyDescent="0.2">
      <c r="A50" s="15" t="s">
        <v>83</v>
      </c>
      <c r="B50" s="157" t="s">
        <v>105</v>
      </c>
      <c r="C50" s="372">
        <f>'18'!F51</f>
        <v>0.14682929350354024</v>
      </c>
      <c r="D50" s="422">
        <f t="shared" si="13"/>
        <v>1</v>
      </c>
      <c r="E50" s="372">
        <f>'18'!G51</f>
        <v>0.47992144296862888</v>
      </c>
      <c r="F50" s="422">
        <f t="shared" si="14"/>
        <v>1</v>
      </c>
      <c r="G50" s="372">
        <f>'18'!H51</f>
        <v>0.38402200000000014</v>
      </c>
      <c r="H50" s="422">
        <f t="shared" si="15"/>
        <v>2</v>
      </c>
      <c r="I50" s="372">
        <f>'18'!I51</f>
        <v>6.6854327938071778E-2</v>
      </c>
      <c r="J50" s="422">
        <f t="shared" si="16"/>
        <v>2</v>
      </c>
      <c r="K50" s="372">
        <f>'18'!J51</f>
        <v>8.5164367228751491E-3</v>
      </c>
      <c r="L50" s="422">
        <f t="shared" si="17"/>
        <v>2</v>
      </c>
      <c r="M50" s="372">
        <f>'18'!K51</f>
        <v>0.11292564280750521</v>
      </c>
      <c r="N50" s="422">
        <f t="shared" si="18"/>
        <v>2</v>
      </c>
      <c r="O50" s="423">
        <f>'18'!L51</f>
        <v>0.02</v>
      </c>
      <c r="P50" s="422">
        <f t="shared" si="19"/>
        <v>4</v>
      </c>
      <c r="Q50" s="423">
        <f>'18'!M51</f>
        <v>8.1747709654686404E-2</v>
      </c>
      <c r="R50" s="422">
        <f t="shared" si="20"/>
        <v>3</v>
      </c>
      <c r="S50" s="423">
        <f>'18'!N51</f>
        <v>6.4935064935064939E-3</v>
      </c>
      <c r="T50" s="422">
        <f t="shared" si="20"/>
        <v>3</v>
      </c>
      <c r="U50" s="423">
        <f>'18'!O51</f>
        <v>0.22988741935483875</v>
      </c>
      <c r="V50" s="422">
        <f t="shared" si="21"/>
        <v>2</v>
      </c>
      <c r="W50" s="423">
        <f>'18'!P51</f>
        <v>0.18299161290322583</v>
      </c>
      <c r="X50" s="422">
        <f t="shared" si="22"/>
        <v>2</v>
      </c>
      <c r="Y50" s="423">
        <f>'18'!Q51</f>
        <v>5.1515519357063777E-2</v>
      </c>
      <c r="Z50" s="422">
        <f t="shared" si="11"/>
        <v>2</v>
      </c>
      <c r="AA50" s="423">
        <f>'18'!R51</f>
        <v>0.10181139942060335</v>
      </c>
      <c r="AB50" s="422">
        <f t="shared" si="23"/>
        <v>2</v>
      </c>
      <c r="AC50" s="424">
        <f>'18'!S51</f>
        <v>1.3093085603840639E-3</v>
      </c>
      <c r="AD50" s="422">
        <f t="shared" si="12"/>
        <v>2</v>
      </c>
      <c r="AE50" s="423">
        <f>'18'!T51</f>
        <v>0.15252416756176157</v>
      </c>
      <c r="AF50" s="422">
        <f t="shared" si="8"/>
        <v>1</v>
      </c>
      <c r="AG50" s="423">
        <f>'18'!U51</f>
        <v>1.0817382629839766E-2</v>
      </c>
      <c r="AH50" s="422">
        <f t="shared" si="20"/>
        <v>3</v>
      </c>
      <c r="AI50" s="425">
        <f t="shared" si="9"/>
        <v>34</v>
      </c>
      <c r="AJ50" s="432">
        <f t="shared" si="10"/>
        <v>2.125</v>
      </c>
      <c r="AK50" s="93"/>
    </row>
    <row r="51" spans="1:37" x14ac:dyDescent="0.2">
      <c r="A51" s="15" t="s">
        <v>84</v>
      </c>
      <c r="B51" s="157" t="s">
        <v>109</v>
      </c>
      <c r="C51" s="372">
        <f>'18'!F52</f>
        <v>0.27659235668789811</v>
      </c>
      <c r="D51" s="422">
        <f t="shared" si="13"/>
        <v>4</v>
      </c>
      <c r="E51" s="372">
        <f>'18'!G52</f>
        <v>0.73630573248407638</v>
      </c>
      <c r="F51" s="422">
        <f t="shared" si="14"/>
        <v>3</v>
      </c>
      <c r="G51" s="372">
        <f>'18'!H52</f>
        <v>0.48772100000000007</v>
      </c>
      <c r="H51" s="422">
        <f t="shared" si="15"/>
        <v>4</v>
      </c>
      <c r="I51" s="372">
        <f>'18'!I52</f>
        <v>7.0907194994786232E-2</v>
      </c>
      <c r="J51" s="422">
        <f t="shared" si="16"/>
        <v>2</v>
      </c>
      <c r="K51" s="372">
        <f>'18'!J52</f>
        <v>1.2722646310432569E-2</v>
      </c>
      <c r="L51" s="422">
        <f t="shared" si="17"/>
        <v>3</v>
      </c>
      <c r="M51" s="372">
        <f>'18'!K52</f>
        <v>0.21182795698924731</v>
      </c>
      <c r="N51" s="422">
        <f t="shared" si="18"/>
        <v>4</v>
      </c>
      <c r="O51" s="423">
        <f>'18'!L52</f>
        <v>2.2000000000000002E-2</v>
      </c>
      <c r="P51" s="422">
        <f t="shared" si="19"/>
        <v>4</v>
      </c>
      <c r="Q51" s="423">
        <f>'18'!M52</f>
        <v>7.1800208116545264E-2</v>
      </c>
      <c r="R51" s="422">
        <f t="shared" si="20"/>
        <v>2</v>
      </c>
      <c r="S51" s="423">
        <f>'18'!N52</f>
        <v>8.5561497326203211E-3</v>
      </c>
      <c r="T51" s="422">
        <f t="shared" si="20"/>
        <v>3</v>
      </c>
      <c r="U51" s="423">
        <f>'18'!O52</f>
        <v>0.26123345367027678</v>
      </c>
      <c r="V51" s="422">
        <f t="shared" si="21"/>
        <v>3</v>
      </c>
      <c r="W51" s="423">
        <f>'18'!P52</f>
        <v>0.18993269230769233</v>
      </c>
      <c r="X51" s="422">
        <f t="shared" si="22"/>
        <v>2</v>
      </c>
      <c r="Y51" s="423">
        <f>'18'!Q52</f>
        <v>6.4171195491526389E-2</v>
      </c>
      <c r="Z51" s="422">
        <f t="shared" si="11"/>
        <v>4</v>
      </c>
      <c r="AA51" s="423">
        <f>'18'!R52</f>
        <v>0.16373788933088207</v>
      </c>
      <c r="AB51" s="422">
        <f t="shared" si="23"/>
        <v>4</v>
      </c>
      <c r="AC51" s="424">
        <f>'18'!S52</f>
        <v>1.7283821295762845E-3</v>
      </c>
      <c r="AD51" s="422">
        <f t="shared" si="12"/>
        <v>3</v>
      </c>
      <c r="AE51" s="423">
        <f>'18'!T52</f>
        <v>0.23695198329853862</v>
      </c>
      <c r="AF51" s="422">
        <f t="shared" si="8"/>
        <v>3</v>
      </c>
      <c r="AG51" s="423">
        <f>'18'!U52</f>
        <v>9.2704132404546162E-3</v>
      </c>
      <c r="AH51" s="422">
        <f t="shared" si="20"/>
        <v>3</v>
      </c>
      <c r="AI51" s="425">
        <f t="shared" si="9"/>
        <v>51</v>
      </c>
      <c r="AJ51" s="432">
        <f t="shared" si="10"/>
        <v>3.1875</v>
      </c>
      <c r="AK51" s="93"/>
    </row>
    <row r="52" spans="1:37" x14ac:dyDescent="0.2">
      <c r="A52" s="15" t="s">
        <v>85</v>
      </c>
      <c r="B52" s="157" t="s">
        <v>109</v>
      </c>
      <c r="C52" s="372">
        <f>'18'!F53</f>
        <v>0.16535184600820449</v>
      </c>
      <c r="D52" s="422">
        <f t="shared" si="13"/>
        <v>1</v>
      </c>
      <c r="E52" s="372">
        <f>'18'!G53</f>
        <v>0.702745345534869</v>
      </c>
      <c r="F52" s="422">
        <f t="shared" si="14"/>
        <v>3</v>
      </c>
      <c r="G52" s="372">
        <f>'18'!H53</f>
        <v>0.36471500000000012</v>
      </c>
      <c r="H52" s="422">
        <f t="shared" si="15"/>
        <v>1</v>
      </c>
      <c r="I52" s="372">
        <f>'18'!I53</f>
        <v>7.2595281306715068E-2</v>
      </c>
      <c r="J52" s="422">
        <f t="shared" si="16"/>
        <v>2</v>
      </c>
      <c r="K52" s="372">
        <f>'18'!J53</f>
        <v>9.9778270509977823E-3</v>
      </c>
      <c r="L52" s="422">
        <f t="shared" si="17"/>
        <v>2</v>
      </c>
      <c r="M52" s="372">
        <f>'18'!K53</f>
        <v>0.21153846153846154</v>
      </c>
      <c r="N52" s="422">
        <f t="shared" si="18"/>
        <v>4</v>
      </c>
      <c r="O52" s="423">
        <f>'18'!L53</f>
        <v>1.4999999999999999E-2</v>
      </c>
      <c r="P52" s="422">
        <f t="shared" si="19"/>
        <v>2</v>
      </c>
      <c r="Q52" s="423">
        <f>'18'!M53</f>
        <v>7.567567567567568E-2</v>
      </c>
      <c r="R52" s="422">
        <f t="shared" si="20"/>
        <v>2</v>
      </c>
      <c r="S52" s="423">
        <f>'18'!N53</f>
        <v>5.2264808362369342E-3</v>
      </c>
      <c r="T52" s="422">
        <f t="shared" si="20"/>
        <v>2</v>
      </c>
      <c r="U52" s="423">
        <f>'18'!O53</f>
        <v>0.24467458432304034</v>
      </c>
      <c r="V52" s="422">
        <f t="shared" si="21"/>
        <v>2</v>
      </c>
      <c r="W52" s="423">
        <f>'18'!P53</f>
        <v>0.20200237529691209</v>
      </c>
      <c r="X52" s="422">
        <f t="shared" si="22"/>
        <v>3</v>
      </c>
      <c r="Y52" s="423">
        <f>'18'!Q53</f>
        <v>5.6628279029239614E-2</v>
      </c>
      <c r="Z52" s="422">
        <f t="shared" si="11"/>
        <v>3</v>
      </c>
      <c r="AA52" s="423">
        <f>'18'!R53</f>
        <v>8.0214988499872297E-2</v>
      </c>
      <c r="AB52" s="422">
        <f t="shared" si="23"/>
        <v>1</v>
      </c>
      <c r="AC52" s="424">
        <f>'18'!S53</f>
        <v>2.8868360277136259E-3</v>
      </c>
      <c r="AD52" s="422">
        <f t="shared" si="12"/>
        <v>4</v>
      </c>
      <c r="AE52" s="423">
        <f>'18'!T53</f>
        <v>0.22768670309653916</v>
      </c>
      <c r="AF52" s="422">
        <f t="shared" si="8"/>
        <v>3</v>
      </c>
      <c r="AG52" s="423">
        <f>'18'!U53</f>
        <v>9.9114703618167817E-3</v>
      </c>
      <c r="AH52" s="422">
        <f t="shared" si="20"/>
        <v>3</v>
      </c>
      <c r="AI52" s="425">
        <f t="shared" si="9"/>
        <v>38</v>
      </c>
      <c r="AJ52" s="432">
        <f t="shared" si="10"/>
        <v>2.375</v>
      </c>
      <c r="AK52" s="93"/>
    </row>
    <row r="53" spans="1:37" x14ac:dyDescent="0.2">
      <c r="A53" s="15" t="s">
        <v>86</v>
      </c>
      <c r="B53" s="157" t="s">
        <v>105</v>
      </c>
      <c r="C53" s="372">
        <f>'18'!F54</f>
        <v>0.35994855809358339</v>
      </c>
      <c r="D53" s="422">
        <f t="shared" si="13"/>
        <v>4</v>
      </c>
      <c r="E53" s="372">
        <f>'18'!G54</f>
        <v>0.75725211644267298</v>
      </c>
      <c r="F53" s="422">
        <f t="shared" si="14"/>
        <v>4</v>
      </c>
      <c r="G53" s="372">
        <f>'18'!H54</f>
        <v>0.80484200000000017</v>
      </c>
      <c r="H53" s="422">
        <f t="shared" si="15"/>
        <v>4</v>
      </c>
      <c r="I53" s="372">
        <f>'18'!I54</f>
        <v>0.11718682082934886</v>
      </c>
      <c r="J53" s="422">
        <f t="shared" si="16"/>
        <v>4</v>
      </c>
      <c r="K53" s="372">
        <f>'18'!J54</f>
        <v>3.1198568872987477E-2</v>
      </c>
      <c r="L53" s="422">
        <f t="shared" si="17"/>
        <v>4</v>
      </c>
      <c r="M53" s="372">
        <f>'18'!K54</f>
        <v>0.22896186907648225</v>
      </c>
      <c r="N53" s="422">
        <f t="shared" si="18"/>
        <v>4</v>
      </c>
      <c r="O53" s="423">
        <f>'18'!L54</f>
        <v>0.03</v>
      </c>
      <c r="P53" s="422">
        <f t="shared" si="19"/>
        <v>4</v>
      </c>
      <c r="Q53" s="423">
        <f>'18'!M54</f>
        <v>0.11335484996510817</v>
      </c>
      <c r="R53" s="422">
        <f t="shared" si="20"/>
        <v>4</v>
      </c>
      <c r="S53" s="423">
        <f>'18'!N54</f>
        <v>1.0740115196396864E-2</v>
      </c>
      <c r="T53" s="422">
        <f t="shared" si="20"/>
        <v>4</v>
      </c>
      <c r="U53" s="423">
        <f>'18'!O54</f>
        <v>0.55700000000000005</v>
      </c>
      <c r="V53" s="422">
        <f t="shared" si="21"/>
        <v>4</v>
      </c>
      <c r="W53" s="423">
        <f>'18'!P54</f>
        <v>0.53700000000000003</v>
      </c>
      <c r="X53" s="422">
        <f t="shared" si="22"/>
        <v>4</v>
      </c>
      <c r="Y53" s="423">
        <f>'18'!Q54</f>
        <v>8.7741148967567906E-2</v>
      </c>
      <c r="Z53" s="422">
        <f t="shared" si="11"/>
        <v>4</v>
      </c>
      <c r="AA53" s="423">
        <f>'18'!R54</f>
        <v>0.38494528246081039</v>
      </c>
      <c r="AB53" s="422">
        <f t="shared" si="23"/>
        <v>4</v>
      </c>
      <c r="AC53" s="424">
        <f>'18'!S54</f>
        <v>1.9254820976702248E-3</v>
      </c>
      <c r="AD53" s="422">
        <f t="shared" si="12"/>
        <v>3</v>
      </c>
      <c r="AE53" s="423">
        <f>'18'!T54</f>
        <v>0.10618714080459768</v>
      </c>
      <c r="AF53" s="422">
        <f t="shared" si="8"/>
        <v>1</v>
      </c>
      <c r="AG53" s="423">
        <f>'18'!U54</f>
        <v>1.2838486373287572E-2</v>
      </c>
      <c r="AH53" s="422">
        <f t="shared" si="20"/>
        <v>4</v>
      </c>
      <c r="AI53" s="425">
        <f t="shared" si="9"/>
        <v>60</v>
      </c>
      <c r="AJ53" s="432">
        <f t="shared" si="10"/>
        <v>3.75</v>
      </c>
      <c r="AK53" s="93"/>
    </row>
    <row r="54" spans="1:37" x14ac:dyDescent="0.2">
      <c r="A54" s="15" t="s">
        <v>87</v>
      </c>
      <c r="B54" s="157" t="s">
        <v>109</v>
      </c>
      <c r="C54" s="372">
        <f>'18'!F55</f>
        <v>0.15428061831153389</v>
      </c>
      <c r="D54" s="422">
        <f t="shared" si="13"/>
        <v>1</v>
      </c>
      <c r="E54" s="372">
        <f>'18'!G55</f>
        <v>0.59809750297265163</v>
      </c>
      <c r="F54" s="422">
        <f t="shared" si="14"/>
        <v>1</v>
      </c>
      <c r="G54" s="372">
        <f>'18'!H55</f>
        <v>0.28530800000000012</v>
      </c>
      <c r="H54" s="422">
        <f t="shared" si="15"/>
        <v>1</v>
      </c>
      <c r="I54" s="372">
        <f>'18'!I55</f>
        <v>5.2434456928838954E-2</v>
      </c>
      <c r="J54" s="422">
        <f t="shared" si="16"/>
        <v>1</v>
      </c>
      <c r="K54" s="372">
        <f>'18'!J55</f>
        <v>1.5015015015015015E-3</v>
      </c>
      <c r="L54" s="422">
        <f t="shared" si="17"/>
        <v>1</v>
      </c>
      <c r="M54" s="372">
        <f>'18'!K55</f>
        <v>0.10303030303030303</v>
      </c>
      <c r="N54" s="422">
        <f t="shared" si="18"/>
        <v>1</v>
      </c>
      <c r="O54" s="423">
        <f>'18'!L55</f>
        <v>1.7000000000000001E-2</v>
      </c>
      <c r="P54" s="422">
        <f t="shared" si="19"/>
        <v>2</v>
      </c>
      <c r="Q54" s="423">
        <f>'18'!M55</f>
        <v>6.4189189189189186E-2</v>
      </c>
      <c r="R54" s="422">
        <f t="shared" si="20"/>
        <v>1</v>
      </c>
      <c r="S54" s="423">
        <f>'18'!N55</f>
        <v>0</v>
      </c>
      <c r="T54" s="422">
        <f t="shared" si="20"/>
        <v>1</v>
      </c>
      <c r="U54" s="423">
        <f>'18'!O55</f>
        <v>0.16500000000000001</v>
      </c>
      <c r="V54" s="422">
        <f t="shared" si="21"/>
        <v>1</v>
      </c>
      <c r="W54" s="423">
        <f>'18'!P55</f>
        <v>0.14300000000000002</v>
      </c>
      <c r="X54" s="422">
        <f t="shared" si="22"/>
        <v>1</v>
      </c>
      <c r="Y54" s="423">
        <f>'18'!Q55</f>
        <v>6.1483921242802775E-2</v>
      </c>
      <c r="Z54" s="422">
        <f t="shared" si="11"/>
        <v>4</v>
      </c>
      <c r="AA54" s="423">
        <f>'18'!R55</f>
        <v>6.3176638176638211E-2</v>
      </c>
      <c r="AB54" s="422">
        <f t="shared" si="23"/>
        <v>1</v>
      </c>
      <c r="AC54" s="424">
        <f>'18'!S55</f>
        <v>1.1041880274469595E-3</v>
      </c>
      <c r="AD54" s="422">
        <f t="shared" si="12"/>
        <v>1</v>
      </c>
      <c r="AE54" s="423">
        <f>'18'!T55</f>
        <v>0.23648648648648651</v>
      </c>
      <c r="AF54" s="422">
        <f t="shared" si="8"/>
        <v>3</v>
      </c>
      <c r="AG54" s="423">
        <f>'18'!U55</f>
        <v>1.1593974288193075E-2</v>
      </c>
      <c r="AH54" s="422">
        <f t="shared" si="20"/>
        <v>4</v>
      </c>
      <c r="AI54" s="425">
        <f t="shared" si="9"/>
        <v>25</v>
      </c>
      <c r="AJ54" s="432">
        <f t="shared" si="10"/>
        <v>1.5625</v>
      </c>
      <c r="AK54" s="93"/>
    </row>
    <row r="55" spans="1:37" x14ac:dyDescent="0.2">
      <c r="A55" s="15" t="s">
        <v>88</v>
      </c>
      <c r="B55" s="157" t="s">
        <v>109</v>
      </c>
      <c r="C55" s="372">
        <f>'18'!F56</f>
        <v>0.30610490111779881</v>
      </c>
      <c r="D55" s="422">
        <f t="shared" si="13"/>
        <v>4</v>
      </c>
      <c r="E55" s="372">
        <f>'18'!G56</f>
        <v>0.7824591573516767</v>
      </c>
      <c r="F55" s="422">
        <f t="shared" si="14"/>
        <v>4</v>
      </c>
      <c r="G55" s="372">
        <f>'18'!H56</f>
        <v>0.4886410000000001</v>
      </c>
      <c r="H55" s="422">
        <f t="shared" si="15"/>
        <v>4</v>
      </c>
      <c r="I55" s="372">
        <f>'18'!I56</f>
        <v>0.1164021164021164</v>
      </c>
      <c r="J55" s="422">
        <f t="shared" si="16"/>
        <v>4</v>
      </c>
      <c r="K55" s="372">
        <f>'18'!J56</f>
        <v>1.4792899408284023E-2</v>
      </c>
      <c r="L55" s="422">
        <f t="shared" si="17"/>
        <v>4</v>
      </c>
      <c r="M55" s="372">
        <f>'18'!K56</f>
        <v>0.11917098445595854</v>
      </c>
      <c r="N55" s="422">
        <f t="shared" si="18"/>
        <v>2</v>
      </c>
      <c r="O55" s="423">
        <f>'18'!L56</f>
        <v>2.3E-2</v>
      </c>
      <c r="P55" s="422">
        <f t="shared" si="19"/>
        <v>4</v>
      </c>
      <c r="Q55" s="423">
        <f>'18'!M56</f>
        <v>6.4676616915422883E-2</v>
      </c>
      <c r="R55" s="422">
        <f t="shared" si="20"/>
        <v>2</v>
      </c>
      <c r="S55" s="423">
        <f>'18'!N56</f>
        <v>1.0362694300518135E-2</v>
      </c>
      <c r="T55" s="422">
        <f t="shared" si="20"/>
        <v>4</v>
      </c>
      <c r="U55" s="423">
        <f>'18'!O56</f>
        <v>0.30913815789473681</v>
      </c>
      <c r="V55" s="422">
        <f t="shared" si="21"/>
        <v>4</v>
      </c>
      <c r="W55" s="423">
        <f>'18'!P56</f>
        <v>0.20421710526315789</v>
      </c>
      <c r="X55" s="422">
        <f t="shared" si="22"/>
        <v>3</v>
      </c>
      <c r="Y55" s="423">
        <f>'18'!Q56</f>
        <v>5.970205999832634E-2</v>
      </c>
      <c r="Z55" s="422">
        <f t="shared" si="11"/>
        <v>4</v>
      </c>
      <c r="AA55" s="423">
        <f>'18'!R56</f>
        <v>0.11597508263412171</v>
      </c>
      <c r="AB55" s="422">
        <f t="shared" si="23"/>
        <v>3</v>
      </c>
      <c r="AC55" s="424">
        <f>'18'!S56</f>
        <v>3.4620505992010654E-3</v>
      </c>
      <c r="AD55" s="422">
        <f t="shared" si="12"/>
        <v>4</v>
      </c>
      <c r="AE55" s="423">
        <f>'18'!T56</f>
        <v>0.30051813471502586</v>
      </c>
      <c r="AF55" s="422">
        <f t="shared" si="8"/>
        <v>4</v>
      </c>
      <c r="AG55" s="423">
        <f>'18'!U56</f>
        <v>1.3581890812250332E-2</v>
      </c>
      <c r="AH55" s="422">
        <f t="shared" si="20"/>
        <v>4</v>
      </c>
      <c r="AI55" s="425">
        <f t="shared" si="9"/>
        <v>58</v>
      </c>
      <c r="AJ55" s="432">
        <f t="shared" si="10"/>
        <v>3.625</v>
      </c>
      <c r="AK55" s="93"/>
    </row>
    <row r="56" spans="1:37" x14ac:dyDescent="0.2">
      <c r="A56" s="15" t="s">
        <v>89</v>
      </c>
      <c r="B56" s="157" t="s">
        <v>109</v>
      </c>
      <c r="C56" s="372">
        <f>'18'!F57</f>
        <v>0.20183994679671913</v>
      </c>
      <c r="D56" s="422">
        <f t="shared" si="13"/>
        <v>2</v>
      </c>
      <c r="E56" s="372">
        <f>'18'!G57</f>
        <v>0.68698736422079365</v>
      </c>
      <c r="F56" s="422">
        <f t="shared" si="14"/>
        <v>2</v>
      </c>
      <c r="G56" s="372">
        <f>'18'!H57</f>
        <v>0.450069</v>
      </c>
      <c r="H56" s="422">
        <f t="shared" si="15"/>
        <v>3</v>
      </c>
      <c r="I56" s="372">
        <f>'18'!I57</f>
        <v>8.2581540596807779E-2</v>
      </c>
      <c r="J56" s="422">
        <f t="shared" si="16"/>
        <v>3</v>
      </c>
      <c r="K56" s="372">
        <f>'18'!J57</f>
        <v>1.383946223803875E-2</v>
      </c>
      <c r="L56" s="422">
        <f t="shared" si="17"/>
        <v>3</v>
      </c>
      <c r="M56" s="372">
        <f>'18'!K57</f>
        <v>0.16363636363636364</v>
      </c>
      <c r="N56" s="422">
        <f t="shared" si="18"/>
        <v>3</v>
      </c>
      <c r="O56" s="423">
        <f>'18'!L57</f>
        <v>1.8000000000000002E-2</v>
      </c>
      <c r="P56" s="422">
        <f t="shared" si="19"/>
        <v>3</v>
      </c>
      <c r="Q56" s="423">
        <f>'18'!M57</f>
        <v>6.228373702422145E-2</v>
      </c>
      <c r="R56" s="422">
        <f t="shared" si="20"/>
        <v>1</v>
      </c>
      <c r="S56" s="423">
        <f>'18'!N57</f>
        <v>4.3478260869565218E-3</v>
      </c>
      <c r="T56" s="422">
        <f t="shared" si="20"/>
        <v>2</v>
      </c>
      <c r="U56" s="423">
        <f>'18'!O57</f>
        <v>0.26993584070796467</v>
      </c>
      <c r="V56" s="422">
        <f t="shared" si="21"/>
        <v>3</v>
      </c>
      <c r="W56" s="423">
        <f>'18'!P57</f>
        <v>0.21691224188790559</v>
      </c>
      <c r="X56" s="422">
        <f t="shared" si="22"/>
        <v>3</v>
      </c>
      <c r="Y56" s="423">
        <f>'18'!Q57</f>
        <v>5.5619067191086558E-2</v>
      </c>
      <c r="Z56" s="422">
        <f t="shared" si="11"/>
        <v>3</v>
      </c>
      <c r="AA56" s="423">
        <f>'18'!R57</f>
        <v>0.14724967450260007</v>
      </c>
      <c r="AB56" s="422">
        <f t="shared" si="23"/>
        <v>4</v>
      </c>
      <c r="AC56" s="424">
        <f>'18'!S57</f>
        <v>1.9258545979778526E-3</v>
      </c>
      <c r="AD56" s="422">
        <f t="shared" si="12"/>
        <v>3</v>
      </c>
      <c r="AE56" s="423">
        <f>'18'!T57</f>
        <v>0.25964912280701757</v>
      </c>
      <c r="AF56" s="422">
        <f t="shared" si="8"/>
        <v>4</v>
      </c>
      <c r="AG56" s="423">
        <f>'18'!U57</f>
        <v>1.117683472040718E-2</v>
      </c>
      <c r="AH56" s="422">
        <f t="shared" si="20"/>
        <v>3</v>
      </c>
      <c r="AI56" s="425">
        <f t="shared" si="9"/>
        <v>45</v>
      </c>
      <c r="AJ56" s="432">
        <f t="shared" si="10"/>
        <v>2.8125</v>
      </c>
      <c r="AK56" s="93"/>
    </row>
    <row r="57" spans="1:37" x14ac:dyDescent="0.2">
      <c r="A57" s="15" t="s">
        <v>90</v>
      </c>
      <c r="B57" s="157" t="s">
        <v>109</v>
      </c>
      <c r="C57" s="372">
        <f>'18'!F58</f>
        <v>0.18433018537950333</v>
      </c>
      <c r="D57" s="422">
        <f t="shared" si="13"/>
        <v>2</v>
      </c>
      <c r="E57" s="372">
        <f>'18'!G58</f>
        <v>0.77824414130814967</v>
      </c>
      <c r="F57" s="422">
        <f t="shared" si="14"/>
        <v>4</v>
      </c>
      <c r="G57" s="372">
        <f>'18'!H58</f>
        <v>0.42833600000000005</v>
      </c>
      <c r="H57" s="422">
        <f t="shared" si="15"/>
        <v>2</v>
      </c>
      <c r="I57" s="372">
        <f>'18'!I58</f>
        <v>5.2369077306733167E-2</v>
      </c>
      <c r="J57" s="422">
        <f t="shared" si="16"/>
        <v>1</v>
      </c>
      <c r="K57" s="372">
        <f>'18'!J58</f>
        <v>9.2961487383798145E-3</v>
      </c>
      <c r="L57" s="422">
        <f t="shared" si="17"/>
        <v>2</v>
      </c>
      <c r="M57" s="372">
        <f>'18'!K58</f>
        <v>0.29297820823244553</v>
      </c>
      <c r="N57" s="422">
        <f t="shared" si="18"/>
        <v>4</v>
      </c>
      <c r="O57" s="423">
        <f>'18'!L58</f>
        <v>1.8000000000000002E-2</v>
      </c>
      <c r="P57" s="422">
        <f t="shared" si="19"/>
        <v>3</v>
      </c>
      <c r="Q57" s="423">
        <f>'18'!M58</f>
        <v>4.7263681592039801E-2</v>
      </c>
      <c r="R57" s="422">
        <f t="shared" si="20"/>
        <v>1</v>
      </c>
      <c r="S57" s="423">
        <f>'18'!N58</f>
        <v>4.807692307692308E-3</v>
      </c>
      <c r="T57" s="422">
        <f t="shared" si="20"/>
        <v>2</v>
      </c>
      <c r="U57" s="423">
        <f>'18'!O58</f>
        <v>0.27532984293193719</v>
      </c>
      <c r="V57" s="422">
        <f t="shared" si="21"/>
        <v>3</v>
      </c>
      <c r="W57" s="423">
        <f>'18'!P58</f>
        <v>0.24557702349869451</v>
      </c>
      <c r="X57" s="422">
        <f t="shared" si="22"/>
        <v>4</v>
      </c>
      <c r="Y57" s="423">
        <f>'18'!Q58</f>
        <v>5.3220424469588412E-2</v>
      </c>
      <c r="Z57" s="422">
        <f t="shared" si="11"/>
        <v>2</v>
      </c>
      <c r="AA57" s="423">
        <f>'18'!R58</f>
        <v>0.16536493401562091</v>
      </c>
      <c r="AB57" s="422">
        <f t="shared" si="23"/>
        <v>4</v>
      </c>
      <c r="AC57" s="424">
        <f>'18'!S58</f>
        <v>5.6798818584573437E-4</v>
      </c>
      <c r="AD57" s="422">
        <f t="shared" si="12"/>
        <v>1</v>
      </c>
      <c r="AE57" s="423">
        <f>'18'!T58</f>
        <v>0.16749999999999998</v>
      </c>
      <c r="AF57" s="422">
        <f t="shared" si="8"/>
        <v>2</v>
      </c>
      <c r="AG57" s="423">
        <f>'18'!U58</f>
        <v>4.6575031239350223E-3</v>
      </c>
      <c r="AH57" s="422">
        <f t="shared" si="20"/>
        <v>1</v>
      </c>
      <c r="AI57" s="425">
        <f t="shared" si="9"/>
        <v>38</v>
      </c>
      <c r="AJ57" s="432">
        <f t="shared" si="10"/>
        <v>2.375</v>
      </c>
      <c r="AK57" s="93"/>
    </row>
    <row r="58" spans="1:37" x14ac:dyDescent="0.2">
      <c r="A58" s="15" t="s">
        <v>91</v>
      </c>
      <c r="B58" s="157" t="s">
        <v>109</v>
      </c>
      <c r="C58" s="372">
        <f>'18'!F59</f>
        <v>0.2340760747242854</v>
      </c>
      <c r="D58" s="422">
        <f t="shared" si="13"/>
        <v>3</v>
      </c>
      <c r="E58" s="372">
        <f>'18'!G59</f>
        <v>0.72676119738915146</v>
      </c>
      <c r="F58" s="422">
        <f t="shared" si="14"/>
        <v>3</v>
      </c>
      <c r="G58" s="372">
        <f>'18'!H59</f>
        <v>0.4353220000000001</v>
      </c>
      <c r="H58" s="422">
        <f t="shared" si="15"/>
        <v>3</v>
      </c>
      <c r="I58" s="372">
        <f>'18'!I59</f>
        <v>7.3025335320417287E-2</v>
      </c>
      <c r="J58" s="422">
        <f t="shared" si="16"/>
        <v>2</v>
      </c>
      <c r="K58" s="372">
        <f>'18'!J59</f>
        <v>5.4054054054054057E-3</v>
      </c>
      <c r="L58" s="422">
        <f t="shared" si="17"/>
        <v>1</v>
      </c>
      <c r="M58" s="372">
        <f>'18'!K59</f>
        <v>0.15804597701149425</v>
      </c>
      <c r="N58" s="422">
        <f t="shared" si="18"/>
        <v>3</v>
      </c>
      <c r="O58" s="423">
        <f>'18'!L59</f>
        <v>0.02</v>
      </c>
      <c r="P58" s="422">
        <f t="shared" si="19"/>
        <v>4</v>
      </c>
      <c r="Q58" s="423">
        <f>'18'!M59</f>
        <v>6.3893016344725106E-2</v>
      </c>
      <c r="R58" s="422">
        <f t="shared" si="20"/>
        <v>1</v>
      </c>
      <c r="S58" s="423">
        <f>'18'!N59</f>
        <v>4.2735042735042739E-3</v>
      </c>
      <c r="T58" s="422">
        <f t="shared" si="20"/>
        <v>2</v>
      </c>
      <c r="U58" s="423">
        <f>'18'!O59</f>
        <v>0.19944444444444442</v>
      </c>
      <c r="V58" s="422">
        <f t="shared" si="21"/>
        <v>1</v>
      </c>
      <c r="W58" s="423">
        <f>'18'!P59</f>
        <v>0.13544680851063831</v>
      </c>
      <c r="X58" s="422">
        <f t="shared" si="22"/>
        <v>1</v>
      </c>
      <c r="Y58" s="423">
        <f>'18'!Q59</f>
        <v>5.609507720617235E-2</v>
      </c>
      <c r="Z58" s="422">
        <f t="shared" si="11"/>
        <v>3</v>
      </c>
      <c r="AA58" s="423">
        <f>'18'!R59</f>
        <v>5.794041028516006E-2</v>
      </c>
      <c r="AB58" s="422">
        <f t="shared" si="23"/>
        <v>1</v>
      </c>
      <c r="AC58" s="424">
        <f>'18'!S59</f>
        <v>1.1610435732823385E-3</v>
      </c>
      <c r="AD58" s="422">
        <f t="shared" si="12"/>
        <v>1</v>
      </c>
      <c r="AE58" s="423">
        <f>'18'!T59</f>
        <v>0.22551928783382791</v>
      </c>
      <c r="AF58" s="422">
        <f t="shared" si="8"/>
        <v>2</v>
      </c>
      <c r="AG58" s="423">
        <f>'18'!U59</f>
        <v>9.0834585439147665E-3</v>
      </c>
      <c r="AH58" s="422">
        <f t="shared" si="20"/>
        <v>2</v>
      </c>
      <c r="AI58" s="425">
        <f t="shared" si="9"/>
        <v>33</v>
      </c>
      <c r="AJ58" s="432">
        <f t="shared" si="10"/>
        <v>2.0625</v>
      </c>
      <c r="AK58" s="93"/>
    </row>
    <row r="59" spans="1:37" x14ac:dyDescent="0.2">
      <c r="A59" s="15" t="s">
        <v>92</v>
      </c>
      <c r="B59" s="157" t="s">
        <v>109</v>
      </c>
      <c r="C59" s="372">
        <f>'18'!F60</f>
        <v>0.25084745762711863</v>
      </c>
      <c r="D59" s="422">
        <f t="shared" si="13"/>
        <v>3</v>
      </c>
      <c r="E59" s="372">
        <f>'18'!G60</f>
        <v>0.78983050847457625</v>
      </c>
      <c r="F59" s="422">
        <f t="shared" si="14"/>
        <v>4</v>
      </c>
      <c r="G59" s="372">
        <f>'18'!H60</f>
        <v>0.3148740000000001</v>
      </c>
      <c r="H59" s="422">
        <f t="shared" si="15"/>
        <v>1</v>
      </c>
      <c r="I59" s="372">
        <f>'18'!I60</f>
        <v>3.7037037037037035E-2</v>
      </c>
      <c r="J59" s="422">
        <f t="shared" si="16"/>
        <v>1</v>
      </c>
      <c r="K59" s="372">
        <f>'18'!J60</f>
        <v>8.6956521739130436E-3</v>
      </c>
      <c r="L59" s="422">
        <f t="shared" si="17"/>
        <v>2</v>
      </c>
      <c r="M59" s="372">
        <f>'18'!K60</f>
        <v>4.1666666666666664E-2</v>
      </c>
      <c r="N59" s="422">
        <f t="shared" si="18"/>
        <v>1</v>
      </c>
      <c r="O59" s="423">
        <f>'18'!L60</f>
        <v>0</v>
      </c>
      <c r="P59" s="422">
        <f t="shared" si="19"/>
        <v>1</v>
      </c>
      <c r="Q59" s="423">
        <f>'18'!M60</f>
        <v>0.10909090909090909</v>
      </c>
      <c r="R59" s="422">
        <f t="shared" si="20"/>
        <v>4</v>
      </c>
      <c r="S59" s="423">
        <f>'18'!N60</f>
        <v>2.0408163265306121E-2</v>
      </c>
      <c r="T59" s="422">
        <f t="shared" si="20"/>
        <v>4</v>
      </c>
      <c r="U59" s="423">
        <f>'18'!O60</f>
        <v>0.313</v>
      </c>
      <c r="V59" s="422">
        <f t="shared" si="21"/>
        <v>4</v>
      </c>
      <c r="W59" s="423">
        <f>'18'!P60</f>
        <v>0.21899999999999997</v>
      </c>
      <c r="X59" s="422">
        <f t="shared" si="22"/>
        <v>3</v>
      </c>
      <c r="Y59" s="423">
        <f>'18'!Q60</f>
        <v>5.6771187771555653E-2</v>
      </c>
      <c r="Z59" s="422">
        <f t="shared" si="11"/>
        <v>3</v>
      </c>
      <c r="AA59" s="423">
        <f>'18'!R60</f>
        <v>7.0175438596491224E-2</v>
      </c>
      <c r="AB59" s="422">
        <f t="shared" si="23"/>
        <v>1</v>
      </c>
      <c r="AC59" s="424">
        <f>'18'!S60</f>
        <v>2.9940119760479044E-3</v>
      </c>
      <c r="AD59" s="422">
        <f t="shared" si="12"/>
        <v>4</v>
      </c>
      <c r="AE59" s="423">
        <f>'18'!T60</f>
        <v>0.30909090909090908</v>
      </c>
      <c r="AF59" s="422">
        <f t="shared" si="8"/>
        <v>4</v>
      </c>
      <c r="AG59" s="423">
        <f>'18'!U60</f>
        <v>1.2974051896207584E-2</v>
      </c>
      <c r="AH59" s="422">
        <f t="shared" si="20"/>
        <v>4</v>
      </c>
      <c r="AI59" s="425">
        <f t="shared" si="9"/>
        <v>44</v>
      </c>
      <c r="AJ59" s="432">
        <f t="shared" si="10"/>
        <v>2.75</v>
      </c>
      <c r="AK59" s="93"/>
    </row>
    <row r="60" spans="1:37" x14ac:dyDescent="0.2">
      <c r="A60" s="15" t="s">
        <v>93</v>
      </c>
      <c r="B60" s="157" t="s">
        <v>109</v>
      </c>
      <c r="C60" s="372">
        <f>'18'!F61</f>
        <v>0.16335282651072125</v>
      </c>
      <c r="D60" s="422">
        <f t="shared" si="13"/>
        <v>1</v>
      </c>
      <c r="E60" s="372">
        <f>'18'!G61</f>
        <v>0.75867446393762183</v>
      </c>
      <c r="F60" s="422">
        <f t="shared" si="14"/>
        <v>4</v>
      </c>
      <c r="G60" s="372">
        <f>'18'!H61</f>
        <v>0.44800899999999999</v>
      </c>
      <c r="H60" s="422">
        <f t="shared" si="15"/>
        <v>3</v>
      </c>
      <c r="I60" s="372">
        <f>'18'!I61</f>
        <v>7.4675324675324672E-2</v>
      </c>
      <c r="J60" s="422">
        <f t="shared" si="16"/>
        <v>3</v>
      </c>
      <c r="K60" s="372">
        <f>'18'!J61</f>
        <v>1.4193548387096775E-2</v>
      </c>
      <c r="L60" s="422">
        <f t="shared" si="17"/>
        <v>3</v>
      </c>
      <c r="M60" s="372">
        <f>'18'!K61</f>
        <v>0.13842482100238662</v>
      </c>
      <c r="N60" s="422">
        <f t="shared" si="18"/>
        <v>2</v>
      </c>
      <c r="O60" s="423">
        <f>'18'!L61</f>
        <v>0.02</v>
      </c>
      <c r="P60" s="422">
        <f t="shared" si="19"/>
        <v>4</v>
      </c>
      <c r="Q60" s="423">
        <f>'18'!M61</f>
        <v>7.4866310160427801E-2</v>
      </c>
      <c r="R60" s="422">
        <f t="shared" si="20"/>
        <v>2</v>
      </c>
      <c r="S60" s="423">
        <f>'18'!N61</f>
        <v>7.1428571428571426E-3</v>
      </c>
      <c r="T60" s="422">
        <f t="shared" si="20"/>
        <v>3</v>
      </c>
      <c r="U60" s="423">
        <f>'18'!O61</f>
        <v>0.2688060747663551</v>
      </c>
      <c r="V60" s="422">
        <f t="shared" si="21"/>
        <v>3</v>
      </c>
      <c r="W60" s="423">
        <f>'18'!P61</f>
        <v>0.25823255813953488</v>
      </c>
      <c r="X60" s="422">
        <f t="shared" si="22"/>
        <v>4</v>
      </c>
      <c r="Y60" s="423">
        <f>'18'!Q61</f>
        <v>6.0341714507980648E-2</v>
      </c>
      <c r="Z60" s="422">
        <f t="shared" si="11"/>
        <v>4</v>
      </c>
      <c r="AA60" s="423">
        <f>'18'!R61</f>
        <v>9.5055308654384718E-2</v>
      </c>
      <c r="AB60" s="422">
        <f t="shared" si="23"/>
        <v>2</v>
      </c>
      <c r="AC60" s="424">
        <f>'18'!S61</f>
        <v>2.6071185672183177E-3</v>
      </c>
      <c r="AD60" s="422">
        <f t="shared" si="12"/>
        <v>4</v>
      </c>
      <c r="AE60" s="423">
        <f>'18'!T61</f>
        <v>0.24598930481283421</v>
      </c>
      <c r="AF60" s="422">
        <f t="shared" si="8"/>
        <v>3</v>
      </c>
      <c r="AG60" s="423">
        <f>'18'!U61</f>
        <v>8.5014735887553837E-3</v>
      </c>
      <c r="AH60" s="422">
        <f t="shared" si="20"/>
        <v>2</v>
      </c>
      <c r="AI60" s="425">
        <f t="shared" si="9"/>
        <v>47</v>
      </c>
      <c r="AJ60" s="432">
        <f t="shared" si="10"/>
        <v>2.9375</v>
      </c>
      <c r="AK60" s="93"/>
    </row>
    <row r="61" spans="1:37" x14ac:dyDescent="0.2">
      <c r="A61" s="15" t="s">
        <v>94</v>
      </c>
      <c r="B61" s="157" t="s">
        <v>109</v>
      </c>
      <c r="C61" s="372">
        <f>'18'!F62</f>
        <v>0.25984848484848483</v>
      </c>
      <c r="D61" s="422">
        <f t="shared" si="13"/>
        <v>3</v>
      </c>
      <c r="E61" s="372">
        <f>'18'!G62</f>
        <v>0.69015151515151518</v>
      </c>
      <c r="F61" s="422">
        <f t="shared" si="14"/>
        <v>3</v>
      </c>
      <c r="G61" s="372">
        <f>'18'!H62</f>
        <v>0.39708800000000005</v>
      </c>
      <c r="H61" s="422">
        <f t="shared" si="15"/>
        <v>2</v>
      </c>
      <c r="I61" s="372">
        <f>'18'!I62</f>
        <v>6.6838046272493568E-2</v>
      </c>
      <c r="J61" s="422">
        <f t="shared" si="16"/>
        <v>2</v>
      </c>
      <c r="K61" s="372">
        <f>'18'!J62</f>
        <v>5.8823529411764705E-3</v>
      </c>
      <c r="L61" s="422">
        <f t="shared" si="17"/>
        <v>1</v>
      </c>
      <c r="M61" s="372">
        <f>'18'!K62</f>
        <v>0.1059322033898305</v>
      </c>
      <c r="N61" s="422">
        <f t="shared" si="18"/>
        <v>1</v>
      </c>
      <c r="O61" s="423">
        <f>'18'!L62</f>
        <v>1.4999999999999999E-2</v>
      </c>
      <c r="P61" s="422">
        <f t="shared" si="19"/>
        <v>2</v>
      </c>
      <c r="Q61" s="423">
        <f>'18'!M62</f>
        <v>8.4668192219679639E-2</v>
      </c>
      <c r="R61" s="422">
        <f t="shared" si="20"/>
        <v>3</v>
      </c>
      <c r="S61" s="423">
        <f>'18'!N62</f>
        <v>4.2372881355932203E-3</v>
      </c>
      <c r="T61" s="422">
        <f t="shared" si="20"/>
        <v>1</v>
      </c>
      <c r="U61" s="423">
        <f>'18'!O62</f>
        <v>0.25146858638743452</v>
      </c>
      <c r="V61" s="422">
        <f t="shared" si="21"/>
        <v>3</v>
      </c>
      <c r="W61" s="423">
        <f>'18'!P62</f>
        <v>0.19055352480417756</v>
      </c>
      <c r="X61" s="422">
        <f t="shared" si="22"/>
        <v>2</v>
      </c>
      <c r="Y61" s="423">
        <f>'18'!Q62</f>
        <v>4.9746021124290496E-2</v>
      </c>
      <c r="Z61" s="422">
        <f t="shared" si="11"/>
        <v>1</v>
      </c>
      <c r="AA61" s="423">
        <f>'18'!R62</f>
        <v>0.13145582494914498</v>
      </c>
      <c r="AB61" s="422">
        <f t="shared" si="23"/>
        <v>4</v>
      </c>
      <c r="AC61" s="424">
        <f>'18'!S62</f>
        <v>3.026423000814806E-3</v>
      </c>
      <c r="AD61" s="422">
        <f t="shared" si="12"/>
        <v>4</v>
      </c>
      <c r="AE61" s="423">
        <f>'18'!T62</f>
        <v>0.28899082568807344</v>
      </c>
      <c r="AF61" s="422">
        <f t="shared" si="8"/>
        <v>4</v>
      </c>
      <c r="AG61" s="423">
        <f>'18'!U62</f>
        <v>9.5448725410313112E-3</v>
      </c>
      <c r="AH61" s="422">
        <f t="shared" si="20"/>
        <v>3</v>
      </c>
      <c r="AI61" s="425">
        <f t="shared" si="9"/>
        <v>39</v>
      </c>
      <c r="AJ61" s="432">
        <f t="shared" si="10"/>
        <v>2.4375</v>
      </c>
      <c r="AK61" s="93"/>
    </row>
    <row r="62" spans="1:37" x14ac:dyDescent="0.2">
      <c r="A62" s="15" t="s">
        <v>95</v>
      </c>
      <c r="B62" s="157" t="s">
        <v>109</v>
      </c>
      <c r="C62" s="372">
        <f>'18'!F63</f>
        <v>0.18594377510040161</v>
      </c>
      <c r="D62" s="422">
        <f t="shared" si="13"/>
        <v>2</v>
      </c>
      <c r="E62" s="372">
        <f>'18'!G63</f>
        <v>0.68915662650602405</v>
      </c>
      <c r="F62" s="422">
        <f t="shared" si="14"/>
        <v>2</v>
      </c>
      <c r="G62" s="372">
        <f>'18'!H63</f>
        <v>0.32471199999999995</v>
      </c>
      <c r="H62" s="422">
        <f t="shared" si="15"/>
        <v>1</v>
      </c>
      <c r="I62" s="372">
        <f>'18'!I63</f>
        <v>5.0632911392405063E-2</v>
      </c>
      <c r="J62" s="422">
        <f t="shared" si="16"/>
        <v>1</v>
      </c>
      <c r="K62" s="372">
        <f>'18'!J63</f>
        <v>1.4124293785310734E-2</v>
      </c>
      <c r="L62" s="422">
        <f t="shared" si="17"/>
        <v>3</v>
      </c>
      <c r="M62" s="372">
        <f>'18'!K63</f>
        <v>0.23929471032745592</v>
      </c>
      <c r="N62" s="422">
        <f t="shared" si="18"/>
        <v>4</v>
      </c>
      <c r="O62" s="423">
        <f>'18'!L63</f>
        <v>1.9E-2</v>
      </c>
      <c r="P62" s="422">
        <f t="shared" si="19"/>
        <v>3</v>
      </c>
      <c r="Q62" s="423">
        <f>'18'!M63</f>
        <v>5.0505050505050504E-2</v>
      </c>
      <c r="R62" s="422">
        <f t="shared" si="20"/>
        <v>1</v>
      </c>
      <c r="S62" s="423">
        <f>'18'!N63</f>
        <v>2.5125628140703518E-3</v>
      </c>
      <c r="T62" s="422">
        <f t="shared" si="20"/>
        <v>1</v>
      </c>
      <c r="U62" s="423">
        <f>'18'!O63</f>
        <v>0.13031884057971013</v>
      </c>
      <c r="V62" s="422">
        <f t="shared" si="21"/>
        <v>1</v>
      </c>
      <c r="W62" s="423">
        <f>'18'!P63</f>
        <v>0.12442028985507246</v>
      </c>
      <c r="X62" s="422">
        <f t="shared" si="22"/>
        <v>1</v>
      </c>
      <c r="Y62" s="423">
        <f>'18'!Q63</f>
        <v>4.5613402758254651E-2</v>
      </c>
      <c r="Z62" s="422">
        <f t="shared" si="11"/>
        <v>1</v>
      </c>
      <c r="AA62" s="423">
        <f>'18'!R63</f>
        <v>7.0689655172413879E-2</v>
      </c>
      <c r="AB62" s="422">
        <f t="shared" si="23"/>
        <v>1</v>
      </c>
      <c r="AC62" s="424">
        <f>'18'!S63</f>
        <v>1.8203883495145632E-3</v>
      </c>
      <c r="AD62" s="422">
        <f t="shared" si="12"/>
        <v>3</v>
      </c>
      <c r="AE62" s="423">
        <f>'18'!T63</f>
        <v>0.11898734177215187</v>
      </c>
      <c r="AF62" s="422">
        <f t="shared" si="8"/>
        <v>1</v>
      </c>
      <c r="AG62" s="423">
        <f>'18'!U63</f>
        <v>4.6116504854368931E-3</v>
      </c>
      <c r="AH62" s="422">
        <f t="shared" si="20"/>
        <v>1</v>
      </c>
      <c r="AI62" s="425">
        <f t="shared" si="9"/>
        <v>27</v>
      </c>
      <c r="AJ62" s="432">
        <f t="shared" si="10"/>
        <v>1.6875</v>
      </c>
      <c r="AK62" s="93"/>
    </row>
    <row r="63" spans="1:37" x14ac:dyDescent="0.2">
      <c r="A63" s="15" t="s">
        <v>111</v>
      </c>
      <c r="B63" s="157" t="s">
        <v>109</v>
      </c>
      <c r="C63" s="372">
        <f>'18'!F64</f>
        <v>0.32133526850507982</v>
      </c>
      <c r="D63" s="422">
        <f t="shared" si="13"/>
        <v>4</v>
      </c>
      <c r="E63" s="372">
        <f>'18'!G64</f>
        <v>0.79825834542815677</v>
      </c>
      <c r="F63" s="422">
        <f t="shared" si="14"/>
        <v>4</v>
      </c>
      <c r="G63" s="372">
        <f>'18'!H64</f>
        <v>0.51343900000000009</v>
      </c>
      <c r="H63" s="422">
        <f t="shared" si="15"/>
        <v>4</v>
      </c>
      <c r="I63" s="372">
        <f>'18'!I64</f>
        <v>9.4373865698729589E-2</v>
      </c>
      <c r="J63" s="422">
        <f t="shared" si="16"/>
        <v>4</v>
      </c>
      <c r="K63" s="372">
        <f>'18'!J64</f>
        <v>1.4752370916754479E-2</v>
      </c>
      <c r="L63" s="422">
        <f t="shared" si="17"/>
        <v>4</v>
      </c>
      <c r="M63" s="372">
        <f>'18'!K64</f>
        <v>0.15384615384615385</v>
      </c>
      <c r="N63" s="422">
        <f t="shared" si="18"/>
        <v>2</v>
      </c>
      <c r="O63" s="423">
        <f>'18'!L64</f>
        <v>1.6E-2</v>
      </c>
      <c r="P63" s="422">
        <f t="shared" si="19"/>
        <v>2</v>
      </c>
      <c r="Q63" s="423">
        <f>'18'!M64</f>
        <v>8.7912087912087919E-2</v>
      </c>
      <c r="R63" s="422">
        <f t="shared" si="20"/>
        <v>4</v>
      </c>
      <c r="S63" s="423">
        <f>'18'!N64</f>
        <v>3.5335689045936395E-3</v>
      </c>
      <c r="T63" s="422">
        <f t="shared" si="20"/>
        <v>1</v>
      </c>
      <c r="U63" s="423">
        <f>'18'!O64</f>
        <v>0.23510463121783873</v>
      </c>
      <c r="V63" s="422">
        <f t="shared" si="21"/>
        <v>2</v>
      </c>
      <c r="W63" s="423">
        <f>'18'!P64</f>
        <v>0.20927615780445968</v>
      </c>
      <c r="X63" s="422">
        <f t="shared" si="22"/>
        <v>3</v>
      </c>
      <c r="Y63" s="423">
        <f>'18'!Q64</f>
        <v>5.6625664159568934E-2</v>
      </c>
      <c r="Z63" s="422">
        <f t="shared" si="11"/>
        <v>3</v>
      </c>
      <c r="AA63" s="423">
        <f>'18'!R64</f>
        <v>0.11748331169961046</v>
      </c>
      <c r="AB63" s="422">
        <f t="shared" si="23"/>
        <v>3</v>
      </c>
      <c r="AC63" s="424">
        <f>'18'!S64</f>
        <v>1.9117135905457074E-3</v>
      </c>
      <c r="AD63" s="422">
        <f t="shared" si="12"/>
        <v>3</v>
      </c>
      <c r="AE63" s="423">
        <f>'18'!T64</f>
        <v>0.31078610603290679</v>
      </c>
      <c r="AF63" s="422">
        <f t="shared" si="8"/>
        <v>4</v>
      </c>
      <c r="AG63" s="423">
        <f>'18'!U64</f>
        <v>1.3555787278415016E-2</v>
      </c>
      <c r="AH63" s="422">
        <f t="shared" si="20"/>
        <v>4</v>
      </c>
      <c r="AI63" s="425">
        <f t="shared" si="9"/>
        <v>51</v>
      </c>
      <c r="AJ63" s="432">
        <f t="shared" si="10"/>
        <v>3.1875</v>
      </c>
      <c r="AK63" s="93"/>
    </row>
    <row r="64" spans="1:37" x14ac:dyDescent="0.2">
      <c r="A64" s="15" t="s">
        <v>96</v>
      </c>
      <c r="B64" s="157" t="s">
        <v>109</v>
      </c>
      <c r="C64" s="372">
        <f>'18'!F65</f>
        <v>0.22157434402332363</v>
      </c>
      <c r="D64" s="422">
        <f t="shared" si="13"/>
        <v>2</v>
      </c>
      <c r="E64" s="372">
        <f>'18'!G65</f>
        <v>0.75218658892128276</v>
      </c>
      <c r="F64" s="422">
        <f t="shared" si="14"/>
        <v>4</v>
      </c>
      <c r="G64" s="372">
        <f>'18'!H65</f>
        <v>0.46847900000000009</v>
      </c>
      <c r="H64" s="422">
        <f t="shared" si="15"/>
        <v>3</v>
      </c>
      <c r="I64" s="372">
        <f>'18'!I65</f>
        <v>7.8125E-2</v>
      </c>
      <c r="J64" s="422">
        <f t="shared" si="16"/>
        <v>3</v>
      </c>
      <c r="K64" s="372">
        <f>'18'!J65</f>
        <v>1.0884353741496598E-2</v>
      </c>
      <c r="L64" s="422">
        <f t="shared" si="17"/>
        <v>2</v>
      </c>
      <c r="M64" s="372">
        <f>'18'!K65</f>
        <v>0.16710875331564987</v>
      </c>
      <c r="N64" s="422">
        <f t="shared" si="18"/>
        <v>3</v>
      </c>
      <c r="O64" s="423">
        <f>'18'!L65</f>
        <v>1.1000000000000001E-2</v>
      </c>
      <c r="P64" s="422">
        <f t="shared" si="19"/>
        <v>1</v>
      </c>
      <c r="Q64" s="423">
        <f>'18'!M65</f>
        <v>9.8191214470284241E-2</v>
      </c>
      <c r="R64" s="422">
        <f t="shared" si="20"/>
        <v>4</v>
      </c>
      <c r="S64" s="423">
        <f>'18'!N65</f>
        <v>1.0526315789473684E-2</v>
      </c>
      <c r="T64" s="422">
        <f t="shared" si="20"/>
        <v>4</v>
      </c>
      <c r="U64" s="423">
        <f>'18'!O65</f>
        <v>0.28899999999999998</v>
      </c>
      <c r="V64" s="422">
        <f t="shared" si="21"/>
        <v>4</v>
      </c>
      <c r="W64" s="423">
        <f>'18'!P65</f>
        <v>0.19699999999999998</v>
      </c>
      <c r="X64" s="422">
        <f t="shared" si="22"/>
        <v>2</v>
      </c>
      <c r="Y64" s="423">
        <f>'18'!Q65</f>
        <v>5.9211789072988186E-2</v>
      </c>
      <c r="Z64" s="422">
        <f t="shared" si="11"/>
        <v>4</v>
      </c>
      <c r="AA64" s="423">
        <f>'18'!R65</f>
        <v>0.12195121951219501</v>
      </c>
      <c r="AB64" s="422">
        <f t="shared" si="23"/>
        <v>3</v>
      </c>
      <c r="AC64" s="424">
        <f>'18'!S65</f>
        <v>2.5098601649336679E-3</v>
      </c>
      <c r="AD64" s="422">
        <f t="shared" si="12"/>
        <v>4</v>
      </c>
      <c r="AE64" s="423">
        <f>'18'!T65</f>
        <v>0.28061224489795922</v>
      </c>
      <c r="AF64" s="422">
        <f t="shared" si="8"/>
        <v>4</v>
      </c>
      <c r="AG64" s="423">
        <f>'18'!U65</f>
        <v>1.254930082466834E-2</v>
      </c>
      <c r="AH64" s="422">
        <f t="shared" si="20"/>
        <v>4</v>
      </c>
      <c r="AI64" s="425">
        <f t="shared" si="9"/>
        <v>51</v>
      </c>
      <c r="AJ64" s="432">
        <f t="shared" si="10"/>
        <v>3.1875</v>
      </c>
      <c r="AK64" s="93"/>
    </row>
    <row r="65" spans="1:37" x14ac:dyDescent="0.2">
      <c r="A65" s="15" t="s">
        <v>97</v>
      </c>
      <c r="B65" s="157" t="s">
        <v>109</v>
      </c>
      <c r="C65" s="372">
        <f>'18'!F66</f>
        <v>0.17888050813815007</v>
      </c>
      <c r="D65" s="422">
        <f t="shared" si="13"/>
        <v>2</v>
      </c>
      <c r="E65" s="372">
        <f>'18'!G66</f>
        <v>0.54545454545454541</v>
      </c>
      <c r="F65" s="422">
        <f t="shared" si="14"/>
        <v>1</v>
      </c>
      <c r="G65" s="372">
        <f>'18'!H66</f>
        <v>0.31653799999999999</v>
      </c>
      <c r="H65" s="422">
        <f t="shared" si="15"/>
        <v>1</v>
      </c>
      <c r="I65" s="372">
        <f>'18'!I66</f>
        <v>5.7759919638372674E-2</v>
      </c>
      <c r="J65" s="422">
        <f t="shared" si="16"/>
        <v>2</v>
      </c>
      <c r="K65" s="372">
        <f>'18'!J66</f>
        <v>9.628242845680663E-3</v>
      </c>
      <c r="L65" s="422">
        <f t="shared" si="17"/>
        <v>2</v>
      </c>
      <c r="M65" s="372">
        <f>'18'!K66</f>
        <v>0.10669456066945607</v>
      </c>
      <c r="N65" s="422">
        <f t="shared" si="18"/>
        <v>1</v>
      </c>
      <c r="O65" s="423">
        <f>'18'!L66</f>
        <v>1.8000000000000002E-2</v>
      </c>
      <c r="P65" s="422">
        <f t="shared" si="19"/>
        <v>3</v>
      </c>
      <c r="Q65" s="423">
        <f>'18'!M66</f>
        <v>7.0316423907584122E-2</v>
      </c>
      <c r="R65" s="422">
        <f t="shared" si="20"/>
        <v>2</v>
      </c>
      <c r="S65" s="423">
        <f>'18'!N66</f>
        <v>7.2164948453608251E-3</v>
      </c>
      <c r="T65" s="422">
        <f t="shared" si="20"/>
        <v>3</v>
      </c>
      <c r="U65" s="423">
        <f>'18'!O66</f>
        <v>0.16324183673469383</v>
      </c>
      <c r="V65" s="422">
        <f t="shared" si="21"/>
        <v>1</v>
      </c>
      <c r="W65" s="423">
        <f>'18'!P66</f>
        <v>0.13473010204081631</v>
      </c>
      <c r="X65" s="422">
        <f t="shared" si="22"/>
        <v>1</v>
      </c>
      <c r="Y65" s="423">
        <f>'18'!Q66</f>
        <v>6.0826565353182205E-2</v>
      </c>
      <c r="Z65" s="422">
        <f t="shared" si="11"/>
        <v>4</v>
      </c>
      <c r="AA65" s="423">
        <f>'18'!R66</f>
        <v>0.12720700451256728</v>
      </c>
      <c r="AB65" s="422">
        <f t="shared" si="23"/>
        <v>4</v>
      </c>
      <c r="AC65" s="424">
        <f>'18'!S66</f>
        <v>2.2063010058834694E-3</v>
      </c>
      <c r="AD65" s="422">
        <f t="shared" si="12"/>
        <v>3</v>
      </c>
      <c r="AE65" s="423">
        <f>'18'!T66</f>
        <v>0.19868554095045499</v>
      </c>
      <c r="AF65" s="422">
        <f t="shared" si="8"/>
        <v>2</v>
      </c>
      <c r="AG65" s="423">
        <f>'18'!U66</f>
        <v>7.1171000189789333E-3</v>
      </c>
      <c r="AH65" s="422">
        <f t="shared" si="20"/>
        <v>2</v>
      </c>
      <c r="AI65" s="425">
        <f t="shared" si="9"/>
        <v>34</v>
      </c>
      <c r="AJ65" s="432">
        <f t="shared" si="10"/>
        <v>2.125</v>
      </c>
      <c r="AK65" s="93"/>
    </row>
    <row r="66" spans="1:37" x14ac:dyDescent="0.2">
      <c r="A66" s="15" t="s">
        <v>98</v>
      </c>
      <c r="B66" s="157" t="s">
        <v>109</v>
      </c>
      <c r="C66" s="372">
        <f>'18'!F67</f>
        <v>0.18218923933209646</v>
      </c>
      <c r="D66" s="422">
        <f t="shared" si="13"/>
        <v>2</v>
      </c>
      <c r="E66" s="372">
        <f>'18'!G67</f>
        <v>0.71576994434137287</v>
      </c>
      <c r="F66" s="422">
        <f t="shared" si="14"/>
        <v>3</v>
      </c>
      <c r="G66" s="372">
        <f>'18'!H67</f>
        <v>0.49382900000000007</v>
      </c>
      <c r="H66" s="422">
        <f t="shared" si="15"/>
        <v>4</v>
      </c>
      <c r="I66" s="372">
        <f>'18'!I67</f>
        <v>5.5961070559610707E-2</v>
      </c>
      <c r="J66" s="422">
        <f t="shared" si="16"/>
        <v>1</v>
      </c>
      <c r="K66" s="372">
        <f>'18'!J67</f>
        <v>1.016260162601626E-2</v>
      </c>
      <c r="L66" s="422">
        <f t="shared" si="17"/>
        <v>2</v>
      </c>
      <c r="M66" s="372">
        <f>'18'!K67</f>
        <v>7.8341013824884786E-2</v>
      </c>
      <c r="N66" s="422">
        <f t="shared" si="18"/>
        <v>1</v>
      </c>
      <c r="O66" s="423">
        <f>'18'!L67</f>
        <v>1.6E-2</v>
      </c>
      <c r="P66" s="422">
        <f t="shared" si="19"/>
        <v>2</v>
      </c>
      <c r="Q66" s="423">
        <f>'18'!M67</f>
        <v>7.2463768115942032E-2</v>
      </c>
      <c r="R66" s="422">
        <f t="shared" si="20"/>
        <v>2</v>
      </c>
      <c r="S66" s="423">
        <f>'18'!N67</f>
        <v>2.2675736961451248E-3</v>
      </c>
      <c r="T66" s="422">
        <f t="shared" si="20"/>
        <v>1</v>
      </c>
      <c r="U66" s="423">
        <f>'18'!O67</f>
        <v>0.20924285714285717</v>
      </c>
      <c r="V66" s="422">
        <f t="shared" si="21"/>
        <v>2</v>
      </c>
      <c r="W66" s="423">
        <f>'18'!P67</f>
        <v>0.18052857142857143</v>
      </c>
      <c r="X66" s="422">
        <f t="shared" si="22"/>
        <v>2</v>
      </c>
      <c r="Y66" s="423">
        <f>'18'!Q67</f>
        <v>5.636481066779675E-2</v>
      </c>
      <c r="Z66" s="422">
        <f t="shared" si="11"/>
        <v>3</v>
      </c>
      <c r="AA66" s="423">
        <f>'18'!R67</f>
        <v>6.2435677530017109E-2</v>
      </c>
      <c r="AB66" s="422">
        <f t="shared" si="23"/>
        <v>1</v>
      </c>
      <c r="AC66" s="424">
        <f>'18'!S67</f>
        <v>1.8508997429305912E-3</v>
      </c>
      <c r="AD66" s="422">
        <f t="shared" si="12"/>
        <v>3</v>
      </c>
      <c r="AE66" s="423">
        <f>'18'!T67</f>
        <v>0.21014492753623193</v>
      </c>
      <c r="AF66" s="422">
        <f t="shared" si="8"/>
        <v>2</v>
      </c>
      <c r="AG66" s="423">
        <f>'18'!U67</f>
        <v>9.2544987146529565E-3</v>
      </c>
      <c r="AH66" s="422">
        <f t="shared" si="20"/>
        <v>2</v>
      </c>
      <c r="AI66" s="425">
        <f t="shared" si="9"/>
        <v>33</v>
      </c>
      <c r="AJ66" s="432">
        <f t="shared" si="10"/>
        <v>2.0625</v>
      </c>
      <c r="AK66" s="93"/>
    </row>
    <row r="67" spans="1:37" x14ac:dyDescent="0.2">
      <c r="A67" s="15" t="s">
        <v>99</v>
      </c>
      <c r="B67" s="157" t="s">
        <v>105</v>
      </c>
      <c r="C67" s="372">
        <f>'18'!F68</f>
        <v>0.18479642268769123</v>
      </c>
      <c r="D67" s="422">
        <f>IF(OR(C67&lt;C$71,C67=C$71),1,IF(AND(C67&gt;C$71,OR(C67&lt;C$72,C67=C$72)),2,IF(AND(C67&gt;C$72,OR(C67&lt;C$73,C67=C$73)),3,4)))</f>
        <v>2</v>
      </c>
      <c r="E67" s="372">
        <f>'18'!G68</f>
        <v>0.57185220051776886</v>
      </c>
      <c r="F67" s="422">
        <f>IF(OR(E67&lt;E$71,E67=E$71),1,IF(AND(E67&gt;E$71,OR(E67&lt;E$72,E67=E$72)),2,IF(AND(E67&gt;E$72,OR(E67&lt;E$73,E67=E$73)),3,4)))</f>
        <v>1</v>
      </c>
      <c r="G67" s="372">
        <f>'18'!H68</f>
        <v>0.32254000000000005</v>
      </c>
      <c r="H67" s="422">
        <f>IF(OR(G67&lt;G$71,G67=G$71),1,IF(AND(G67&gt;G$71,OR(G67&lt;G$72,G67=G$72)),2,IF(AND(G67&gt;G$72,OR(G67&lt;G$73,G67=G$73)),3,4)))</f>
        <v>1</v>
      </c>
      <c r="I67" s="372">
        <f>'18'!I68</f>
        <v>5.2264808362369339E-2</v>
      </c>
      <c r="J67" s="422">
        <f>IF(OR(I67&lt;I$71,I67=I$71),1,IF(AND(I67&gt;I$71,OR(I67&lt;I$72,I67=I$72)),2,IF(AND(I67&gt;I$72,OR(I67&lt;I$73,I67=I$73)),3,4)))</f>
        <v>1</v>
      </c>
      <c r="K67" s="372">
        <f>'18'!J68</f>
        <v>6.3291139240506328E-3</v>
      </c>
      <c r="L67" s="422">
        <f>IF(OR(K67&lt;K$71,K67=K$71),1,IF(AND(K67&gt;K$71,OR(K67&lt;K$72,K67=K$72)),2,IF(AND(K67&gt;K$72,OR(K67&lt;K$73,K67=K$73)),3,4)))</f>
        <v>1</v>
      </c>
      <c r="M67" s="372">
        <f>'18'!K68</f>
        <v>8.1046988331756539E-2</v>
      </c>
      <c r="N67" s="422">
        <f>IF(OR(M67&lt;M$71,M67=M$71),1,IF(AND(M67&gt;M$71,OR(M67&lt;M$72,M67=M$72)),2,IF(AND(M67&gt;M$72,OR(M67&lt;M$73,M67=M$73)),3,4)))</f>
        <v>1</v>
      </c>
      <c r="O67" s="423">
        <f>'18'!L68</f>
        <v>1.9E-2</v>
      </c>
      <c r="P67" s="422">
        <f>IF(OR(O67&lt;O$71,O67=O$71),1,IF(AND(O67&gt;O$71,OR(O67&lt;O$72,O67=O$72)),2,IF(AND(O67&gt;O$72,OR(O67&lt;O$73,O67=O$73)),3,4)))</f>
        <v>3</v>
      </c>
      <c r="Q67" s="423">
        <f>'18'!M68</f>
        <v>8.1904761904761911E-2</v>
      </c>
      <c r="R67" s="422">
        <f>IF(OR(Q67&lt;Q$71,Q67=Q$71),1,IF(AND(Q67&gt;Q$71,OR(Q67&lt;Q$72,Q67=Q$72)),2,IF(AND(Q67&gt;Q$72,OR(Q67&lt;Q$73,Q67=Q$73)),3,4)))</f>
        <v>3</v>
      </c>
      <c r="S67" s="423">
        <f>'18'!N68</f>
        <v>7.2168183244430495E-3</v>
      </c>
      <c r="T67" s="422">
        <f>IF(OR(S67&lt;S$71,S67=S$71),1,IF(AND(S67&gt;S$71,OR(S67&lt;S$72,S67=S$72)),2,IF(AND(S67&gt;S$72,OR(S67&lt;S$73,S67=S$73)),3,4)))</f>
        <v>3</v>
      </c>
      <c r="U67" s="423">
        <f>'18'!O68</f>
        <v>0.17158597807270629</v>
      </c>
      <c r="V67" s="422">
        <f t="shared" si="21"/>
        <v>1</v>
      </c>
      <c r="W67" s="423">
        <f>'18'!P68</f>
        <v>0.1263795093795094</v>
      </c>
      <c r="X67" s="422">
        <f t="shared" si="22"/>
        <v>1</v>
      </c>
      <c r="Y67" s="423">
        <f>'18'!Q68</f>
        <v>5.4961673687985102E-2</v>
      </c>
      <c r="Z67" s="422">
        <f t="shared" si="11"/>
        <v>2</v>
      </c>
      <c r="AA67" s="423">
        <f>'18'!R68</f>
        <v>8.5988649905666792E-2</v>
      </c>
      <c r="AB67" s="422">
        <f t="shared" si="23"/>
        <v>2</v>
      </c>
      <c r="AC67" s="424">
        <f>'18'!S68</f>
        <v>1.3252502467221204E-3</v>
      </c>
      <c r="AD67" s="422">
        <f t="shared" si="12"/>
        <v>2</v>
      </c>
      <c r="AE67" s="423">
        <f>'18'!T68</f>
        <v>0.20956354300385105</v>
      </c>
      <c r="AF67" s="422">
        <f t="shared" ref="AF67:AF69" si="24">IF(OR(AE67&lt;AE$71,AE67=AE$71),1,IF(AND(AE67&gt;AE$71,OR(AE67&lt;AE$72,AE67=AE$72)),2,IF(AND(AE67&gt;AE$72,OR(AE67&lt;AE$73,AE67=AE$73)),3,4)))</f>
        <v>2</v>
      </c>
      <c r="AG67" s="423">
        <f>'18'!U68</f>
        <v>7.5990413083321584E-3</v>
      </c>
      <c r="AH67" s="422">
        <f>IF(OR(AG67&lt;AG$71,AG67=AG$71),1,IF(AND(AG67&gt;AG$71,OR(AG67&lt;AG$72,AG67=AG$72)),2,IF(AND(AG67&gt;AG$72,OR(AG67&lt;AG$73,AG67=AG$73)),3,4)))</f>
        <v>2</v>
      </c>
      <c r="AI67" s="425">
        <f t="shared" si="9"/>
        <v>28</v>
      </c>
      <c r="AJ67" s="432">
        <f t="shared" si="10"/>
        <v>1.75</v>
      </c>
      <c r="AK67" s="93"/>
    </row>
    <row r="68" spans="1:37" x14ac:dyDescent="0.2">
      <c r="A68" s="15" t="s">
        <v>100</v>
      </c>
      <c r="B68" s="158" t="s">
        <v>109</v>
      </c>
      <c r="C68" s="372">
        <f>'18'!F69</f>
        <v>0.20986301369863014</v>
      </c>
      <c r="D68" s="422">
        <f>IF(OR(C68&lt;C$71,C68=C$71),1,IF(AND(C68&gt;C$71,OR(C68&lt;C$72,C68=C$72)),2,IF(AND(C68&gt;C$72,OR(C68&lt;C$73,C68=C$73)),3,4)))</f>
        <v>2</v>
      </c>
      <c r="E68" s="372">
        <f>'18'!G69</f>
        <v>0.67123287671232879</v>
      </c>
      <c r="F68" s="422">
        <f>IF(OR(E68&lt;E$71,E68=E$71),1,IF(AND(E68&gt;E$71,OR(E68&lt;E$72,E68=E$72)),2,IF(AND(E68&gt;E$72,OR(E68&lt;E$73,E68=E$73)),3,4)))</f>
        <v>2</v>
      </c>
      <c r="G68" s="372">
        <f>'18'!H69</f>
        <v>0.42108000000000012</v>
      </c>
      <c r="H68" s="422">
        <f>IF(OR(G68&lt;G$71,G68=G$71),1,IF(AND(G68&gt;G$71,OR(G68&lt;G$72,G68=G$72)),2,IF(AND(G68&gt;G$72,OR(G68&lt;G$73,G68=G$73)),3,4)))</f>
        <v>2</v>
      </c>
      <c r="I68" s="372">
        <f>'18'!I69</f>
        <v>7.4324324324324328E-2</v>
      </c>
      <c r="J68" s="422">
        <f>IF(OR(I68&lt;I$71,I68=I$71),1,IF(AND(I68&gt;I$71,OR(I68&lt;I$72,I68=I$72)),2,IF(AND(I68&gt;I$72,OR(I68&lt;I$73,I68=I$73)),3,4)))</f>
        <v>2</v>
      </c>
      <c r="K68" s="372">
        <f>'18'!J69</f>
        <v>3.8610038610038611E-3</v>
      </c>
      <c r="L68" s="422">
        <f>IF(OR(K68&lt;K$71,K68=K$71),1,IF(AND(K68&gt;K$71,OR(K68&lt;K$72,K68=K$72)),2,IF(AND(K68&gt;K$72,OR(K68&lt;K$73,K68=K$73)),3,4)))</f>
        <v>1</v>
      </c>
      <c r="M68" s="372">
        <f>'18'!K69</f>
        <v>0.15806451612903225</v>
      </c>
      <c r="N68" s="422">
        <f>IF(OR(M68&lt;M$71,M68=M$71),1,IF(AND(M68&gt;M$71,OR(M68&lt;M$72,M68=M$72)),2,IF(AND(M68&gt;M$72,OR(M68&lt;M$73,M68=M$73)),3,4)))</f>
        <v>3</v>
      </c>
      <c r="O68" s="423">
        <f>'18'!L69</f>
        <v>1.3999999999999999E-2</v>
      </c>
      <c r="P68" s="422">
        <f>IF(OR(O68&lt;O$71,O68=O$71),1,IF(AND(O68&gt;O$71,OR(O68&lt;O$72,O68=O$72)),2,IF(AND(O68&gt;O$72,OR(O68&lt;O$73,O68=O$73)),3,4)))</f>
        <v>1</v>
      </c>
      <c r="Q68" s="423">
        <f>'18'!M69</f>
        <v>8.7248322147651006E-2</v>
      </c>
      <c r="R68" s="422">
        <f>IF(OR(Q68&lt;Q$71,Q68=Q$71),1,IF(AND(Q68&gt;Q$71,OR(Q68&lt;Q$72,Q68=Q$72)),2,IF(AND(Q68&gt;Q$72,OR(Q68&lt;Q$73,Q68=Q$73)),3,4)))</f>
        <v>4</v>
      </c>
      <c r="S68" s="423">
        <f>'18'!N69</f>
        <v>1.2903225806451613E-2</v>
      </c>
      <c r="T68" s="422">
        <f>IF(OR(S68&lt;S$71,S68=S$71),1,IF(AND(S68&gt;S$71,OR(S68&lt;S$72,S68=S$72)),2,IF(AND(S68&gt;S$72,OR(S68&lt;S$73,S68=S$73)),3,4)))</f>
        <v>4</v>
      </c>
      <c r="U68" s="423">
        <f>'18'!O69</f>
        <v>0.21756457564575649</v>
      </c>
      <c r="V68" s="422">
        <f t="shared" si="21"/>
        <v>2</v>
      </c>
      <c r="W68" s="423">
        <f>'18'!P69</f>
        <v>0.17731111111111111</v>
      </c>
      <c r="X68" s="422">
        <f t="shared" si="22"/>
        <v>2</v>
      </c>
      <c r="Y68" s="423">
        <f>'18'!Q69</f>
        <v>5.5005678906201894E-2</v>
      </c>
      <c r="Z68" s="422">
        <f t="shared" si="11"/>
        <v>2</v>
      </c>
      <c r="AA68" s="423">
        <f>'18'!R69</f>
        <v>7.9907161803713489E-2</v>
      </c>
      <c r="AB68" s="422">
        <f t="shared" si="23"/>
        <v>1</v>
      </c>
      <c r="AC68" s="424">
        <f>'18'!S69</f>
        <v>3.3636057854019509E-3</v>
      </c>
      <c r="AD68" s="422">
        <f t="shared" si="12"/>
        <v>4</v>
      </c>
      <c r="AE68" s="423">
        <f>'18'!T69</f>
        <v>0.25589225589225584</v>
      </c>
      <c r="AF68" s="422">
        <f t="shared" si="24"/>
        <v>3</v>
      </c>
      <c r="AG68" s="423">
        <f>'18'!U69</f>
        <v>6.0544904137235112E-3</v>
      </c>
      <c r="AH68" s="422">
        <f>IF(OR(AG68&lt;AG$71,AG68=AG$71),1,IF(AND(AG68&gt;AG$71,OR(AG68&lt;AG$72,AG68=AG$72)),2,IF(AND(AG68&gt;AG$72,OR(AG68&lt;AG$73,AG68=AG$73)),3,4)))</f>
        <v>1</v>
      </c>
      <c r="AI68" s="425">
        <f t="shared" ref="AI68:AI69" si="25">D68+F68+H68+J68+L68+N68+P68+R68+T68+V68+X68+Z68+AB68+AD68+AF68+AH68</f>
        <v>36</v>
      </c>
      <c r="AJ68" s="432">
        <f t="shared" ref="AJ68:AJ69" si="26">AI68/16</f>
        <v>2.25</v>
      </c>
      <c r="AK68" s="93"/>
    </row>
    <row r="69" spans="1:37" x14ac:dyDescent="0.2">
      <c r="A69" s="15" t="s">
        <v>101</v>
      </c>
      <c r="B69" s="157" t="s">
        <v>105</v>
      </c>
      <c r="C69" s="372">
        <f>'18'!F70</f>
        <v>0.16929604022627279</v>
      </c>
      <c r="D69" s="422">
        <f>IF(OR(C69&lt;C$71,C69=C$71),1,IF(AND(C69&gt;C$71,OR(C69&lt;C$72,C69=C$72)),2,IF(AND(C69&gt;C$72,OR(C69&lt;C$73,C69=C$73)),3,4)))</f>
        <v>2</v>
      </c>
      <c r="E69" s="372">
        <f>'18'!G70</f>
        <v>0.57023884349465748</v>
      </c>
      <c r="F69" s="422">
        <f>IF(OR(E69&lt;E$71,E69=E$71),1,IF(AND(E69&gt;E$71,OR(E69&lt;E$72,E69=E$72)),2,IF(AND(E69&gt;E$72,OR(E69&lt;E$73,E69=E$73)),3,4)))</f>
        <v>1</v>
      </c>
      <c r="G69" s="372">
        <f>'18'!H70</f>
        <v>0.3735710000000001</v>
      </c>
      <c r="H69" s="422">
        <f>IF(OR(G69&lt;G$71,G69=G$71),1,IF(AND(G69&gt;G$71,OR(G69&lt;G$72,G69=G$72)),2,IF(AND(G69&gt;G$72,OR(G69&lt;G$73,G69=G$73)),3,4)))</f>
        <v>1</v>
      </c>
      <c r="I69" s="372">
        <f>'18'!I70</f>
        <v>7.6875894500102224E-2</v>
      </c>
      <c r="J69" s="422">
        <f>IF(OR(I69&lt;I$71,I69=I$71),1,IF(AND(I69&gt;I$71,OR(I69&lt;I$72,I69=I$72)),2,IF(AND(I69&gt;I$72,OR(I69&lt;I$73,I69=I$73)),3,4)))</f>
        <v>3</v>
      </c>
      <c r="K69" s="372">
        <f>'18'!J70</f>
        <v>1.3391826368044332E-2</v>
      </c>
      <c r="L69" s="422">
        <f>IF(OR(K69&lt;K$71,K69=K$71),1,IF(AND(K69&gt;K$71,OR(K69&lt;K$72,K69=K$72)),2,IF(AND(K69&gt;K$72,OR(K69&lt;K$73,K69=K$73)),3,4)))</f>
        <v>3</v>
      </c>
      <c r="M69" s="372">
        <f>'18'!K70</f>
        <v>0.12856012658227847</v>
      </c>
      <c r="N69" s="422">
        <f>IF(OR(M69&lt;M$71,M69=M$71),1,IF(AND(M69&gt;M$71,OR(M69&lt;M$72,M69=M$72)),2,IF(AND(M69&gt;M$72,OR(M69&lt;M$73,M69=M$73)),3,4)))</f>
        <v>2</v>
      </c>
      <c r="O69" s="423">
        <f>'18'!L70</f>
        <v>2.2000000000000002E-2</v>
      </c>
      <c r="P69" s="422">
        <f>IF(OR(O69&lt;O$71,O69=O$71),1,IF(AND(O69&gt;O$71,OR(O69&lt;O$72,O69=O$72)),2,IF(AND(O69&gt;O$72,OR(O69&lt;O$73,O69=O$73)),3,4)))</f>
        <v>4</v>
      </c>
      <c r="Q69" s="423">
        <f>'18'!M70</f>
        <v>7.5244698205546495E-2</v>
      </c>
      <c r="R69" s="422">
        <f>IF(OR(Q69&lt;Q$71,Q69=Q$71),1,IF(AND(Q69&gt;Q$71,OR(Q69&lt;Q$72,Q69=Q$72)),2,IF(AND(Q69&gt;Q$72,OR(Q69&lt;Q$73,Q69=Q$73)),3,4)))</f>
        <v>2</v>
      </c>
      <c r="S69" s="423">
        <f>'18'!N70</f>
        <v>6.5088757396449702E-3</v>
      </c>
      <c r="T69" s="422">
        <f>IF(OR(S69&lt;S$71,S69=S$71),1,IF(AND(S69&gt;S$71,OR(S69&lt;S$72,S69=S$72)),2,IF(AND(S69&gt;S$72,OR(S69&lt;S$73,S69=S$73)),3,4)))</f>
        <v>3</v>
      </c>
      <c r="U69" s="423">
        <f>'18'!O70</f>
        <v>0.21331799838579499</v>
      </c>
      <c r="V69" s="422">
        <f t="shared" si="21"/>
        <v>2</v>
      </c>
      <c r="W69" s="423">
        <f>'18'!P70</f>
        <v>0.18039729893166701</v>
      </c>
      <c r="X69" s="422">
        <f t="shared" si="22"/>
        <v>2</v>
      </c>
      <c r="Y69" s="423">
        <f>'18'!Q70</f>
        <v>4.7084766619485685E-2</v>
      </c>
      <c r="Z69" s="422">
        <f t="shared" si="11"/>
        <v>1</v>
      </c>
      <c r="AA69" s="423">
        <f>'18'!R70</f>
        <v>0.10497003375344949</v>
      </c>
      <c r="AB69" s="422">
        <f t="shared" si="23"/>
        <v>3</v>
      </c>
      <c r="AC69" s="424">
        <f>'18'!S70</f>
        <v>1.3317299569672336E-3</v>
      </c>
      <c r="AD69" s="422">
        <f t="shared" si="12"/>
        <v>2</v>
      </c>
      <c r="AE69" s="423">
        <f>'18'!T70</f>
        <v>0.16673469387755102</v>
      </c>
      <c r="AF69" s="422">
        <f t="shared" si="24"/>
        <v>2</v>
      </c>
      <c r="AG69" s="423">
        <f>'18'!U70</f>
        <v>1.0882420170739706E-2</v>
      </c>
      <c r="AH69" s="422">
        <f>IF(OR(AG69&lt;AG$71,AG69=AG$71),1,IF(AND(AG69&gt;AG$71,OR(AG69&lt;AG$72,AG69=AG$72)),2,IF(AND(AG69&gt;AG$72,OR(AG69&lt;AG$73,AG69=AG$73)),3,4)))</f>
        <v>3</v>
      </c>
      <c r="AI69" s="425">
        <f t="shared" si="25"/>
        <v>36</v>
      </c>
      <c r="AJ69" s="432">
        <f t="shared" si="26"/>
        <v>2.25</v>
      </c>
      <c r="AK69" s="93"/>
    </row>
    <row r="70" spans="1:37" x14ac:dyDescent="0.2">
      <c r="A70" s="566" t="s">
        <v>220</v>
      </c>
      <c r="B70" s="567"/>
      <c r="C70" s="426">
        <f>'18'!F71</f>
        <v>0.20660861722056476</v>
      </c>
      <c r="D70" s="422"/>
      <c r="E70" s="127">
        <f>'18'!G71</f>
        <v>0.5899269178288119</v>
      </c>
      <c r="F70" s="422"/>
      <c r="G70" s="127">
        <f>'18'!H71</f>
        <v>0.43168034290303431</v>
      </c>
      <c r="H70" s="422"/>
      <c r="I70" s="127">
        <f>'18'!I71</f>
        <v>7.2837933474876146E-2</v>
      </c>
      <c r="J70" s="422"/>
      <c r="K70" s="127">
        <f>'18'!J71</f>
        <v>1.4180952456784324E-2</v>
      </c>
      <c r="L70" s="422"/>
      <c r="M70" s="127">
        <f>'18'!K71</f>
        <v>0.155</v>
      </c>
      <c r="N70" s="422"/>
      <c r="O70" s="127">
        <f>'18'!L71</f>
        <v>2.1000000000000001E-2</v>
      </c>
      <c r="P70" s="422"/>
      <c r="Q70" s="127">
        <f>'18'!M71</f>
        <v>8.1708764197321579E-2</v>
      </c>
      <c r="R70" s="422"/>
      <c r="S70" s="127">
        <f>'18'!N71</f>
        <v>7.2500399084765603E-3</v>
      </c>
      <c r="T70" s="422"/>
      <c r="U70" s="127">
        <f>'18'!O71</f>
        <v>0.25669963566406184</v>
      </c>
      <c r="V70" s="422"/>
      <c r="W70" s="127">
        <f>'18'!P71</f>
        <v>0.21855524351740752</v>
      </c>
      <c r="X70" s="422"/>
      <c r="Y70" s="127">
        <f>'18'!Q71</f>
        <v>5.4060908186373435E-2</v>
      </c>
      <c r="Z70" s="422">
        <f t="shared" si="11"/>
        <v>2</v>
      </c>
      <c r="AA70" s="127">
        <f>'18'!R71</f>
        <v>0.10453369643846744</v>
      </c>
      <c r="AB70" s="422"/>
      <c r="AC70" s="427">
        <f>'18'!S71</f>
        <v>1.2929577505654197E-3</v>
      </c>
      <c r="AD70" s="422"/>
      <c r="AE70" s="127">
        <f>'18'!T71</f>
        <v>0.15300617204022615</v>
      </c>
      <c r="AF70" s="422"/>
      <c r="AG70" s="127">
        <f>'18'!U71</f>
        <v>8.5839338121689625E-3</v>
      </c>
      <c r="AH70" s="422"/>
      <c r="AI70" s="428"/>
      <c r="AJ70" s="368"/>
    </row>
    <row r="71" spans="1:37" x14ac:dyDescent="0.2">
      <c r="B71" s="70" t="s">
        <v>107</v>
      </c>
      <c r="C71" s="208">
        <f>QUARTILE(C$3:C$69,1)</f>
        <v>0.16732394311723864</v>
      </c>
      <c r="D71" s="208"/>
      <c r="E71" s="208">
        <f>QUARTILE(E$3:E$69,1)</f>
        <v>0.62356716078775076</v>
      </c>
      <c r="F71" s="208"/>
      <c r="G71" s="208">
        <f>QUARTILE(G$3:G$69,1)</f>
        <v>0.3837310000000001</v>
      </c>
      <c r="H71" s="208"/>
      <c r="I71" s="208">
        <f>QUARTILE(I$3:I$69,1)</f>
        <v>5.7492468805527094E-2</v>
      </c>
      <c r="J71" s="208"/>
      <c r="K71" s="208">
        <f>QUARTILE(K$3:K$69,1)</f>
        <v>8.4548610472888926E-3</v>
      </c>
      <c r="L71" s="208"/>
      <c r="M71" s="208">
        <f>QUARTILE(M$3:M$69,1)</f>
        <v>0.11173920331330034</v>
      </c>
      <c r="N71" s="208"/>
      <c r="O71" s="208">
        <f>QUARTILE(O$3:O$69,1)</f>
        <v>1.4499999999999999E-2</v>
      </c>
      <c r="P71" s="208"/>
      <c r="Q71" s="208">
        <f>QUARTILE(Q$3:Q$69,1)</f>
        <v>6.4589421803495084E-2</v>
      </c>
      <c r="R71" s="208"/>
      <c r="S71" s="208">
        <f>QUARTILE(S$3:S$69,1)</f>
        <v>4.2553962045487476E-3</v>
      </c>
      <c r="T71" s="208"/>
      <c r="U71" s="208">
        <f>QUARTILE(U$3:U$69,1)</f>
        <v>0.2032858132446661</v>
      </c>
      <c r="V71" s="208"/>
      <c r="W71" s="208">
        <f>QUARTILE(W$3:W$69,1)</f>
        <v>0.16433286908077993</v>
      </c>
      <c r="X71" s="208"/>
      <c r="Y71" s="208">
        <f>QUARTILE(Y$3:Y$69,1)</f>
        <v>5.0145840245464535E-2</v>
      </c>
      <c r="Z71" s="208"/>
      <c r="AA71" s="208">
        <f>QUARTILE(AA$3:AA$69,1)</f>
        <v>8.3602120846525685E-2</v>
      </c>
      <c r="AB71" s="208"/>
      <c r="AC71" s="429">
        <f>QUARTILE(AC$3:AC$69,1)</f>
        <v>1.2861298280555397E-3</v>
      </c>
      <c r="AD71" s="208"/>
      <c r="AE71" s="208">
        <f>QUARTILE(AE$3:AE$69,1)</f>
        <v>0.15429083121414566</v>
      </c>
      <c r="AF71" s="208"/>
      <c r="AG71" s="208">
        <f>QUARTILE(AG$3:AG$69,1)</f>
        <v>6.9162352970562734E-3</v>
      </c>
      <c r="AH71" s="208"/>
      <c r="AJ71" s="433"/>
    </row>
    <row r="72" spans="1:37" x14ac:dyDescent="0.2">
      <c r="B72" s="70" t="s">
        <v>137</v>
      </c>
      <c r="C72" s="208">
        <f>QUARTILE(C$3:C$69,2)</f>
        <v>0.22157434402332363</v>
      </c>
      <c r="D72" s="208"/>
      <c r="E72" s="208">
        <f>QUARTILE(E$3:E$69,2)</f>
        <v>0.68971018346184521</v>
      </c>
      <c r="F72" s="208"/>
      <c r="G72" s="208">
        <f>QUARTILE(G$3:G$69,2)</f>
        <v>0.42878100000000008</v>
      </c>
      <c r="H72" s="208"/>
      <c r="I72" s="208">
        <f>QUARTILE(I$3:I$69,2)</f>
        <v>7.4324324324324328E-2</v>
      </c>
      <c r="J72" s="208"/>
      <c r="K72" s="208">
        <f>QUARTILE(K$3:K$69,2)</f>
        <v>1.1444141689373298E-2</v>
      </c>
      <c r="L72" s="208"/>
      <c r="M72" s="208">
        <f>QUARTILE(M$3:M$69,2)</f>
        <v>0.15499254843517138</v>
      </c>
      <c r="N72" s="208"/>
      <c r="O72" s="208">
        <f>QUARTILE(O$3:O$69,2)</f>
        <v>1.7000000000000001E-2</v>
      </c>
      <c r="P72" s="208"/>
      <c r="Q72" s="208">
        <f>QUARTILE(Q$3:Q$69,2)</f>
        <v>7.567567567567568E-2</v>
      </c>
      <c r="R72" s="208"/>
      <c r="S72" s="208">
        <f>QUARTILE(S$3:S$69,2)</f>
        <v>6.4318529862174576E-3</v>
      </c>
      <c r="T72" s="208"/>
      <c r="U72" s="208">
        <f>QUARTILE(U$3:U$69,2)</f>
        <v>0.24749643835616442</v>
      </c>
      <c r="V72" s="208"/>
      <c r="W72" s="208">
        <f>QUARTILE(W$3:W$69,2)</f>
        <v>0.19802580645161288</v>
      </c>
      <c r="X72" s="208"/>
      <c r="Y72" s="208">
        <f>QUARTILE(Y$3:Y$69,2)</f>
        <v>5.5100831273884765E-2</v>
      </c>
      <c r="Z72" s="208"/>
      <c r="AA72" s="208">
        <f>QUARTILE(AA$3:AA$69,2)</f>
        <v>0.10181139942060335</v>
      </c>
      <c r="AB72" s="208"/>
      <c r="AC72" s="429">
        <f>QUARTILE(AC$3:AC$69,2)</f>
        <v>1.5855155482815057E-3</v>
      </c>
      <c r="AD72" s="208"/>
      <c r="AE72" s="208">
        <f>QUARTILE(AE$3:AE$69,2)</f>
        <v>0.22551928783382791</v>
      </c>
      <c r="AF72" s="208"/>
      <c r="AG72" s="208">
        <f>QUARTILE(AG$3:AG$69,2)</f>
        <v>9.2544987146529565E-3</v>
      </c>
      <c r="AH72" s="208"/>
      <c r="AJ72" s="433"/>
    </row>
    <row r="73" spans="1:37" x14ac:dyDescent="0.2">
      <c r="A73" s="8"/>
      <c r="B73" s="70" t="s">
        <v>108</v>
      </c>
      <c r="C73" s="208">
        <f>QUARTILE(C$3:C$69,3)</f>
        <v>0.26710060127377311</v>
      </c>
      <c r="D73" s="208"/>
      <c r="E73" s="208">
        <f>QUARTILE(E$3:E$69,3)</f>
        <v>0.74770138590983803</v>
      </c>
      <c r="F73" s="208"/>
      <c r="G73" s="208">
        <f>QUARTILE(G$3:G$69,3)</f>
        <v>0.47241200000000005</v>
      </c>
      <c r="H73" s="208"/>
      <c r="I73" s="208">
        <f>QUARTILE(I$3:I$69,3)</f>
        <v>8.6017177250616861E-2</v>
      </c>
      <c r="J73" s="208"/>
      <c r="K73" s="208">
        <f>QUARTILE(K$3:K$69,3)</f>
        <v>1.4703266349350276E-2</v>
      </c>
      <c r="L73" s="208"/>
      <c r="M73" s="208">
        <f>QUARTILE(M$3:M$69,3)</f>
        <v>0.19810631734746104</v>
      </c>
      <c r="N73" s="208"/>
      <c r="O73" s="208">
        <f>QUARTILE(O$3:O$69,3)</f>
        <v>1.9E-2</v>
      </c>
      <c r="P73" s="208"/>
      <c r="Q73" s="208">
        <f>QUARTILE(Q$3:Q$69,3)</f>
        <v>8.541644318042077E-2</v>
      </c>
      <c r="R73" s="208"/>
      <c r="S73" s="208">
        <f>QUARTILE(S$3:S$69,3)</f>
        <v>9.05163584902147E-3</v>
      </c>
      <c r="T73" s="208"/>
      <c r="U73" s="208">
        <f>QUARTILE(U$3:U$69,3)</f>
        <v>0.27690372317780887</v>
      </c>
      <c r="V73" s="208"/>
      <c r="W73" s="208">
        <f>QUARTILE(W$3:W$69,3)</f>
        <v>0.23223575461078444</v>
      </c>
      <c r="X73" s="208"/>
      <c r="Y73" s="208">
        <f>QUARTILE(Y$3:Y$69,3)</f>
        <v>5.8791743435074539E-2</v>
      </c>
      <c r="Z73" s="208"/>
      <c r="AA73" s="208">
        <f>QUARTILE(AA$3:AA$69,3)</f>
        <v>0.12200941226608103</v>
      </c>
      <c r="AB73" s="208"/>
      <c r="AC73" s="429">
        <f>QUARTILE(AC$3:AC$69,3)</f>
        <v>2.4727449746032295E-3</v>
      </c>
      <c r="AD73" s="208"/>
      <c r="AE73" s="208">
        <f>QUARTILE(AE$3:AE$69,3)</f>
        <v>0.25959555376992099</v>
      </c>
      <c r="AF73" s="208"/>
      <c r="AG73" s="208">
        <f>QUARTILE(AG$3:AG$69,3)</f>
        <v>1.1347271030905989E-2</v>
      </c>
      <c r="AH73" s="208"/>
      <c r="AJ73" s="433"/>
    </row>
    <row r="74" spans="1:37" x14ac:dyDescent="0.2">
      <c r="B74" s="92"/>
    </row>
    <row r="75" spans="1:37" x14ac:dyDescent="0.2">
      <c r="C75" s="431"/>
      <c r="E75" s="431"/>
      <c r="G75" s="431"/>
      <c r="I75" s="431"/>
      <c r="K75" s="417"/>
      <c r="M75" s="417"/>
      <c r="O75" s="214"/>
      <c r="Q75" s="214"/>
      <c r="S75" s="214"/>
    </row>
    <row r="78" spans="1:37" x14ac:dyDescent="0.2">
      <c r="S78" s="208"/>
      <c r="U78" s="228"/>
      <c r="W78" s="228"/>
      <c r="AA78" s="228"/>
      <c r="AC78" s="221"/>
      <c r="AE78" s="208"/>
      <c r="AG78" s="221"/>
    </row>
  </sheetData>
  <autoFilter ref="A2:AL73"/>
  <mergeCells count="1">
    <mergeCell ref="A70:B70"/>
  </mergeCells>
  <phoneticPr fontId="3" type="noConversion"/>
  <conditionalFormatting sqref="D1:D1048576">
    <cfRule type="cellIs" dxfId="1008" priority="806" operator="equal">
      <formula>2</formula>
    </cfRule>
    <cfRule type="cellIs" dxfId="1007" priority="977" operator="equal">
      <formula>3</formula>
    </cfRule>
    <cfRule type="cellIs" dxfId="1006" priority="1009" operator="equal">
      <formula>4</formula>
    </cfRule>
  </conditionalFormatting>
  <conditionalFormatting sqref="F1:F1048576">
    <cfRule type="cellIs" dxfId="1005" priority="1008" operator="equal">
      <formula>4</formula>
    </cfRule>
  </conditionalFormatting>
  <conditionalFormatting sqref="H1:H1048576">
    <cfRule type="cellIs" dxfId="1004" priority="1007" operator="equal">
      <formula>4</formula>
    </cfRule>
  </conditionalFormatting>
  <conditionalFormatting sqref="J1:J1048576">
    <cfRule type="cellIs" dxfId="1003" priority="1006" operator="equal">
      <formula>4</formula>
    </cfRule>
  </conditionalFormatting>
  <conditionalFormatting sqref="L1:L1048576">
    <cfRule type="cellIs" dxfId="1002" priority="1005" operator="equal">
      <formula>4</formula>
    </cfRule>
  </conditionalFormatting>
  <conditionalFormatting sqref="N1:N1048576">
    <cfRule type="cellIs" dxfId="1001" priority="1004" operator="equal">
      <formula>4</formula>
    </cfRule>
  </conditionalFormatting>
  <conditionalFormatting sqref="P1:P1048576">
    <cfRule type="cellIs" dxfId="1000" priority="1003" operator="equal">
      <formula>4</formula>
    </cfRule>
  </conditionalFormatting>
  <conditionalFormatting sqref="R1:R1048576">
    <cfRule type="cellIs" dxfId="999" priority="1002" operator="equal">
      <formula>4</formula>
    </cfRule>
  </conditionalFormatting>
  <conditionalFormatting sqref="T1:T1048576">
    <cfRule type="cellIs" dxfId="998" priority="1001" operator="equal">
      <formula>4</formula>
    </cfRule>
  </conditionalFormatting>
  <conditionalFormatting sqref="T1:T1048576">
    <cfRule type="cellIs" dxfId="997" priority="1000" operator="equal">
      <formula>4</formula>
    </cfRule>
  </conditionalFormatting>
  <conditionalFormatting sqref="V1:V1048576">
    <cfRule type="cellIs" dxfId="996" priority="999" operator="equal">
      <formula>4</formula>
    </cfRule>
  </conditionalFormatting>
  <conditionalFormatting sqref="V1:V1048576">
    <cfRule type="cellIs" dxfId="995" priority="998" operator="equal">
      <formula>4</formula>
    </cfRule>
  </conditionalFormatting>
  <conditionalFormatting sqref="X1:Z1 X74:Z1048576 X2:X73 Z2:Z73">
    <cfRule type="cellIs" dxfId="994" priority="997" operator="equal">
      <formula>4</formula>
    </cfRule>
  </conditionalFormatting>
  <conditionalFormatting sqref="X1:Z1 X74:Z1048576 X2:X73 Z2:Z73">
    <cfRule type="cellIs" dxfId="993" priority="996" operator="equal">
      <formula>4</formula>
    </cfRule>
  </conditionalFormatting>
  <conditionalFormatting sqref="AB1:AB1048576">
    <cfRule type="cellIs" dxfId="992" priority="995" operator="equal">
      <formula>4</formula>
    </cfRule>
  </conditionalFormatting>
  <conditionalFormatting sqref="AB1:AB1048576">
    <cfRule type="cellIs" dxfId="991" priority="994" operator="equal">
      <formula>4</formula>
    </cfRule>
  </conditionalFormatting>
  <conditionalFormatting sqref="AD1:AD1048576">
    <cfRule type="cellIs" dxfId="990" priority="993" operator="equal">
      <formula>4</formula>
    </cfRule>
  </conditionalFormatting>
  <conditionalFormatting sqref="AD1:AD1048576">
    <cfRule type="cellIs" dxfId="989" priority="992" operator="equal">
      <formula>4</formula>
    </cfRule>
  </conditionalFormatting>
  <conditionalFormatting sqref="AF1:AF1048576">
    <cfRule type="cellIs" dxfId="988" priority="991" operator="equal">
      <formula>4</formula>
    </cfRule>
  </conditionalFormatting>
  <conditionalFormatting sqref="AF1:AF1048576">
    <cfRule type="cellIs" dxfId="987" priority="990" operator="equal">
      <formula>4</formula>
    </cfRule>
  </conditionalFormatting>
  <conditionalFormatting sqref="AH1:AH1048576">
    <cfRule type="cellIs" dxfId="986" priority="989" operator="equal">
      <formula>4</formula>
    </cfRule>
  </conditionalFormatting>
  <conditionalFormatting sqref="AH1:AH1048576">
    <cfRule type="cellIs" dxfId="985" priority="988" operator="equal">
      <formula>4</formula>
    </cfRule>
  </conditionalFormatting>
  <conditionalFormatting sqref="V2">
    <cfRule type="cellIs" dxfId="984" priority="987" operator="equal">
      <formula>4</formula>
    </cfRule>
  </conditionalFormatting>
  <conditionalFormatting sqref="V2">
    <cfRule type="cellIs" dxfId="983" priority="986" operator="equal">
      <formula>4</formula>
    </cfRule>
  </conditionalFormatting>
  <conditionalFormatting sqref="X2 Z2">
    <cfRule type="cellIs" dxfId="982" priority="985" operator="equal">
      <formula>4</formula>
    </cfRule>
  </conditionalFormatting>
  <conditionalFormatting sqref="X2 Z2">
    <cfRule type="cellIs" dxfId="981" priority="984" operator="equal">
      <formula>4</formula>
    </cfRule>
  </conditionalFormatting>
  <conditionalFormatting sqref="AB2">
    <cfRule type="cellIs" dxfId="980" priority="983" operator="equal">
      <formula>4</formula>
    </cfRule>
  </conditionalFormatting>
  <conditionalFormatting sqref="AB2">
    <cfRule type="cellIs" dxfId="979" priority="982" operator="equal">
      <formula>4</formula>
    </cfRule>
  </conditionalFormatting>
  <conditionalFormatting sqref="AD2">
    <cfRule type="cellIs" dxfId="978" priority="981" operator="equal">
      <formula>4</formula>
    </cfRule>
  </conditionalFormatting>
  <conditionalFormatting sqref="AD2">
    <cfRule type="cellIs" dxfId="977" priority="980" operator="equal">
      <formula>4</formula>
    </cfRule>
  </conditionalFormatting>
  <conditionalFormatting sqref="AF2">
    <cfRule type="cellIs" dxfId="976" priority="979" operator="equal">
      <formula>4</formula>
    </cfRule>
  </conditionalFormatting>
  <conditionalFormatting sqref="AF2">
    <cfRule type="cellIs" dxfId="975" priority="978" operator="equal">
      <formula>4</formula>
    </cfRule>
  </conditionalFormatting>
  <conditionalFormatting sqref="F1:F1048576">
    <cfRule type="cellIs" dxfId="974" priority="975" operator="equal">
      <formula>3</formula>
    </cfRule>
    <cfRule type="cellIs" dxfId="973" priority="976" operator="equal">
      <formula>4</formula>
    </cfRule>
  </conditionalFormatting>
  <conditionalFormatting sqref="H1:H1048576">
    <cfRule type="cellIs" dxfId="972" priority="974" operator="equal">
      <formula>4</formula>
    </cfRule>
  </conditionalFormatting>
  <conditionalFormatting sqref="H1:H1048576">
    <cfRule type="cellIs" dxfId="971" priority="972" operator="equal">
      <formula>3</formula>
    </cfRule>
    <cfRule type="cellIs" dxfId="970" priority="973" operator="equal">
      <formula>4</formula>
    </cfRule>
  </conditionalFormatting>
  <conditionalFormatting sqref="J1:J1048576">
    <cfRule type="cellIs" dxfId="969" priority="971" operator="equal">
      <formula>4</formula>
    </cfRule>
  </conditionalFormatting>
  <conditionalFormatting sqref="J1:J1048576">
    <cfRule type="cellIs" dxfId="968" priority="970" operator="equal">
      <formula>4</formula>
    </cfRule>
  </conditionalFormatting>
  <conditionalFormatting sqref="J1:J1048576">
    <cfRule type="cellIs" dxfId="967" priority="968" operator="equal">
      <formula>3</formula>
    </cfRule>
    <cfRule type="cellIs" dxfId="966" priority="969" operator="equal">
      <formula>4</formula>
    </cfRule>
  </conditionalFormatting>
  <conditionalFormatting sqref="L1:L1048576">
    <cfRule type="cellIs" dxfId="965" priority="967" operator="equal">
      <formula>4</formula>
    </cfRule>
  </conditionalFormatting>
  <conditionalFormatting sqref="L1:L1048576">
    <cfRule type="cellIs" dxfId="964" priority="966" operator="equal">
      <formula>4</formula>
    </cfRule>
  </conditionalFormatting>
  <conditionalFormatting sqref="L1:L1048576">
    <cfRule type="cellIs" dxfId="963" priority="965" operator="equal">
      <formula>4</formula>
    </cfRule>
  </conditionalFormatting>
  <conditionalFormatting sqref="L1:L1048576">
    <cfRule type="cellIs" dxfId="962" priority="963" operator="equal">
      <formula>3</formula>
    </cfRule>
    <cfRule type="cellIs" dxfId="961" priority="964" operator="equal">
      <formula>4</formula>
    </cfRule>
  </conditionalFormatting>
  <conditionalFormatting sqref="N1:N1048576">
    <cfRule type="cellIs" dxfId="960" priority="962" operator="equal">
      <formula>4</formula>
    </cfRule>
  </conditionalFormatting>
  <conditionalFormatting sqref="N1:N1048576">
    <cfRule type="cellIs" dxfId="959" priority="961" operator="equal">
      <formula>4</formula>
    </cfRule>
  </conditionalFormatting>
  <conditionalFormatting sqref="N1:N1048576">
    <cfRule type="cellIs" dxfId="958" priority="960" operator="equal">
      <formula>4</formula>
    </cfRule>
  </conditionalFormatting>
  <conditionalFormatting sqref="N1:N1048576">
    <cfRule type="cellIs" dxfId="957" priority="959" operator="equal">
      <formula>4</formula>
    </cfRule>
  </conditionalFormatting>
  <conditionalFormatting sqref="N1:N1048576">
    <cfRule type="cellIs" dxfId="956" priority="957" operator="equal">
      <formula>3</formula>
    </cfRule>
    <cfRule type="cellIs" dxfId="955" priority="958" operator="equal">
      <formula>4</formula>
    </cfRule>
  </conditionalFormatting>
  <conditionalFormatting sqref="P1:P1048576">
    <cfRule type="cellIs" dxfId="954" priority="956" operator="equal">
      <formula>4</formula>
    </cfRule>
  </conditionalFormatting>
  <conditionalFormatting sqref="P1:P1048576">
    <cfRule type="cellIs" dxfId="953" priority="955" operator="equal">
      <formula>4</formula>
    </cfRule>
  </conditionalFormatting>
  <conditionalFormatting sqref="P1:P1048576">
    <cfRule type="cellIs" dxfId="952" priority="954" operator="equal">
      <formula>4</formula>
    </cfRule>
  </conditionalFormatting>
  <conditionalFormatting sqref="P1:P1048576">
    <cfRule type="cellIs" dxfId="951" priority="953" operator="equal">
      <formula>4</formula>
    </cfRule>
  </conditionalFormatting>
  <conditionalFormatting sqref="P1:P1048576">
    <cfRule type="cellIs" dxfId="950" priority="952" operator="equal">
      <formula>4</formula>
    </cfRule>
  </conditionalFormatting>
  <conditionalFormatting sqref="P1:P1048576">
    <cfRule type="cellIs" dxfId="949" priority="950" operator="equal">
      <formula>3</formula>
    </cfRule>
    <cfRule type="cellIs" dxfId="948" priority="951" operator="equal">
      <formula>4</formula>
    </cfRule>
  </conditionalFormatting>
  <conditionalFormatting sqref="R1:R1048576">
    <cfRule type="cellIs" dxfId="947" priority="949" operator="equal">
      <formula>4</formula>
    </cfRule>
  </conditionalFormatting>
  <conditionalFormatting sqref="R1:R1048576">
    <cfRule type="cellIs" dxfId="946" priority="948" operator="equal">
      <formula>4</formula>
    </cfRule>
  </conditionalFormatting>
  <conditionalFormatting sqref="R1:R1048576">
    <cfRule type="cellIs" dxfId="945" priority="947" operator="equal">
      <formula>4</formula>
    </cfRule>
  </conditionalFormatting>
  <conditionalFormatting sqref="R1:R1048576">
    <cfRule type="cellIs" dxfId="944" priority="946" operator="equal">
      <formula>4</formula>
    </cfRule>
  </conditionalFormatting>
  <conditionalFormatting sqref="R1:R1048576">
    <cfRule type="cellIs" dxfId="943" priority="945" operator="equal">
      <formula>4</formula>
    </cfRule>
  </conditionalFormatting>
  <conditionalFormatting sqref="R1:R1048576">
    <cfRule type="cellIs" dxfId="942" priority="944" operator="equal">
      <formula>4</formula>
    </cfRule>
  </conditionalFormatting>
  <conditionalFormatting sqref="R1:R1048576">
    <cfRule type="cellIs" dxfId="941" priority="942" operator="equal">
      <formula>3</formula>
    </cfRule>
    <cfRule type="cellIs" dxfId="940" priority="943" operator="equal">
      <formula>4</formula>
    </cfRule>
  </conditionalFormatting>
  <conditionalFormatting sqref="T1:T1048576">
    <cfRule type="cellIs" dxfId="939" priority="941" operator="equal">
      <formula>4</formula>
    </cfRule>
  </conditionalFormatting>
  <conditionalFormatting sqref="T1:T1048576">
    <cfRule type="cellIs" dxfId="938" priority="940" operator="equal">
      <formula>4</formula>
    </cfRule>
  </conditionalFormatting>
  <conditionalFormatting sqref="T1:T1048576">
    <cfRule type="cellIs" dxfId="937" priority="939" operator="equal">
      <formula>4</formula>
    </cfRule>
  </conditionalFormatting>
  <conditionalFormatting sqref="T1:T1048576">
    <cfRule type="cellIs" dxfId="936" priority="938" operator="equal">
      <formula>4</formula>
    </cfRule>
  </conditionalFormatting>
  <conditionalFormatting sqref="T1:T1048576">
    <cfRule type="cellIs" dxfId="935" priority="937" operator="equal">
      <formula>4</formula>
    </cfRule>
  </conditionalFormatting>
  <conditionalFormatting sqref="T1:T1048576">
    <cfRule type="cellIs" dxfId="934" priority="936" operator="equal">
      <formula>4</formula>
    </cfRule>
  </conditionalFormatting>
  <conditionalFormatting sqref="T1:T1048576">
    <cfRule type="cellIs" dxfId="933" priority="935" operator="equal">
      <formula>4</formula>
    </cfRule>
  </conditionalFormatting>
  <conditionalFormatting sqref="T1:T1048576">
    <cfRule type="cellIs" dxfId="932" priority="933" operator="equal">
      <formula>3</formula>
    </cfRule>
    <cfRule type="cellIs" dxfId="931" priority="934" operator="equal">
      <formula>4</formula>
    </cfRule>
  </conditionalFormatting>
  <conditionalFormatting sqref="V1:V1048576">
    <cfRule type="cellIs" dxfId="930" priority="932" operator="equal">
      <formula>4</formula>
    </cfRule>
  </conditionalFormatting>
  <conditionalFormatting sqref="V1:V1048576">
    <cfRule type="cellIs" dxfId="929" priority="931" operator="equal">
      <formula>4</formula>
    </cfRule>
  </conditionalFormatting>
  <conditionalFormatting sqref="V1:V1048576">
    <cfRule type="cellIs" dxfId="928" priority="930" operator="equal">
      <formula>4</formula>
    </cfRule>
  </conditionalFormatting>
  <conditionalFormatting sqref="V1:V1048576">
    <cfRule type="cellIs" dxfId="927" priority="929" operator="equal">
      <formula>4</formula>
    </cfRule>
  </conditionalFormatting>
  <conditionalFormatting sqref="V1:V1048576">
    <cfRule type="cellIs" dxfId="926" priority="928" operator="equal">
      <formula>4</formula>
    </cfRule>
  </conditionalFormatting>
  <conditionalFormatting sqref="V1:V1048576">
    <cfRule type="cellIs" dxfId="925" priority="927" operator="equal">
      <formula>4</formula>
    </cfRule>
  </conditionalFormatting>
  <conditionalFormatting sqref="V1:V1048576">
    <cfRule type="cellIs" dxfId="924" priority="926" operator="equal">
      <formula>4</formula>
    </cfRule>
  </conditionalFormatting>
  <conditionalFormatting sqref="V1:V1048576">
    <cfRule type="cellIs" dxfId="923" priority="925" operator="equal">
      <formula>4</formula>
    </cfRule>
  </conditionalFormatting>
  <conditionalFormatting sqref="V1:V1048576">
    <cfRule type="cellIs" dxfId="922" priority="924" operator="equal">
      <formula>4</formula>
    </cfRule>
  </conditionalFormatting>
  <conditionalFormatting sqref="V1:V1048576">
    <cfRule type="cellIs" dxfId="921" priority="922" operator="equal">
      <formula>3</formula>
    </cfRule>
    <cfRule type="cellIs" dxfId="920" priority="923" operator="equal">
      <formula>4</formula>
    </cfRule>
  </conditionalFormatting>
  <conditionalFormatting sqref="X1:Z1 X74:Z1048576 X2:X73 Z2:Z73">
    <cfRule type="cellIs" dxfId="919" priority="921" operator="equal">
      <formula>4</formula>
    </cfRule>
  </conditionalFormatting>
  <conditionalFormatting sqref="X1:Z1 X74:Z1048576 X2:X73 Z2:Z73">
    <cfRule type="cellIs" dxfId="918" priority="920" operator="equal">
      <formula>4</formula>
    </cfRule>
  </conditionalFormatting>
  <conditionalFormatting sqref="X2 Z2">
    <cfRule type="cellIs" dxfId="917" priority="919" operator="equal">
      <formula>4</formula>
    </cfRule>
  </conditionalFormatting>
  <conditionalFormatting sqref="X2 Z2">
    <cfRule type="cellIs" dxfId="916" priority="918" operator="equal">
      <formula>4</formula>
    </cfRule>
  </conditionalFormatting>
  <conditionalFormatting sqref="X1:Z1 X74:Z1048576 X2:X73 Z2:Z73">
    <cfRule type="cellIs" dxfId="915" priority="917" operator="equal">
      <formula>4</formula>
    </cfRule>
  </conditionalFormatting>
  <conditionalFormatting sqref="X1:Z1 X74:Z1048576 X2:X73 Z2:Z73">
    <cfRule type="cellIs" dxfId="914" priority="916" operator="equal">
      <formula>4</formula>
    </cfRule>
  </conditionalFormatting>
  <conditionalFormatting sqref="X1:Z1 X74:Z1048576 X2:X73 Z2:Z73">
    <cfRule type="cellIs" dxfId="913" priority="915" operator="equal">
      <formula>4</formula>
    </cfRule>
  </conditionalFormatting>
  <conditionalFormatting sqref="X1:Z1 X74:Z1048576 X2:X73 Z2:Z73">
    <cfRule type="cellIs" dxfId="912" priority="914" operator="equal">
      <formula>4</formula>
    </cfRule>
  </conditionalFormatting>
  <conditionalFormatting sqref="X1:Z1 X74:Z1048576 X2:X73 Z2:Z73">
    <cfRule type="cellIs" dxfId="911" priority="913" operator="equal">
      <formula>4</formula>
    </cfRule>
  </conditionalFormatting>
  <conditionalFormatting sqref="X1:Z1 X74:Z1048576 X2:X73 Z2:Z73">
    <cfRule type="cellIs" dxfId="910" priority="912" operator="equal">
      <formula>4</formula>
    </cfRule>
  </conditionalFormatting>
  <conditionalFormatting sqref="X1:Z1 X74:Z1048576 X2:X73 Z2:Z73">
    <cfRule type="cellIs" dxfId="909" priority="911" operator="equal">
      <formula>4</formula>
    </cfRule>
  </conditionalFormatting>
  <conditionalFormatting sqref="X1:Z1 X74:Z1048576 X2:X73 Z2:Z73">
    <cfRule type="cellIs" dxfId="908" priority="910" operator="equal">
      <formula>4</formula>
    </cfRule>
  </conditionalFormatting>
  <conditionalFormatting sqref="X1:Z1 X74:Z1048576 X2:X73 Z2:Z73">
    <cfRule type="cellIs" dxfId="907" priority="909" operator="equal">
      <formula>4</formula>
    </cfRule>
  </conditionalFormatting>
  <conditionalFormatting sqref="X1:Z1 X74:Z1048576 X2:X73 Z2:Z73">
    <cfRule type="cellIs" dxfId="906" priority="907" operator="equal">
      <formula>3</formula>
    </cfRule>
    <cfRule type="cellIs" dxfId="905" priority="908" operator="equal">
      <formula>4</formula>
    </cfRule>
  </conditionalFormatting>
  <conditionalFormatting sqref="AB1:AB1048576">
    <cfRule type="cellIs" dxfId="904" priority="906" operator="equal">
      <formula>4</formula>
    </cfRule>
  </conditionalFormatting>
  <conditionalFormatting sqref="AB1:AB1048576">
    <cfRule type="cellIs" dxfId="903" priority="905" operator="equal">
      <formula>4</formula>
    </cfRule>
  </conditionalFormatting>
  <conditionalFormatting sqref="AB2">
    <cfRule type="cellIs" dxfId="902" priority="904" operator="equal">
      <formula>4</formula>
    </cfRule>
  </conditionalFormatting>
  <conditionalFormatting sqref="AB2">
    <cfRule type="cellIs" dxfId="901" priority="903" operator="equal">
      <formula>4</formula>
    </cfRule>
  </conditionalFormatting>
  <conditionalFormatting sqref="AB1:AB1048576">
    <cfRule type="cellIs" dxfId="900" priority="902" operator="equal">
      <formula>4</formula>
    </cfRule>
  </conditionalFormatting>
  <conditionalFormatting sqref="AB1:AB1048576">
    <cfRule type="cellIs" dxfId="899" priority="901" operator="equal">
      <formula>4</formula>
    </cfRule>
  </conditionalFormatting>
  <conditionalFormatting sqref="AB2">
    <cfRule type="cellIs" dxfId="898" priority="900" operator="equal">
      <formula>4</formula>
    </cfRule>
  </conditionalFormatting>
  <conditionalFormatting sqref="AB2">
    <cfRule type="cellIs" dxfId="897" priority="899" operator="equal">
      <formula>4</formula>
    </cfRule>
  </conditionalFormatting>
  <conditionalFormatting sqref="AB1:AB1048576">
    <cfRule type="cellIs" dxfId="896" priority="898" operator="equal">
      <formula>4</formula>
    </cfRule>
  </conditionalFormatting>
  <conditionalFormatting sqref="AB1:AB1048576">
    <cfRule type="cellIs" dxfId="895" priority="897" operator="equal">
      <formula>4</formula>
    </cfRule>
  </conditionalFormatting>
  <conditionalFormatting sqref="AB1:AB1048576">
    <cfRule type="cellIs" dxfId="894" priority="896" operator="equal">
      <formula>4</formula>
    </cfRule>
  </conditionalFormatting>
  <conditionalFormatting sqref="AB1:AB1048576">
    <cfRule type="cellIs" dxfId="893" priority="895" operator="equal">
      <formula>4</formula>
    </cfRule>
  </conditionalFormatting>
  <conditionalFormatting sqref="AB1:AB1048576">
    <cfRule type="cellIs" dxfId="892" priority="894" operator="equal">
      <formula>4</formula>
    </cfRule>
  </conditionalFormatting>
  <conditionalFormatting sqref="AB1:AB1048576">
    <cfRule type="cellIs" dxfId="891" priority="893" operator="equal">
      <formula>4</formula>
    </cfRule>
  </conditionalFormatting>
  <conditionalFormatting sqref="AB1:AB1048576">
    <cfRule type="cellIs" dxfId="890" priority="892" operator="equal">
      <formula>4</formula>
    </cfRule>
  </conditionalFormatting>
  <conditionalFormatting sqref="AB1:AB1048576">
    <cfRule type="cellIs" dxfId="889" priority="891" operator="equal">
      <formula>4</formula>
    </cfRule>
  </conditionalFormatting>
  <conditionalFormatting sqref="AB1:AB1048576">
    <cfRule type="cellIs" dxfId="888" priority="890" operator="equal">
      <formula>4</formula>
    </cfRule>
  </conditionalFormatting>
  <conditionalFormatting sqref="AB1:AB1048576">
    <cfRule type="cellIs" dxfId="887" priority="888" operator="equal">
      <formula>3</formula>
    </cfRule>
    <cfRule type="cellIs" dxfId="886" priority="889" operator="equal">
      <formula>4</formula>
    </cfRule>
  </conditionalFormatting>
  <conditionalFormatting sqref="AD1:AD1048576">
    <cfRule type="cellIs" dxfId="885" priority="887" operator="equal">
      <formula>4</formula>
    </cfRule>
  </conditionalFormatting>
  <conditionalFormatting sqref="AD1:AD1048576">
    <cfRule type="cellIs" dxfId="884" priority="886" operator="equal">
      <formula>4</formula>
    </cfRule>
  </conditionalFormatting>
  <conditionalFormatting sqref="AD2">
    <cfRule type="cellIs" dxfId="883" priority="885" operator="equal">
      <formula>4</formula>
    </cfRule>
  </conditionalFormatting>
  <conditionalFormatting sqref="AD2">
    <cfRule type="cellIs" dxfId="882" priority="884" operator="equal">
      <formula>4</formula>
    </cfRule>
  </conditionalFormatting>
  <conditionalFormatting sqref="AD1:AD1048576">
    <cfRule type="cellIs" dxfId="881" priority="883" operator="equal">
      <formula>4</formula>
    </cfRule>
  </conditionalFormatting>
  <conditionalFormatting sqref="AD1:AD1048576">
    <cfRule type="cellIs" dxfId="880" priority="882" operator="equal">
      <formula>4</formula>
    </cfRule>
  </conditionalFormatting>
  <conditionalFormatting sqref="AD2">
    <cfRule type="cellIs" dxfId="879" priority="881" operator="equal">
      <formula>4</formula>
    </cfRule>
  </conditionalFormatting>
  <conditionalFormatting sqref="AD2">
    <cfRule type="cellIs" dxfId="878" priority="880" operator="equal">
      <formula>4</formula>
    </cfRule>
  </conditionalFormatting>
  <conditionalFormatting sqref="AD1:AD1048576">
    <cfRule type="cellIs" dxfId="877" priority="879" operator="equal">
      <formula>4</formula>
    </cfRule>
  </conditionalFormatting>
  <conditionalFormatting sqref="AD1:AD1048576">
    <cfRule type="cellIs" dxfId="876" priority="878" operator="equal">
      <formula>4</formula>
    </cfRule>
  </conditionalFormatting>
  <conditionalFormatting sqref="AD2">
    <cfRule type="cellIs" dxfId="875" priority="877" operator="equal">
      <formula>4</formula>
    </cfRule>
  </conditionalFormatting>
  <conditionalFormatting sqref="AD2">
    <cfRule type="cellIs" dxfId="874" priority="876" operator="equal">
      <formula>4</formula>
    </cfRule>
  </conditionalFormatting>
  <conditionalFormatting sqref="AD1:AD1048576">
    <cfRule type="cellIs" dxfId="873" priority="875" operator="equal">
      <formula>4</formula>
    </cfRule>
  </conditionalFormatting>
  <conditionalFormatting sqref="AD1:AD1048576">
    <cfRule type="cellIs" dxfId="872" priority="874" operator="equal">
      <formula>4</formula>
    </cfRule>
  </conditionalFormatting>
  <conditionalFormatting sqref="AD1:AD1048576">
    <cfRule type="cellIs" dxfId="871" priority="873" operator="equal">
      <formula>4</formula>
    </cfRule>
  </conditionalFormatting>
  <conditionalFormatting sqref="AD1:AD1048576">
    <cfRule type="cellIs" dxfId="870" priority="872" operator="equal">
      <formula>4</formula>
    </cfRule>
  </conditionalFormatting>
  <conditionalFormatting sqref="AD1:AD1048576">
    <cfRule type="cellIs" dxfId="869" priority="871" operator="equal">
      <formula>4</formula>
    </cfRule>
  </conditionalFormatting>
  <conditionalFormatting sqref="AD1:AD1048576">
    <cfRule type="cellIs" dxfId="868" priority="870" operator="equal">
      <formula>4</formula>
    </cfRule>
  </conditionalFormatting>
  <conditionalFormatting sqref="AD1:AD1048576">
    <cfRule type="cellIs" dxfId="867" priority="869" operator="equal">
      <formula>4</formula>
    </cfRule>
  </conditionalFormatting>
  <conditionalFormatting sqref="AD1:AD1048576">
    <cfRule type="cellIs" dxfId="866" priority="868" operator="equal">
      <formula>4</formula>
    </cfRule>
  </conditionalFormatting>
  <conditionalFormatting sqref="AD1:AD1048576">
    <cfRule type="cellIs" dxfId="865" priority="867" operator="equal">
      <formula>4</formula>
    </cfRule>
  </conditionalFormatting>
  <conditionalFormatting sqref="AD1:AD1048576">
    <cfRule type="cellIs" dxfId="864" priority="865" operator="equal">
      <formula>3</formula>
    </cfRule>
    <cfRule type="cellIs" dxfId="863" priority="866" operator="equal">
      <formula>4</formula>
    </cfRule>
  </conditionalFormatting>
  <conditionalFormatting sqref="AF1:AF1048576">
    <cfRule type="cellIs" dxfId="862" priority="864" operator="equal">
      <formula>4</formula>
    </cfRule>
  </conditionalFormatting>
  <conditionalFormatting sqref="AF1:AF1048576">
    <cfRule type="cellIs" dxfId="861" priority="863" operator="equal">
      <formula>4</formula>
    </cfRule>
  </conditionalFormatting>
  <conditionalFormatting sqref="AF2">
    <cfRule type="cellIs" dxfId="860" priority="862" operator="equal">
      <formula>4</formula>
    </cfRule>
  </conditionalFormatting>
  <conditionalFormatting sqref="AF2">
    <cfRule type="cellIs" dxfId="859" priority="861" operator="equal">
      <formula>4</formula>
    </cfRule>
  </conditionalFormatting>
  <conditionalFormatting sqref="AF1:AF1048576">
    <cfRule type="cellIs" dxfId="858" priority="860" operator="equal">
      <formula>4</formula>
    </cfRule>
  </conditionalFormatting>
  <conditionalFormatting sqref="AF1:AF1048576">
    <cfRule type="cellIs" dxfId="857" priority="859" operator="equal">
      <formula>4</formula>
    </cfRule>
  </conditionalFormatting>
  <conditionalFormatting sqref="AF2">
    <cfRule type="cellIs" dxfId="856" priority="858" operator="equal">
      <formula>4</formula>
    </cfRule>
  </conditionalFormatting>
  <conditionalFormatting sqref="AF2">
    <cfRule type="cellIs" dxfId="855" priority="857" operator="equal">
      <formula>4</formula>
    </cfRule>
  </conditionalFormatting>
  <conditionalFormatting sqref="AF1:AF1048576">
    <cfRule type="cellIs" dxfId="854" priority="856" operator="equal">
      <formula>4</formula>
    </cfRule>
  </conditionalFormatting>
  <conditionalFormatting sqref="AF1:AF1048576">
    <cfRule type="cellIs" dxfId="853" priority="855" operator="equal">
      <formula>4</formula>
    </cfRule>
  </conditionalFormatting>
  <conditionalFormatting sqref="AF2">
    <cfRule type="cellIs" dxfId="852" priority="854" operator="equal">
      <formula>4</formula>
    </cfRule>
  </conditionalFormatting>
  <conditionalFormatting sqref="AF2">
    <cfRule type="cellIs" dxfId="851" priority="853" operator="equal">
      <formula>4</formula>
    </cfRule>
  </conditionalFormatting>
  <conditionalFormatting sqref="AF1:AF1048576">
    <cfRule type="cellIs" dxfId="850" priority="852" operator="equal">
      <formula>4</formula>
    </cfRule>
  </conditionalFormatting>
  <conditionalFormatting sqref="AF1:AF1048576">
    <cfRule type="cellIs" dxfId="849" priority="851" operator="equal">
      <formula>4</formula>
    </cfRule>
  </conditionalFormatting>
  <conditionalFormatting sqref="AF2">
    <cfRule type="cellIs" dxfId="848" priority="850" operator="equal">
      <formula>4</formula>
    </cfRule>
  </conditionalFormatting>
  <conditionalFormatting sqref="AF2">
    <cfRule type="cellIs" dxfId="847" priority="849" operator="equal">
      <formula>4</formula>
    </cfRule>
  </conditionalFormatting>
  <conditionalFormatting sqref="AF1:AF1048576">
    <cfRule type="cellIs" dxfId="846" priority="848" operator="equal">
      <formula>4</formula>
    </cfRule>
  </conditionalFormatting>
  <conditionalFormatting sqref="AF1:AF1048576">
    <cfRule type="cellIs" dxfId="845" priority="847" operator="equal">
      <formula>4</formula>
    </cfRule>
  </conditionalFormatting>
  <conditionalFormatting sqref="AF1:AF1048576">
    <cfRule type="cellIs" dxfId="844" priority="846" operator="equal">
      <formula>4</formula>
    </cfRule>
  </conditionalFormatting>
  <conditionalFormatting sqref="AF1:AF1048576">
    <cfRule type="cellIs" dxfId="843" priority="845" operator="equal">
      <formula>4</formula>
    </cfRule>
  </conditionalFormatting>
  <conditionalFormatting sqref="AF1:AF1048576">
    <cfRule type="cellIs" dxfId="842" priority="844" operator="equal">
      <formula>4</formula>
    </cfRule>
  </conditionalFormatting>
  <conditionalFormatting sqref="AF1:AF1048576">
    <cfRule type="cellIs" dxfId="841" priority="843" operator="equal">
      <formula>4</formula>
    </cfRule>
  </conditionalFormatting>
  <conditionalFormatting sqref="AF1:AF1048576">
    <cfRule type="cellIs" dxfId="840" priority="842" operator="equal">
      <formula>4</formula>
    </cfRule>
  </conditionalFormatting>
  <conditionalFormatting sqref="AF1:AF1048576">
    <cfRule type="cellIs" dxfId="839" priority="841" operator="equal">
      <formula>4</formula>
    </cfRule>
  </conditionalFormatting>
  <conditionalFormatting sqref="AF1:AF1048576">
    <cfRule type="cellIs" dxfId="838" priority="840" operator="equal">
      <formula>4</formula>
    </cfRule>
  </conditionalFormatting>
  <conditionalFormatting sqref="AF1:AF1048576">
    <cfRule type="cellIs" dxfId="837" priority="838" operator="equal">
      <formula>3</formula>
    </cfRule>
    <cfRule type="cellIs" dxfId="836" priority="839" operator="equal">
      <formula>4</formula>
    </cfRule>
  </conditionalFormatting>
  <conditionalFormatting sqref="AH1:AH1048576">
    <cfRule type="cellIs" dxfId="835" priority="837" operator="equal">
      <formula>4</formula>
    </cfRule>
  </conditionalFormatting>
  <conditionalFormatting sqref="AH1:AH1048576">
    <cfRule type="cellIs" dxfId="834" priority="836" operator="equal">
      <formula>4</formula>
    </cfRule>
  </conditionalFormatting>
  <conditionalFormatting sqref="AH2">
    <cfRule type="cellIs" dxfId="833" priority="835" operator="equal">
      <formula>4</formula>
    </cfRule>
  </conditionalFormatting>
  <conditionalFormatting sqref="AH2">
    <cfRule type="cellIs" dxfId="832" priority="834" operator="equal">
      <formula>4</formula>
    </cfRule>
  </conditionalFormatting>
  <conditionalFormatting sqref="AH1:AH1048576">
    <cfRule type="cellIs" dxfId="831" priority="833" operator="equal">
      <formula>4</formula>
    </cfRule>
  </conditionalFormatting>
  <conditionalFormatting sqref="AH1:AH1048576">
    <cfRule type="cellIs" dxfId="830" priority="832" operator="equal">
      <formula>4</formula>
    </cfRule>
  </conditionalFormatting>
  <conditionalFormatting sqref="AH2">
    <cfRule type="cellIs" dxfId="829" priority="831" operator="equal">
      <formula>4</formula>
    </cfRule>
  </conditionalFormatting>
  <conditionalFormatting sqref="AH2">
    <cfRule type="cellIs" dxfId="828" priority="830" operator="equal">
      <formula>4</formula>
    </cfRule>
  </conditionalFormatting>
  <conditionalFormatting sqref="AH1:AH1048576">
    <cfRule type="cellIs" dxfId="827" priority="829" operator="equal">
      <formula>4</formula>
    </cfRule>
  </conditionalFormatting>
  <conditionalFormatting sqref="AH1:AH1048576">
    <cfRule type="cellIs" dxfId="826" priority="828" operator="equal">
      <formula>4</formula>
    </cfRule>
  </conditionalFormatting>
  <conditionalFormatting sqref="AH2">
    <cfRule type="cellIs" dxfId="825" priority="827" operator="equal">
      <formula>4</formula>
    </cfRule>
  </conditionalFormatting>
  <conditionalFormatting sqref="AH2">
    <cfRule type="cellIs" dxfId="824" priority="826" operator="equal">
      <formula>4</formula>
    </cfRule>
  </conditionalFormatting>
  <conditionalFormatting sqref="AH1:AH1048576">
    <cfRule type="cellIs" dxfId="823" priority="825" operator="equal">
      <formula>4</formula>
    </cfRule>
  </conditionalFormatting>
  <conditionalFormatting sqref="AH1:AH1048576">
    <cfRule type="cellIs" dxfId="822" priority="824" operator="equal">
      <formula>4</formula>
    </cfRule>
  </conditionalFormatting>
  <conditionalFormatting sqref="AH2">
    <cfRule type="cellIs" dxfId="821" priority="823" operator="equal">
      <formula>4</formula>
    </cfRule>
  </conditionalFormatting>
  <conditionalFormatting sqref="AH2">
    <cfRule type="cellIs" dxfId="820" priority="822" operator="equal">
      <formula>4</formula>
    </cfRule>
  </conditionalFormatting>
  <conditionalFormatting sqref="AH1:AH1048576">
    <cfRule type="cellIs" dxfId="819" priority="821" operator="equal">
      <formula>4</formula>
    </cfRule>
  </conditionalFormatting>
  <conditionalFormatting sqref="AH1:AH1048576">
    <cfRule type="cellIs" dxfId="818" priority="820" operator="equal">
      <formula>4</formula>
    </cfRule>
  </conditionalFormatting>
  <conditionalFormatting sqref="AH2">
    <cfRule type="cellIs" dxfId="817" priority="819" operator="equal">
      <formula>4</formula>
    </cfRule>
  </conditionalFormatting>
  <conditionalFormatting sqref="AH2">
    <cfRule type="cellIs" dxfId="816" priority="818" operator="equal">
      <formula>4</formula>
    </cfRule>
  </conditionalFormatting>
  <conditionalFormatting sqref="AH1:AH1048576">
    <cfRule type="cellIs" dxfId="815" priority="817" operator="equal">
      <formula>4</formula>
    </cfRule>
  </conditionalFormatting>
  <conditionalFormatting sqref="AH1:AH1048576">
    <cfRule type="cellIs" dxfId="814" priority="816" operator="equal">
      <formula>4</formula>
    </cfRule>
  </conditionalFormatting>
  <conditionalFormatting sqref="AH1:AH1048576">
    <cfRule type="cellIs" dxfId="813" priority="815" operator="equal">
      <formula>4</formula>
    </cfRule>
  </conditionalFormatting>
  <conditionalFormatting sqref="AH1:AH1048576">
    <cfRule type="cellIs" dxfId="812" priority="814" operator="equal">
      <formula>4</formula>
    </cfRule>
  </conditionalFormatting>
  <conditionalFormatting sqref="AH1:AH1048576">
    <cfRule type="cellIs" dxfId="811" priority="813" operator="equal">
      <formula>4</formula>
    </cfRule>
  </conditionalFormatting>
  <conditionalFormatting sqref="AH1:AH1048576">
    <cfRule type="cellIs" dxfId="810" priority="812" operator="equal">
      <formula>4</formula>
    </cfRule>
  </conditionalFormatting>
  <conditionalFormatting sqref="AH1:AH1048576">
    <cfRule type="cellIs" dxfId="809" priority="811" operator="equal">
      <formula>4</formula>
    </cfRule>
  </conditionalFormatting>
  <conditionalFormatting sqref="AH1:AH1048576">
    <cfRule type="cellIs" dxfId="808" priority="810" operator="equal">
      <formula>4</formula>
    </cfRule>
  </conditionalFormatting>
  <conditionalFormatting sqref="AH1:AH1048576">
    <cfRule type="cellIs" dxfId="807" priority="809" operator="equal">
      <formula>4</formula>
    </cfRule>
  </conditionalFormatting>
  <conditionalFormatting sqref="AH1:AH1048576">
    <cfRule type="cellIs" dxfId="806" priority="807" operator="equal">
      <formula>3</formula>
    </cfRule>
    <cfRule type="cellIs" dxfId="805" priority="808" operator="equal">
      <formula>4</formula>
    </cfRule>
  </conditionalFormatting>
  <conditionalFormatting sqref="F1:F1048576">
    <cfRule type="cellIs" dxfId="804" priority="803" operator="equal">
      <formula>2</formula>
    </cfRule>
    <cfRule type="cellIs" dxfId="803" priority="804" operator="equal">
      <formula>3</formula>
    </cfRule>
    <cfRule type="cellIs" dxfId="802" priority="805" operator="equal">
      <formula>4</formula>
    </cfRule>
  </conditionalFormatting>
  <conditionalFormatting sqref="H1:H1048576">
    <cfRule type="cellIs" dxfId="801" priority="802" operator="equal">
      <formula>4</formula>
    </cfRule>
  </conditionalFormatting>
  <conditionalFormatting sqref="H1:H1048576">
    <cfRule type="cellIs" dxfId="800" priority="800" operator="equal">
      <formula>3</formula>
    </cfRule>
    <cfRule type="cellIs" dxfId="799" priority="801" operator="equal">
      <formula>4</formula>
    </cfRule>
  </conditionalFormatting>
  <conditionalFormatting sqref="H1:H1048576">
    <cfRule type="cellIs" dxfId="798" priority="797" operator="equal">
      <formula>2</formula>
    </cfRule>
    <cfRule type="cellIs" dxfId="797" priority="798" operator="equal">
      <formula>3</formula>
    </cfRule>
    <cfRule type="cellIs" dxfId="796" priority="799" operator="equal">
      <formula>4</formula>
    </cfRule>
  </conditionalFormatting>
  <conditionalFormatting sqref="J1:J1048576">
    <cfRule type="cellIs" dxfId="795" priority="796" operator="equal">
      <formula>4</formula>
    </cfRule>
  </conditionalFormatting>
  <conditionalFormatting sqref="J1:J1048576">
    <cfRule type="cellIs" dxfId="794" priority="795" operator="equal">
      <formula>4</formula>
    </cfRule>
  </conditionalFormatting>
  <conditionalFormatting sqref="J1:J1048576">
    <cfRule type="cellIs" dxfId="793" priority="793" operator="equal">
      <formula>3</formula>
    </cfRule>
    <cfRule type="cellIs" dxfId="792" priority="794" operator="equal">
      <formula>4</formula>
    </cfRule>
  </conditionalFormatting>
  <conditionalFormatting sqref="J1:J1048576">
    <cfRule type="cellIs" dxfId="791" priority="792" operator="equal">
      <formula>4</formula>
    </cfRule>
  </conditionalFormatting>
  <conditionalFormatting sqref="J1:J1048576">
    <cfRule type="cellIs" dxfId="790" priority="790" operator="equal">
      <formula>3</formula>
    </cfRule>
    <cfRule type="cellIs" dxfId="789" priority="791" operator="equal">
      <formula>4</formula>
    </cfRule>
  </conditionalFormatting>
  <conditionalFormatting sqref="J1:J1048576">
    <cfRule type="cellIs" dxfId="788" priority="787" operator="equal">
      <formula>2</formula>
    </cfRule>
    <cfRule type="cellIs" dxfId="787" priority="788" operator="equal">
      <formula>3</formula>
    </cfRule>
    <cfRule type="cellIs" dxfId="786" priority="789" operator="equal">
      <formula>4</formula>
    </cfRule>
  </conditionalFormatting>
  <conditionalFormatting sqref="L1:L1048576">
    <cfRule type="cellIs" dxfId="785" priority="786" operator="equal">
      <formula>4</formula>
    </cfRule>
  </conditionalFormatting>
  <conditionalFormatting sqref="L1:L1048576">
    <cfRule type="cellIs" dxfId="784" priority="785" operator="equal">
      <formula>4</formula>
    </cfRule>
  </conditionalFormatting>
  <conditionalFormatting sqref="L1:L1048576">
    <cfRule type="cellIs" dxfId="783" priority="784" operator="equal">
      <formula>4</formula>
    </cfRule>
  </conditionalFormatting>
  <conditionalFormatting sqref="L1:L1048576">
    <cfRule type="cellIs" dxfId="782" priority="782" operator="equal">
      <formula>3</formula>
    </cfRule>
    <cfRule type="cellIs" dxfId="781" priority="783" operator="equal">
      <formula>4</formula>
    </cfRule>
  </conditionalFormatting>
  <conditionalFormatting sqref="L1:L1048576">
    <cfRule type="cellIs" dxfId="780" priority="781" operator="equal">
      <formula>4</formula>
    </cfRule>
  </conditionalFormatting>
  <conditionalFormatting sqref="L1:L1048576">
    <cfRule type="cellIs" dxfId="779" priority="780" operator="equal">
      <formula>4</formula>
    </cfRule>
  </conditionalFormatting>
  <conditionalFormatting sqref="L1:L1048576">
    <cfRule type="cellIs" dxfId="778" priority="778" operator="equal">
      <formula>3</formula>
    </cfRule>
    <cfRule type="cellIs" dxfId="777" priority="779" operator="equal">
      <formula>4</formula>
    </cfRule>
  </conditionalFormatting>
  <conditionalFormatting sqref="L1:L1048576">
    <cfRule type="cellIs" dxfId="776" priority="777" operator="equal">
      <formula>4</formula>
    </cfRule>
  </conditionalFormatting>
  <conditionalFormatting sqref="L1:L1048576">
    <cfRule type="cellIs" dxfId="775" priority="775" operator="equal">
      <formula>3</formula>
    </cfRule>
    <cfRule type="cellIs" dxfId="774" priority="776" operator="equal">
      <formula>4</formula>
    </cfRule>
  </conditionalFormatting>
  <conditionalFormatting sqref="L1:L1048576">
    <cfRule type="cellIs" dxfId="773" priority="772" operator="equal">
      <formula>2</formula>
    </cfRule>
    <cfRule type="cellIs" dxfId="772" priority="773" operator="equal">
      <formula>3</formula>
    </cfRule>
    <cfRule type="cellIs" dxfId="771" priority="774" operator="equal">
      <formula>4</formula>
    </cfRule>
  </conditionalFormatting>
  <conditionalFormatting sqref="N1:N1048576">
    <cfRule type="cellIs" dxfId="770" priority="771" operator="equal">
      <formula>4</formula>
    </cfRule>
  </conditionalFormatting>
  <conditionalFormatting sqref="N1:N1048576">
    <cfRule type="cellIs" dxfId="769" priority="770" operator="equal">
      <formula>4</formula>
    </cfRule>
  </conditionalFormatting>
  <conditionalFormatting sqref="N1:N1048576">
    <cfRule type="cellIs" dxfId="768" priority="769" operator="equal">
      <formula>4</formula>
    </cfRule>
  </conditionalFormatting>
  <conditionalFormatting sqref="N1:N1048576">
    <cfRule type="cellIs" dxfId="767" priority="768" operator="equal">
      <formula>4</formula>
    </cfRule>
  </conditionalFormatting>
  <conditionalFormatting sqref="N1:N1048576">
    <cfRule type="cellIs" dxfId="766" priority="766" operator="equal">
      <formula>3</formula>
    </cfRule>
    <cfRule type="cellIs" dxfId="765" priority="767" operator="equal">
      <formula>4</formula>
    </cfRule>
  </conditionalFormatting>
  <conditionalFormatting sqref="N1:N1048576">
    <cfRule type="cellIs" dxfId="764" priority="765" operator="equal">
      <formula>4</formula>
    </cfRule>
  </conditionalFormatting>
  <conditionalFormatting sqref="N1:N1048576">
    <cfRule type="cellIs" dxfId="763" priority="764" operator="equal">
      <formula>4</formula>
    </cfRule>
  </conditionalFormatting>
  <conditionalFormatting sqref="N1:N1048576">
    <cfRule type="cellIs" dxfId="762" priority="763" operator="equal">
      <formula>4</formula>
    </cfRule>
  </conditionalFormatting>
  <conditionalFormatting sqref="N1:N1048576">
    <cfRule type="cellIs" dxfId="761" priority="761" operator="equal">
      <formula>3</formula>
    </cfRule>
    <cfRule type="cellIs" dxfId="760" priority="762" operator="equal">
      <formula>4</formula>
    </cfRule>
  </conditionalFormatting>
  <conditionalFormatting sqref="N1:N1048576">
    <cfRule type="cellIs" dxfId="759" priority="760" operator="equal">
      <formula>4</formula>
    </cfRule>
  </conditionalFormatting>
  <conditionalFormatting sqref="N1:N1048576">
    <cfRule type="cellIs" dxfId="758" priority="759" operator="equal">
      <formula>4</formula>
    </cfRule>
  </conditionalFormatting>
  <conditionalFormatting sqref="N1:N1048576">
    <cfRule type="cellIs" dxfId="757" priority="757" operator="equal">
      <formula>3</formula>
    </cfRule>
    <cfRule type="cellIs" dxfId="756" priority="758" operator="equal">
      <formula>4</formula>
    </cfRule>
  </conditionalFormatting>
  <conditionalFormatting sqref="N1:N1048576">
    <cfRule type="cellIs" dxfId="755" priority="756" operator="equal">
      <formula>4</formula>
    </cfRule>
  </conditionalFormatting>
  <conditionalFormatting sqref="N1:N1048576">
    <cfRule type="cellIs" dxfId="754" priority="754" operator="equal">
      <formula>3</formula>
    </cfRule>
    <cfRule type="cellIs" dxfId="753" priority="755" operator="equal">
      <formula>4</formula>
    </cfRule>
  </conditionalFormatting>
  <conditionalFormatting sqref="N1:N1048576">
    <cfRule type="cellIs" dxfId="752" priority="751" operator="equal">
      <formula>2</formula>
    </cfRule>
    <cfRule type="cellIs" dxfId="751" priority="752" operator="equal">
      <formula>3</formula>
    </cfRule>
    <cfRule type="cellIs" dxfId="750" priority="753" operator="equal">
      <formula>4</formula>
    </cfRule>
  </conditionalFormatting>
  <conditionalFormatting sqref="P1:P1048576">
    <cfRule type="cellIs" dxfId="749" priority="750" operator="equal">
      <formula>4</formula>
    </cfRule>
  </conditionalFormatting>
  <conditionalFormatting sqref="P1:P1048576">
    <cfRule type="cellIs" dxfId="748" priority="749" operator="equal">
      <formula>4</formula>
    </cfRule>
  </conditionalFormatting>
  <conditionalFormatting sqref="P1:P1048576">
    <cfRule type="cellIs" dxfId="747" priority="748" operator="equal">
      <formula>4</formula>
    </cfRule>
  </conditionalFormatting>
  <conditionalFormatting sqref="P1:P1048576">
    <cfRule type="cellIs" dxfId="746" priority="747" operator="equal">
      <formula>4</formula>
    </cfRule>
  </conditionalFormatting>
  <conditionalFormatting sqref="P1:P1048576">
    <cfRule type="cellIs" dxfId="745" priority="746" operator="equal">
      <formula>4</formula>
    </cfRule>
  </conditionalFormatting>
  <conditionalFormatting sqref="P1:P1048576">
    <cfRule type="cellIs" dxfId="744" priority="744" operator="equal">
      <formula>3</formula>
    </cfRule>
    <cfRule type="cellIs" dxfId="743" priority="745" operator="equal">
      <formula>4</formula>
    </cfRule>
  </conditionalFormatting>
  <conditionalFormatting sqref="P1:P1048576">
    <cfRule type="cellIs" dxfId="742" priority="743" operator="equal">
      <formula>4</formula>
    </cfRule>
  </conditionalFormatting>
  <conditionalFormatting sqref="P1:P1048576">
    <cfRule type="cellIs" dxfId="741" priority="742" operator="equal">
      <formula>4</formula>
    </cfRule>
  </conditionalFormatting>
  <conditionalFormatting sqref="P1:P1048576">
    <cfRule type="cellIs" dxfId="740" priority="741" operator="equal">
      <formula>4</formula>
    </cfRule>
  </conditionalFormatting>
  <conditionalFormatting sqref="P1:P1048576">
    <cfRule type="cellIs" dxfId="739" priority="740" operator="equal">
      <formula>4</formula>
    </cfRule>
  </conditionalFormatting>
  <conditionalFormatting sqref="P1:P1048576">
    <cfRule type="cellIs" dxfId="738" priority="738" operator="equal">
      <formula>3</formula>
    </cfRule>
    <cfRule type="cellIs" dxfId="737" priority="739" operator="equal">
      <formula>4</formula>
    </cfRule>
  </conditionalFormatting>
  <conditionalFormatting sqref="P1:P1048576">
    <cfRule type="cellIs" dxfId="736" priority="737" operator="equal">
      <formula>4</formula>
    </cfRule>
  </conditionalFormatting>
  <conditionalFormatting sqref="P1:P1048576">
    <cfRule type="cellIs" dxfId="735" priority="736" operator="equal">
      <formula>4</formula>
    </cfRule>
  </conditionalFormatting>
  <conditionalFormatting sqref="P1:P1048576">
    <cfRule type="cellIs" dxfId="734" priority="735" operator="equal">
      <formula>4</formula>
    </cfRule>
  </conditionalFormatting>
  <conditionalFormatting sqref="P1:P1048576">
    <cfRule type="cellIs" dxfId="733" priority="733" operator="equal">
      <formula>3</formula>
    </cfRule>
    <cfRule type="cellIs" dxfId="732" priority="734" operator="equal">
      <formula>4</formula>
    </cfRule>
  </conditionalFormatting>
  <conditionalFormatting sqref="P1:P1048576">
    <cfRule type="cellIs" dxfId="731" priority="732" operator="equal">
      <formula>4</formula>
    </cfRule>
  </conditionalFormatting>
  <conditionalFormatting sqref="P1:P1048576">
    <cfRule type="cellIs" dxfId="730" priority="731" operator="equal">
      <formula>4</formula>
    </cfRule>
  </conditionalFormatting>
  <conditionalFormatting sqref="P1:P1048576">
    <cfRule type="cellIs" dxfId="729" priority="729" operator="equal">
      <formula>3</formula>
    </cfRule>
    <cfRule type="cellIs" dxfId="728" priority="730" operator="equal">
      <formula>4</formula>
    </cfRule>
  </conditionalFormatting>
  <conditionalFormatting sqref="P1:P1048576">
    <cfRule type="cellIs" dxfId="727" priority="728" operator="equal">
      <formula>4</formula>
    </cfRule>
  </conditionalFormatting>
  <conditionalFormatting sqref="P1:P1048576">
    <cfRule type="cellIs" dxfId="726" priority="726" operator="equal">
      <formula>3</formula>
    </cfRule>
    <cfRule type="cellIs" dxfId="725" priority="727" operator="equal">
      <formula>4</formula>
    </cfRule>
  </conditionalFormatting>
  <conditionalFormatting sqref="P1:P1048576">
    <cfRule type="cellIs" dxfId="724" priority="723" operator="equal">
      <formula>2</formula>
    </cfRule>
    <cfRule type="cellIs" dxfId="723" priority="724" operator="equal">
      <formula>3</formula>
    </cfRule>
    <cfRule type="cellIs" dxfId="722" priority="725" operator="equal">
      <formula>4</formula>
    </cfRule>
  </conditionalFormatting>
  <conditionalFormatting sqref="R1:R1048576">
    <cfRule type="cellIs" dxfId="721" priority="722" operator="equal">
      <formula>4</formula>
    </cfRule>
  </conditionalFormatting>
  <conditionalFormatting sqref="R1:R1048576">
    <cfRule type="cellIs" dxfId="720" priority="721" operator="equal">
      <formula>4</formula>
    </cfRule>
  </conditionalFormatting>
  <conditionalFormatting sqref="R1:R1048576">
    <cfRule type="cellIs" dxfId="719" priority="720" operator="equal">
      <formula>4</formula>
    </cfRule>
  </conditionalFormatting>
  <conditionalFormatting sqref="R1:R1048576">
    <cfRule type="cellIs" dxfId="718" priority="719" operator="equal">
      <formula>4</formula>
    </cfRule>
  </conditionalFormatting>
  <conditionalFormatting sqref="R1:R1048576">
    <cfRule type="cellIs" dxfId="717" priority="718" operator="equal">
      <formula>4</formula>
    </cfRule>
  </conditionalFormatting>
  <conditionalFormatting sqref="R1:R1048576">
    <cfRule type="cellIs" dxfId="716" priority="717" operator="equal">
      <formula>4</formula>
    </cfRule>
  </conditionalFormatting>
  <conditionalFormatting sqref="R1:R1048576">
    <cfRule type="cellIs" dxfId="715" priority="715" operator="equal">
      <formula>3</formula>
    </cfRule>
    <cfRule type="cellIs" dxfId="714" priority="716" operator="equal">
      <formula>4</formula>
    </cfRule>
  </conditionalFormatting>
  <conditionalFormatting sqref="R1:R1048576">
    <cfRule type="cellIs" dxfId="713" priority="714" operator="equal">
      <formula>4</formula>
    </cfRule>
  </conditionalFormatting>
  <conditionalFormatting sqref="R1:R1048576">
    <cfRule type="cellIs" dxfId="712" priority="713" operator="equal">
      <formula>4</formula>
    </cfRule>
  </conditionalFormatting>
  <conditionalFormatting sqref="R1:R1048576">
    <cfRule type="cellIs" dxfId="711" priority="712" operator="equal">
      <formula>4</formula>
    </cfRule>
  </conditionalFormatting>
  <conditionalFormatting sqref="R1:R1048576">
    <cfRule type="cellIs" dxfId="710" priority="711" operator="equal">
      <formula>4</formula>
    </cfRule>
  </conditionalFormatting>
  <conditionalFormatting sqref="R1:R1048576">
    <cfRule type="cellIs" dxfId="709" priority="710" operator="equal">
      <formula>4</formula>
    </cfRule>
  </conditionalFormatting>
  <conditionalFormatting sqref="R1:R1048576">
    <cfRule type="cellIs" dxfId="708" priority="708" operator="equal">
      <formula>3</formula>
    </cfRule>
    <cfRule type="cellIs" dxfId="707" priority="709" operator="equal">
      <formula>4</formula>
    </cfRule>
  </conditionalFormatting>
  <conditionalFormatting sqref="R1:R1048576">
    <cfRule type="cellIs" dxfId="706" priority="707" operator="equal">
      <formula>4</formula>
    </cfRule>
  </conditionalFormatting>
  <conditionalFormatting sqref="R1:R1048576">
    <cfRule type="cellIs" dxfId="705" priority="706" operator="equal">
      <formula>4</formula>
    </cfRule>
  </conditionalFormatting>
  <conditionalFormatting sqref="R1:R1048576">
    <cfRule type="cellIs" dxfId="704" priority="705" operator="equal">
      <formula>4</formula>
    </cfRule>
  </conditionalFormatting>
  <conditionalFormatting sqref="R1:R1048576">
    <cfRule type="cellIs" dxfId="703" priority="704" operator="equal">
      <formula>4</formula>
    </cfRule>
  </conditionalFormatting>
  <conditionalFormatting sqref="R1:R1048576">
    <cfRule type="cellIs" dxfId="702" priority="702" operator="equal">
      <formula>3</formula>
    </cfRule>
    <cfRule type="cellIs" dxfId="701" priority="703" operator="equal">
      <formula>4</formula>
    </cfRule>
  </conditionalFormatting>
  <conditionalFormatting sqref="R1:R1048576">
    <cfRule type="cellIs" dxfId="700" priority="701" operator="equal">
      <formula>4</formula>
    </cfRule>
  </conditionalFormatting>
  <conditionalFormatting sqref="R1:R1048576">
    <cfRule type="cellIs" dxfId="699" priority="700" operator="equal">
      <formula>4</formula>
    </cfRule>
  </conditionalFormatting>
  <conditionalFormatting sqref="R1:R1048576">
    <cfRule type="cellIs" dxfId="698" priority="699" operator="equal">
      <formula>4</formula>
    </cfRule>
  </conditionalFormatting>
  <conditionalFormatting sqref="R1:R1048576">
    <cfRule type="cellIs" dxfId="697" priority="697" operator="equal">
      <formula>3</formula>
    </cfRule>
    <cfRule type="cellIs" dxfId="696" priority="698" operator="equal">
      <formula>4</formula>
    </cfRule>
  </conditionalFormatting>
  <conditionalFormatting sqref="R1:R1048576">
    <cfRule type="cellIs" dxfId="695" priority="696" operator="equal">
      <formula>4</formula>
    </cfRule>
  </conditionalFormatting>
  <conditionalFormatting sqref="R1:R1048576">
    <cfRule type="cellIs" dxfId="694" priority="695" operator="equal">
      <formula>4</formula>
    </cfRule>
  </conditionalFormatting>
  <conditionalFormatting sqref="R1:R1048576">
    <cfRule type="cellIs" dxfId="693" priority="693" operator="equal">
      <formula>3</formula>
    </cfRule>
    <cfRule type="cellIs" dxfId="692" priority="694" operator="equal">
      <formula>4</formula>
    </cfRule>
  </conditionalFormatting>
  <conditionalFormatting sqref="R1:R1048576">
    <cfRule type="cellIs" dxfId="691" priority="692" operator="equal">
      <formula>4</formula>
    </cfRule>
  </conditionalFormatting>
  <conditionalFormatting sqref="R1:R1048576">
    <cfRule type="cellIs" dxfId="690" priority="690" operator="equal">
      <formula>3</formula>
    </cfRule>
    <cfRule type="cellIs" dxfId="689" priority="691" operator="equal">
      <formula>4</formula>
    </cfRule>
  </conditionalFormatting>
  <conditionalFormatting sqref="R1:R1048576">
    <cfRule type="cellIs" dxfId="688" priority="687" operator="equal">
      <formula>2</formula>
    </cfRule>
    <cfRule type="cellIs" dxfId="687" priority="688" operator="equal">
      <formula>3</formula>
    </cfRule>
    <cfRule type="cellIs" dxfId="686" priority="689" operator="equal">
      <formula>4</formula>
    </cfRule>
  </conditionalFormatting>
  <conditionalFormatting sqref="T1:T1048576">
    <cfRule type="cellIs" dxfId="685" priority="686" operator="equal">
      <formula>4</formula>
    </cfRule>
  </conditionalFormatting>
  <conditionalFormatting sqref="T1:T1048576">
    <cfRule type="cellIs" dxfId="684" priority="685" operator="equal">
      <formula>4</formula>
    </cfRule>
  </conditionalFormatting>
  <conditionalFormatting sqref="T1:T1048576">
    <cfRule type="cellIs" dxfId="683" priority="684" operator="equal">
      <formula>4</formula>
    </cfRule>
  </conditionalFormatting>
  <conditionalFormatting sqref="T1:T1048576">
    <cfRule type="cellIs" dxfId="682" priority="683" operator="equal">
      <formula>4</formula>
    </cfRule>
  </conditionalFormatting>
  <conditionalFormatting sqref="T1:T1048576">
    <cfRule type="cellIs" dxfId="681" priority="682" operator="equal">
      <formula>4</formula>
    </cfRule>
  </conditionalFormatting>
  <conditionalFormatting sqref="T1:T1048576">
    <cfRule type="cellIs" dxfId="680" priority="681" operator="equal">
      <formula>4</formula>
    </cfRule>
  </conditionalFormatting>
  <conditionalFormatting sqref="T1:T1048576">
    <cfRule type="cellIs" dxfId="679" priority="680" operator="equal">
      <formula>4</formula>
    </cfRule>
  </conditionalFormatting>
  <conditionalFormatting sqref="T1:T1048576">
    <cfRule type="cellIs" dxfId="678" priority="678" operator="equal">
      <formula>3</formula>
    </cfRule>
    <cfRule type="cellIs" dxfId="677" priority="679" operator="equal">
      <formula>4</formula>
    </cfRule>
  </conditionalFormatting>
  <conditionalFormatting sqref="T1:T1048576">
    <cfRule type="cellIs" dxfId="676" priority="677" operator="equal">
      <formula>4</formula>
    </cfRule>
  </conditionalFormatting>
  <conditionalFormatting sqref="T1:T1048576">
    <cfRule type="cellIs" dxfId="675" priority="676" operator="equal">
      <formula>4</formula>
    </cfRule>
  </conditionalFormatting>
  <conditionalFormatting sqref="T1:T1048576">
    <cfRule type="cellIs" dxfId="674" priority="675" operator="equal">
      <formula>4</formula>
    </cfRule>
  </conditionalFormatting>
  <conditionalFormatting sqref="T1:T1048576">
    <cfRule type="cellIs" dxfId="673" priority="674" operator="equal">
      <formula>4</formula>
    </cfRule>
  </conditionalFormatting>
  <conditionalFormatting sqref="T1:T1048576">
    <cfRule type="cellIs" dxfId="672" priority="673" operator="equal">
      <formula>4</formula>
    </cfRule>
  </conditionalFormatting>
  <conditionalFormatting sqref="T1:T1048576">
    <cfRule type="cellIs" dxfId="671" priority="672" operator="equal">
      <formula>4</formula>
    </cfRule>
  </conditionalFormatting>
  <conditionalFormatting sqref="T1:T1048576">
    <cfRule type="cellIs" dxfId="670" priority="670" operator="equal">
      <formula>3</formula>
    </cfRule>
    <cfRule type="cellIs" dxfId="669" priority="671" operator="equal">
      <formula>4</formula>
    </cfRule>
  </conditionalFormatting>
  <conditionalFormatting sqref="T1:T1048576">
    <cfRule type="cellIs" dxfId="668" priority="669" operator="equal">
      <formula>4</formula>
    </cfRule>
  </conditionalFormatting>
  <conditionalFormatting sqref="T1:T1048576">
    <cfRule type="cellIs" dxfId="667" priority="668" operator="equal">
      <formula>4</formula>
    </cfRule>
  </conditionalFormatting>
  <conditionalFormatting sqref="T1:T1048576">
    <cfRule type="cellIs" dxfId="666" priority="667" operator="equal">
      <formula>4</formula>
    </cfRule>
  </conditionalFormatting>
  <conditionalFormatting sqref="T1:T1048576">
    <cfRule type="cellIs" dxfId="665" priority="666" operator="equal">
      <formula>4</formula>
    </cfRule>
  </conditionalFormatting>
  <conditionalFormatting sqref="T1:T1048576">
    <cfRule type="cellIs" dxfId="664" priority="665" operator="equal">
      <formula>4</formula>
    </cfRule>
  </conditionalFormatting>
  <conditionalFormatting sqref="T1:T1048576">
    <cfRule type="cellIs" dxfId="663" priority="663" operator="equal">
      <formula>3</formula>
    </cfRule>
    <cfRule type="cellIs" dxfId="662" priority="664" operator="equal">
      <formula>4</formula>
    </cfRule>
  </conditionalFormatting>
  <conditionalFormatting sqref="T1:T1048576">
    <cfRule type="cellIs" dxfId="661" priority="662" operator="equal">
      <formula>4</formula>
    </cfRule>
  </conditionalFormatting>
  <conditionalFormatting sqref="T1:T1048576">
    <cfRule type="cellIs" dxfId="660" priority="661" operator="equal">
      <formula>4</formula>
    </cfRule>
  </conditionalFormatting>
  <conditionalFormatting sqref="T1:T1048576">
    <cfRule type="cellIs" dxfId="659" priority="660" operator="equal">
      <formula>4</formula>
    </cfRule>
  </conditionalFormatting>
  <conditionalFormatting sqref="T1:T1048576">
    <cfRule type="cellIs" dxfId="658" priority="659" operator="equal">
      <formula>4</formula>
    </cfRule>
  </conditionalFormatting>
  <conditionalFormatting sqref="T1:T1048576">
    <cfRule type="cellIs" dxfId="657" priority="657" operator="equal">
      <formula>3</formula>
    </cfRule>
    <cfRule type="cellIs" dxfId="656" priority="658" operator="equal">
      <formula>4</formula>
    </cfRule>
  </conditionalFormatting>
  <conditionalFormatting sqref="T1:T1048576">
    <cfRule type="cellIs" dxfId="655" priority="656" operator="equal">
      <formula>4</formula>
    </cfRule>
  </conditionalFormatting>
  <conditionalFormatting sqref="T1:T1048576">
    <cfRule type="cellIs" dxfId="654" priority="655" operator="equal">
      <formula>4</formula>
    </cfRule>
  </conditionalFormatting>
  <conditionalFormatting sqref="T1:T1048576">
    <cfRule type="cellIs" dxfId="653" priority="654" operator="equal">
      <formula>4</formula>
    </cfRule>
  </conditionalFormatting>
  <conditionalFormatting sqref="T1:T1048576">
    <cfRule type="cellIs" dxfId="652" priority="652" operator="equal">
      <formula>3</formula>
    </cfRule>
    <cfRule type="cellIs" dxfId="651" priority="653" operator="equal">
      <formula>4</formula>
    </cfRule>
  </conditionalFormatting>
  <conditionalFormatting sqref="T1:T1048576">
    <cfRule type="cellIs" dxfId="650" priority="651" operator="equal">
      <formula>4</formula>
    </cfRule>
  </conditionalFormatting>
  <conditionalFormatting sqref="T1:T1048576">
    <cfRule type="cellIs" dxfId="649" priority="650" operator="equal">
      <formula>4</formula>
    </cfRule>
  </conditionalFormatting>
  <conditionalFormatting sqref="T1:T1048576">
    <cfRule type="cellIs" dxfId="648" priority="648" operator="equal">
      <formula>3</formula>
    </cfRule>
    <cfRule type="cellIs" dxfId="647" priority="649" operator="equal">
      <formula>4</formula>
    </cfRule>
  </conditionalFormatting>
  <conditionalFormatting sqref="T1:T1048576">
    <cfRule type="cellIs" dxfId="646" priority="647" operator="equal">
      <formula>4</formula>
    </cfRule>
  </conditionalFormatting>
  <conditionalFormatting sqref="T1:T1048576">
    <cfRule type="cellIs" dxfId="645" priority="645" operator="equal">
      <formula>3</formula>
    </cfRule>
    <cfRule type="cellIs" dxfId="644" priority="646" operator="equal">
      <formula>4</formula>
    </cfRule>
  </conditionalFormatting>
  <conditionalFormatting sqref="T1:T1048576">
    <cfRule type="cellIs" dxfId="643" priority="642" operator="equal">
      <formula>2</formula>
    </cfRule>
    <cfRule type="cellIs" dxfId="642" priority="643" operator="equal">
      <formula>3</formula>
    </cfRule>
    <cfRule type="cellIs" dxfId="641" priority="644" operator="equal">
      <formula>4</formula>
    </cfRule>
  </conditionalFormatting>
  <conditionalFormatting sqref="V1:V1048576">
    <cfRule type="cellIs" dxfId="640" priority="641" operator="equal">
      <formula>4</formula>
    </cfRule>
  </conditionalFormatting>
  <conditionalFormatting sqref="V1:V1048576">
    <cfRule type="cellIs" dxfId="639" priority="640" operator="equal">
      <formula>4</formula>
    </cfRule>
  </conditionalFormatting>
  <conditionalFormatting sqref="V1:V1048576">
    <cfRule type="cellIs" dxfId="638" priority="639" operator="equal">
      <formula>4</formula>
    </cfRule>
  </conditionalFormatting>
  <conditionalFormatting sqref="V1:V1048576">
    <cfRule type="cellIs" dxfId="637" priority="638" operator="equal">
      <formula>4</formula>
    </cfRule>
  </conditionalFormatting>
  <conditionalFormatting sqref="V1:V1048576">
    <cfRule type="cellIs" dxfId="636" priority="637" operator="equal">
      <formula>4</formula>
    </cfRule>
  </conditionalFormatting>
  <conditionalFormatting sqref="V1:V1048576">
    <cfRule type="cellIs" dxfId="635" priority="636" operator="equal">
      <formula>4</formula>
    </cfRule>
  </conditionalFormatting>
  <conditionalFormatting sqref="V1:V1048576">
    <cfRule type="cellIs" dxfId="634" priority="635" operator="equal">
      <formula>4</formula>
    </cfRule>
  </conditionalFormatting>
  <conditionalFormatting sqref="V1:V1048576">
    <cfRule type="cellIs" dxfId="633" priority="634" operator="equal">
      <formula>4</formula>
    </cfRule>
  </conditionalFormatting>
  <conditionalFormatting sqref="V1:V1048576">
    <cfRule type="cellIs" dxfId="632" priority="633" operator="equal">
      <formula>4</formula>
    </cfRule>
  </conditionalFormatting>
  <conditionalFormatting sqref="V1:V1048576">
    <cfRule type="cellIs" dxfId="631" priority="631" operator="equal">
      <formula>3</formula>
    </cfRule>
    <cfRule type="cellIs" dxfId="630" priority="632" operator="equal">
      <formula>4</formula>
    </cfRule>
  </conditionalFormatting>
  <conditionalFormatting sqref="V1:V1048576">
    <cfRule type="cellIs" dxfId="629" priority="630" operator="equal">
      <formula>4</formula>
    </cfRule>
  </conditionalFormatting>
  <conditionalFormatting sqref="V1:V1048576">
    <cfRule type="cellIs" dxfId="628" priority="629" operator="equal">
      <formula>4</formula>
    </cfRule>
  </conditionalFormatting>
  <conditionalFormatting sqref="V1:V1048576">
    <cfRule type="cellIs" dxfId="627" priority="628" operator="equal">
      <formula>4</formula>
    </cfRule>
  </conditionalFormatting>
  <conditionalFormatting sqref="V1:V1048576">
    <cfRule type="cellIs" dxfId="626" priority="627" operator="equal">
      <formula>4</formula>
    </cfRule>
  </conditionalFormatting>
  <conditionalFormatting sqref="V1:V1048576">
    <cfRule type="cellIs" dxfId="625" priority="626" operator="equal">
      <formula>4</formula>
    </cfRule>
  </conditionalFormatting>
  <conditionalFormatting sqref="V1:V1048576">
    <cfRule type="cellIs" dxfId="624" priority="625" operator="equal">
      <formula>4</formula>
    </cfRule>
  </conditionalFormatting>
  <conditionalFormatting sqref="V1:V1048576">
    <cfRule type="cellIs" dxfId="623" priority="624" operator="equal">
      <formula>4</formula>
    </cfRule>
  </conditionalFormatting>
  <conditionalFormatting sqref="V1:V1048576">
    <cfRule type="cellIs" dxfId="622" priority="622" operator="equal">
      <formula>3</formula>
    </cfRule>
    <cfRule type="cellIs" dxfId="621" priority="623" operator="equal">
      <formula>4</formula>
    </cfRule>
  </conditionalFormatting>
  <conditionalFormatting sqref="V1:V1048576">
    <cfRule type="cellIs" dxfId="620" priority="621" operator="equal">
      <formula>4</formula>
    </cfRule>
  </conditionalFormatting>
  <conditionalFormatting sqref="V1:V1048576">
    <cfRule type="cellIs" dxfId="619" priority="620" operator="equal">
      <formula>4</formula>
    </cfRule>
  </conditionalFormatting>
  <conditionalFormatting sqref="V1:V1048576">
    <cfRule type="cellIs" dxfId="618" priority="619" operator="equal">
      <formula>4</formula>
    </cfRule>
  </conditionalFormatting>
  <conditionalFormatting sqref="V1:V1048576">
    <cfRule type="cellIs" dxfId="617" priority="618" operator="equal">
      <formula>4</formula>
    </cfRule>
  </conditionalFormatting>
  <conditionalFormatting sqref="V1:V1048576">
    <cfRule type="cellIs" dxfId="616" priority="617" operator="equal">
      <formula>4</formula>
    </cfRule>
  </conditionalFormatting>
  <conditionalFormatting sqref="V1:V1048576">
    <cfRule type="cellIs" dxfId="615" priority="616" operator="equal">
      <formula>4</formula>
    </cfRule>
  </conditionalFormatting>
  <conditionalFormatting sqref="V1:V1048576">
    <cfRule type="cellIs" dxfId="614" priority="614" operator="equal">
      <formula>3</formula>
    </cfRule>
    <cfRule type="cellIs" dxfId="613" priority="615" operator="equal">
      <formula>4</formula>
    </cfRule>
  </conditionalFormatting>
  <conditionalFormatting sqref="V1:V1048576">
    <cfRule type="cellIs" dxfId="612" priority="613" operator="equal">
      <formula>4</formula>
    </cfRule>
  </conditionalFormatting>
  <conditionalFormatting sqref="V1:V1048576">
    <cfRule type="cellIs" dxfId="611" priority="612" operator="equal">
      <formula>4</formula>
    </cfRule>
  </conditionalFormatting>
  <conditionalFormatting sqref="V1:V1048576">
    <cfRule type="cellIs" dxfId="610" priority="611" operator="equal">
      <formula>4</formula>
    </cfRule>
  </conditionalFormatting>
  <conditionalFormatting sqref="V1:V1048576">
    <cfRule type="cellIs" dxfId="609" priority="610" operator="equal">
      <formula>4</formula>
    </cfRule>
  </conditionalFormatting>
  <conditionalFormatting sqref="V1:V1048576">
    <cfRule type="cellIs" dxfId="608" priority="609" operator="equal">
      <formula>4</formula>
    </cfRule>
  </conditionalFormatting>
  <conditionalFormatting sqref="V1:V1048576">
    <cfRule type="cellIs" dxfId="607" priority="607" operator="equal">
      <formula>3</formula>
    </cfRule>
    <cfRule type="cellIs" dxfId="606" priority="608" operator="equal">
      <formula>4</formula>
    </cfRule>
  </conditionalFormatting>
  <conditionalFormatting sqref="V1:V1048576">
    <cfRule type="cellIs" dxfId="605" priority="606" operator="equal">
      <formula>4</formula>
    </cfRule>
  </conditionalFormatting>
  <conditionalFormatting sqref="V1:V1048576">
    <cfRule type="cellIs" dxfId="604" priority="605" operator="equal">
      <formula>4</formula>
    </cfRule>
  </conditionalFormatting>
  <conditionalFormatting sqref="V1:V1048576">
    <cfRule type="cellIs" dxfId="603" priority="604" operator="equal">
      <formula>4</formula>
    </cfRule>
  </conditionalFormatting>
  <conditionalFormatting sqref="V1:V1048576">
    <cfRule type="cellIs" dxfId="602" priority="603" operator="equal">
      <formula>4</formula>
    </cfRule>
  </conditionalFormatting>
  <conditionalFormatting sqref="V1:V1048576">
    <cfRule type="cellIs" dxfId="601" priority="601" operator="equal">
      <formula>3</formula>
    </cfRule>
    <cfRule type="cellIs" dxfId="600" priority="602" operator="equal">
      <formula>4</formula>
    </cfRule>
  </conditionalFormatting>
  <conditionalFormatting sqref="V1:V1048576">
    <cfRule type="cellIs" dxfId="599" priority="600" operator="equal">
      <formula>4</formula>
    </cfRule>
  </conditionalFormatting>
  <conditionalFormatting sqref="V1:V1048576">
    <cfRule type="cellIs" dxfId="598" priority="599" operator="equal">
      <formula>4</formula>
    </cfRule>
  </conditionalFormatting>
  <conditionalFormatting sqref="V1:V1048576">
    <cfRule type="cellIs" dxfId="597" priority="598" operator="equal">
      <formula>4</formula>
    </cfRule>
  </conditionalFormatting>
  <conditionalFormatting sqref="V1:V1048576">
    <cfRule type="cellIs" dxfId="596" priority="596" operator="equal">
      <formula>3</formula>
    </cfRule>
    <cfRule type="cellIs" dxfId="595" priority="597" operator="equal">
      <formula>4</formula>
    </cfRule>
  </conditionalFormatting>
  <conditionalFormatting sqref="V1:V1048576">
    <cfRule type="cellIs" dxfId="594" priority="595" operator="equal">
      <formula>4</formula>
    </cfRule>
  </conditionalFormatting>
  <conditionalFormatting sqref="V1:V1048576">
    <cfRule type="cellIs" dxfId="593" priority="594" operator="equal">
      <formula>4</formula>
    </cfRule>
  </conditionalFormatting>
  <conditionalFormatting sqref="V1:V1048576">
    <cfRule type="cellIs" dxfId="592" priority="592" operator="equal">
      <formula>3</formula>
    </cfRule>
    <cfRule type="cellIs" dxfId="591" priority="593" operator="equal">
      <formula>4</formula>
    </cfRule>
  </conditionalFormatting>
  <conditionalFormatting sqref="V1:V1048576">
    <cfRule type="cellIs" dxfId="590" priority="591" operator="equal">
      <formula>4</formula>
    </cfRule>
  </conditionalFormatting>
  <conditionalFormatting sqref="V1:V1048576">
    <cfRule type="cellIs" dxfId="589" priority="589" operator="equal">
      <formula>3</formula>
    </cfRule>
    <cfRule type="cellIs" dxfId="588" priority="590" operator="equal">
      <formula>4</formula>
    </cfRule>
  </conditionalFormatting>
  <conditionalFormatting sqref="V1:V1048576">
    <cfRule type="cellIs" dxfId="587" priority="586" operator="equal">
      <formula>2</formula>
    </cfRule>
    <cfRule type="cellIs" dxfId="586" priority="587" operator="equal">
      <formula>3</formula>
    </cfRule>
    <cfRule type="cellIs" dxfId="585" priority="588" operator="equal">
      <formula>4</formula>
    </cfRule>
  </conditionalFormatting>
  <conditionalFormatting sqref="X1:Z1 X74:Z1048576 X2:X73 Z2:Z73">
    <cfRule type="cellIs" dxfId="584" priority="585" operator="equal">
      <formula>4</formula>
    </cfRule>
  </conditionalFormatting>
  <conditionalFormatting sqref="X1:Z1 X74:Z1048576 X2:X73 Z2:Z73">
    <cfRule type="cellIs" dxfId="583" priority="584" operator="equal">
      <formula>4</formula>
    </cfRule>
  </conditionalFormatting>
  <conditionalFormatting sqref="X2 Z2">
    <cfRule type="cellIs" dxfId="582" priority="583" operator="equal">
      <formula>4</formula>
    </cfRule>
  </conditionalFormatting>
  <conditionalFormatting sqref="X2 Z2">
    <cfRule type="cellIs" dxfId="581" priority="582" operator="equal">
      <formula>4</formula>
    </cfRule>
  </conditionalFormatting>
  <conditionalFormatting sqref="X1:Z1 X74:Z1048576 X2:X73 Z2:Z73">
    <cfRule type="cellIs" dxfId="580" priority="581" operator="equal">
      <formula>4</formula>
    </cfRule>
  </conditionalFormatting>
  <conditionalFormatting sqref="X1:Z1 X74:Z1048576 X2:X73 Z2:Z73">
    <cfRule type="cellIs" dxfId="579" priority="580" operator="equal">
      <formula>4</formula>
    </cfRule>
  </conditionalFormatting>
  <conditionalFormatting sqref="X1:Z1 X74:Z1048576 X2:X73 Z2:Z73">
    <cfRule type="cellIs" dxfId="578" priority="579" operator="equal">
      <formula>4</formula>
    </cfRule>
  </conditionalFormatting>
  <conditionalFormatting sqref="X1:Z1 X74:Z1048576 X2:X73 Z2:Z73">
    <cfRule type="cellIs" dxfId="577" priority="578" operator="equal">
      <formula>4</formula>
    </cfRule>
  </conditionalFormatting>
  <conditionalFormatting sqref="X1:Z1 X74:Z1048576 X2:X73 Z2:Z73">
    <cfRule type="cellIs" dxfId="576" priority="577" operator="equal">
      <formula>4</formula>
    </cfRule>
  </conditionalFormatting>
  <conditionalFormatting sqref="X1:Z1 X74:Z1048576 X2:X73 Z2:Z73">
    <cfRule type="cellIs" dxfId="575" priority="576" operator="equal">
      <formula>4</formula>
    </cfRule>
  </conditionalFormatting>
  <conditionalFormatting sqref="X1:Z1 X74:Z1048576 X2:X73 Z2:Z73">
    <cfRule type="cellIs" dxfId="574" priority="575" operator="equal">
      <formula>4</formula>
    </cfRule>
  </conditionalFormatting>
  <conditionalFormatting sqref="X1:Z1 X74:Z1048576 X2:X73 Z2:Z73">
    <cfRule type="cellIs" dxfId="573" priority="574" operator="equal">
      <formula>4</formula>
    </cfRule>
  </conditionalFormatting>
  <conditionalFormatting sqref="X1:Z1 X74:Z1048576 X2:X73 Z2:Z73">
    <cfRule type="cellIs" dxfId="572" priority="573" operator="equal">
      <formula>4</formula>
    </cfRule>
  </conditionalFormatting>
  <conditionalFormatting sqref="X1:Z1 X74:Z1048576 X2:X73 Z2:Z73">
    <cfRule type="cellIs" dxfId="571" priority="571" operator="equal">
      <formula>3</formula>
    </cfRule>
    <cfRule type="cellIs" dxfId="570" priority="572" operator="equal">
      <formula>4</formula>
    </cfRule>
  </conditionalFormatting>
  <conditionalFormatting sqref="X1:Z1 X74:Z1048576 X2:X73 Z2:Z73">
    <cfRule type="cellIs" dxfId="569" priority="570" operator="equal">
      <formula>4</formula>
    </cfRule>
  </conditionalFormatting>
  <conditionalFormatting sqref="X1:Z1 X74:Z1048576 X2:X73 Z2:Z73">
    <cfRule type="cellIs" dxfId="568" priority="569" operator="equal">
      <formula>4</formula>
    </cfRule>
  </conditionalFormatting>
  <conditionalFormatting sqref="X1:Z1 X74:Z1048576 X2:X73 Z2:Z73">
    <cfRule type="cellIs" dxfId="567" priority="568" operator="equal">
      <formula>4</formula>
    </cfRule>
  </conditionalFormatting>
  <conditionalFormatting sqref="X1:Z1 X74:Z1048576 X2:X73 Z2:Z73">
    <cfRule type="cellIs" dxfId="566" priority="567" operator="equal">
      <formula>4</formula>
    </cfRule>
  </conditionalFormatting>
  <conditionalFormatting sqref="X1:Z1 X74:Z1048576 X2:X73 Z2:Z73">
    <cfRule type="cellIs" dxfId="565" priority="566" operator="equal">
      <formula>4</formula>
    </cfRule>
  </conditionalFormatting>
  <conditionalFormatting sqref="X1:Z1 X74:Z1048576 X2:X73 Z2:Z73">
    <cfRule type="cellIs" dxfId="564" priority="565" operator="equal">
      <formula>4</formula>
    </cfRule>
  </conditionalFormatting>
  <conditionalFormatting sqref="X1:Z1 X74:Z1048576 X2:X73 Z2:Z73">
    <cfRule type="cellIs" dxfId="563" priority="564" operator="equal">
      <formula>4</formula>
    </cfRule>
  </conditionalFormatting>
  <conditionalFormatting sqref="X1:Z1 X74:Z1048576 X2:X73 Z2:Z73">
    <cfRule type="cellIs" dxfId="562" priority="563" operator="equal">
      <formula>4</formula>
    </cfRule>
  </conditionalFormatting>
  <conditionalFormatting sqref="X1:Z1 X74:Z1048576 X2:X73 Z2:Z73">
    <cfRule type="cellIs" dxfId="561" priority="562" operator="equal">
      <formula>4</formula>
    </cfRule>
  </conditionalFormatting>
  <conditionalFormatting sqref="X1:Z1 X74:Z1048576 X2:X73 Z2:Z73">
    <cfRule type="cellIs" dxfId="560" priority="560" operator="equal">
      <formula>3</formula>
    </cfRule>
    <cfRule type="cellIs" dxfId="559" priority="561" operator="equal">
      <formula>4</formula>
    </cfRule>
  </conditionalFormatting>
  <conditionalFormatting sqref="X1:Z1 X74:Z1048576 X2:X73 Z2:Z73">
    <cfRule type="cellIs" dxfId="558" priority="559" operator="equal">
      <formula>4</formula>
    </cfRule>
  </conditionalFormatting>
  <conditionalFormatting sqref="X1:Z1 X74:Z1048576 X2:X73 Z2:Z73">
    <cfRule type="cellIs" dxfId="557" priority="558" operator="equal">
      <formula>4</formula>
    </cfRule>
  </conditionalFormatting>
  <conditionalFormatting sqref="X1:Z1 X74:Z1048576 X2:X73 Z2:Z73">
    <cfRule type="cellIs" dxfId="556" priority="557" operator="equal">
      <formula>4</formula>
    </cfRule>
  </conditionalFormatting>
  <conditionalFormatting sqref="X1:Z1 X74:Z1048576 X2:X73 Z2:Z73">
    <cfRule type="cellIs" dxfId="555" priority="556" operator="equal">
      <formula>4</formula>
    </cfRule>
  </conditionalFormatting>
  <conditionalFormatting sqref="X1:Z1 X74:Z1048576 X2:X73 Z2:Z73">
    <cfRule type="cellIs" dxfId="554" priority="555" operator="equal">
      <formula>4</formula>
    </cfRule>
  </conditionalFormatting>
  <conditionalFormatting sqref="X1:Z1 X74:Z1048576 X2:X73 Z2:Z73">
    <cfRule type="cellIs" dxfId="553" priority="554" operator="equal">
      <formula>4</formula>
    </cfRule>
  </conditionalFormatting>
  <conditionalFormatting sqref="X1:Z1 X74:Z1048576 X2:X73 Z2:Z73">
    <cfRule type="cellIs" dxfId="552" priority="553" operator="equal">
      <formula>4</formula>
    </cfRule>
  </conditionalFormatting>
  <conditionalFormatting sqref="X1:Z1 X74:Z1048576 X2:X73 Z2:Z73">
    <cfRule type="cellIs" dxfId="551" priority="551" operator="equal">
      <formula>3</formula>
    </cfRule>
    <cfRule type="cellIs" dxfId="550" priority="552" operator="equal">
      <formula>4</formula>
    </cfRule>
  </conditionalFormatting>
  <conditionalFormatting sqref="X1:Z1 X74:Z1048576 X2:X73 Z2:Z73">
    <cfRule type="cellIs" dxfId="549" priority="550" operator="equal">
      <formula>4</formula>
    </cfRule>
  </conditionalFormatting>
  <conditionalFormatting sqref="X1:Z1 X74:Z1048576 X2:X73 Z2:Z73">
    <cfRule type="cellIs" dxfId="548" priority="549" operator="equal">
      <formula>4</formula>
    </cfRule>
  </conditionalFormatting>
  <conditionalFormatting sqref="X1:Z1 X74:Z1048576 X2:X73 Z2:Z73">
    <cfRule type="cellIs" dxfId="547" priority="548" operator="equal">
      <formula>4</formula>
    </cfRule>
  </conditionalFormatting>
  <conditionalFormatting sqref="X1:Z1 X74:Z1048576 X2:X73 Z2:Z73">
    <cfRule type="cellIs" dxfId="546" priority="547" operator="equal">
      <formula>4</formula>
    </cfRule>
  </conditionalFormatting>
  <conditionalFormatting sqref="X1:Z1 X74:Z1048576 X2:X73 Z2:Z73">
    <cfRule type="cellIs" dxfId="545" priority="546" operator="equal">
      <formula>4</formula>
    </cfRule>
  </conditionalFormatting>
  <conditionalFormatting sqref="X1:Z1 X74:Z1048576 X2:X73 Z2:Z73">
    <cfRule type="cellIs" dxfId="544" priority="545" operator="equal">
      <formula>4</formula>
    </cfRule>
  </conditionalFormatting>
  <conditionalFormatting sqref="X1:Z1 X74:Z1048576 X2:X73 Z2:Z73">
    <cfRule type="cellIs" dxfId="543" priority="543" operator="equal">
      <formula>3</formula>
    </cfRule>
    <cfRule type="cellIs" dxfId="542" priority="544" operator="equal">
      <formula>4</formula>
    </cfRule>
  </conditionalFormatting>
  <conditionalFormatting sqref="X1:Z1 X74:Z1048576 X2:X73 Z2:Z73">
    <cfRule type="cellIs" dxfId="541" priority="542" operator="equal">
      <formula>4</formula>
    </cfRule>
  </conditionalFormatting>
  <conditionalFormatting sqref="X1:Z1 X74:Z1048576 X2:X73 Z2:Z73">
    <cfRule type="cellIs" dxfId="540" priority="541" operator="equal">
      <formula>4</formula>
    </cfRule>
  </conditionalFormatting>
  <conditionalFormatting sqref="X1:Z1 X74:Z1048576 X2:X73 Z2:Z73">
    <cfRule type="cellIs" dxfId="539" priority="540" operator="equal">
      <formula>4</formula>
    </cfRule>
  </conditionalFormatting>
  <conditionalFormatting sqref="X1:Z1 X74:Z1048576 X2:X73 Z2:Z73">
    <cfRule type="cellIs" dxfId="538" priority="539" operator="equal">
      <formula>4</formula>
    </cfRule>
  </conditionalFormatting>
  <conditionalFormatting sqref="X1:Z1 X74:Z1048576 X2:X73 Z2:Z73">
    <cfRule type="cellIs" dxfId="537" priority="538" operator="equal">
      <formula>4</formula>
    </cfRule>
  </conditionalFormatting>
  <conditionalFormatting sqref="X1:Z1 X74:Z1048576 X2:X73 Z2:Z73">
    <cfRule type="cellIs" dxfId="536" priority="536" operator="equal">
      <formula>3</formula>
    </cfRule>
    <cfRule type="cellIs" dxfId="535" priority="537" operator="equal">
      <formula>4</formula>
    </cfRule>
  </conditionalFormatting>
  <conditionalFormatting sqref="X1:Z1 X74:Z1048576 X2:X73 Z2:Z73">
    <cfRule type="cellIs" dxfId="534" priority="535" operator="equal">
      <formula>4</formula>
    </cfRule>
  </conditionalFormatting>
  <conditionalFormatting sqref="X1:Z1 X74:Z1048576 X2:X73 Z2:Z73">
    <cfRule type="cellIs" dxfId="533" priority="534" operator="equal">
      <formula>4</formula>
    </cfRule>
  </conditionalFormatting>
  <conditionalFormatting sqref="X1:Z1 X74:Z1048576 X2:X73 Z2:Z73">
    <cfRule type="cellIs" dxfId="532" priority="533" operator="equal">
      <formula>4</formula>
    </cfRule>
  </conditionalFormatting>
  <conditionalFormatting sqref="X1:Z1 X74:Z1048576 X2:X73 Z2:Z73">
    <cfRule type="cellIs" dxfId="531" priority="532" operator="equal">
      <formula>4</formula>
    </cfRule>
  </conditionalFormatting>
  <conditionalFormatting sqref="X1:Z1 X74:Z1048576 X2:X73 Z2:Z73">
    <cfRule type="cellIs" dxfId="530" priority="530" operator="equal">
      <formula>3</formula>
    </cfRule>
    <cfRule type="cellIs" dxfId="529" priority="531" operator="equal">
      <formula>4</formula>
    </cfRule>
  </conditionalFormatting>
  <conditionalFormatting sqref="X1:Z1 X74:Z1048576 X2:X73 Z2:Z73">
    <cfRule type="cellIs" dxfId="528" priority="529" operator="equal">
      <formula>4</formula>
    </cfRule>
  </conditionalFormatting>
  <conditionalFormatting sqref="X1:Z1 X74:Z1048576 X2:X73 Z2:Z73">
    <cfRule type="cellIs" dxfId="527" priority="528" operator="equal">
      <formula>4</formula>
    </cfRule>
  </conditionalFormatting>
  <conditionalFormatting sqref="X1:Z1 X74:Z1048576 X2:X73 Z2:Z73">
    <cfRule type="cellIs" dxfId="526" priority="527" operator="equal">
      <formula>4</formula>
    </cfRule>
  </conditionalFormatting>
  <conditionalFormatting sqref="X1:Z1 X74:Z1048576 X2:X73 Z2:Z73">
    <cfRule type="cellIs" dxfId="525" priority="525" operator="equal">
      <formula>3</formula>
    </cfRule>
    <cfRule type="cellIs" dxfId="524" priority="526" operator="equal">
      <formula>4</formula>
    </cfRule>
  </conditionalFormatting>
  <conditionalFormatting sqref="X1:Z1 X74:Z1048576 X2:X73 Z2:Z73">
    <cfRule type="cellIs" dxfId="523" priority="524" operator="equal">
      <formula>4</formula>
    </cfRule>
  </conditionalFormatting>
  <conditionalFormatting sqref="X1:Z1 X74:Z1048576 X2:X73 Z2:Z73">
    <cfRule type="cellIs" dxfId="522" priority="523" operator="equal">
      <formula>4</formula>
    </cfRule>
  </conditionalFormatting>
  <conditionalFormatting sqref="X1:Z1 X74:Z1048576 X2:X73 Z2:Z73">
    <cfRule type="cellIs" dxfId="521" priority="521" operator="equal">
      <formula>3</formula>
    </cfRule>
    <cfRule type="cellIs" dxfId="520" priority="522" operator="equal">
      <formula>4</formula>
    </cfRule>
  </conditionalFormatting>
  <conditionalFormatting sqref="X1:Z1 X74:Z1048576 X2:X73 Z2:Z73">
    <cfRule type="cellIs" dxfId="519" priority="520" operator="equal">
      <formula>4</formula>
    </cfRule>
  </conditionalFormatting>
  <conditionalFormatting sqref="X1:Z1 X74:Z1048576 X2:X73 Z2:Z73">
    <cfRule type="cellIs" dxfId="518" priority="518" operator="equal">
      <formula>3</formula>
    </cfRule>
    <cfRule type="cellIs" dxfId="517" priority="519" operator="equal">
      <formula>4</formula>
    </cfRule>
  </conditionalFormatting>
  <conditionalFormatting sqref="X1:Z1 X74:Z1048576 X2:X73 Z2:Z73">
    <cfRule type="cellIs" dxfId="516" priority="515" operator="equal">
      <formula>2</formula>
    </cfRule>
    <cfRule type="cellIs" dxfId="515" priority="516" operator="equal">
      <formula>3</formula>
    </cfRule>
    <cfRule type="cellIs" dxfId="514" priority="517" operator="equal">
      <formula>4</formula>
    </cfRule>
  </conditionalFormatting>
  <conditionalFormatting sqref="AB1:AB1048576">
    <cfRule type="cellIs" dxfId="513" priority="514" operator="equal">
      <formula>4</formula>
    </cfRule>
  </conditionalFormatting>
  <conditionalFormatting sqref="AB1:AB1048576">
    <cfRule type="cellIs" dxfId="512" priority="513" operator="equal">
      <formula>4</formula>
    </cfRule>
  </conditionalFormatting>
  <conditionalFormatting sqref="AB2">
    <cfRule type="cellIs" dxfId="511" priority="512" operator="equal">
      <formula>4</formula>
    </cfRule>
  </conditionalFormatting>
  <conditionalFormatting sqref="AB2">
    <cfRule type="cellIs" dxfId="510" priority="511" operator="equal">
      <formula>4</formula>
    </cfRule>
  </conditionalFormatting>
  <conditionalFormatting sqref="AB1:AB1048576">
    <cfRule type="cellIs" dxfId="509" priority="510" operator="equal">
      <formula>4</formula>
    </cfRule>
  </conditionalFormatting>
  <conditionalFormatting sqref="AB1:AB1048576">
    <cfRule type="cellIs" dxfId="508" priority="509" operator="equal">
      <formula>4</formula>
    </cfRule>
  </conditionalFormatting>
  <conditionalFormatting sqref="AB2">
    <cfRule type="cellIs" dxfId="507" priority="508" operator="equal">
      <formula>4</formula>
    </cfRule>
  </conditionalFormatting>
  <conditionalFormatting sqref="AB2">
    <cfRule type="cellIs" dxfId="506" priority="507" operator="equal">
      <formula>4</formula>
    </cfRule>
  </conditionalFormatting>
  <conditionalFormatting sqref="AB1:AB1048576">
    <cfRule type="cellIs" dxfId="505" priority="506" operator="equal">
      <formula>4</formula>
    </cfRule>
  </conditionalFormatting>
  <conditionalFormatting sqref="AB1:AB1048576">
    <cfRule type="cellIs" dxfId="504" priority="505" operator="equal">
      <formula>4</formula>
    </cfRule>
  </conditionalFormatting>
  <conditionalFormatting sqref="AB1:AB1048576">
    <cfRule type="cellIs" dxfId="503" priority="504" operator="equal">
      <formula>4</formula>
    </cfRule>
  </conditionalFormatting>
  <conditionalFormatting sqref="AB1:AB1048576">
    <cfRule type="cellIs" dxfId="502" priority="503" operator="equal">
      <formula>4</formula>
    </cfRule>
  </conditionalFormatting>
  <conditionalFormatting sqref="AB1:AB1048576">
    <cfRule type="cellIs" dxfId="501" priority="502" operator="equal">
      <formula>4</formula>
    </cfRule>
  </conditionalFormatting>
  <conditionalFormatting sqref="AB1:AB1048576">
    <cfRule type="cellIs" dxfId="500" priority="501" operator="equal">
      <formula>4</formula>
    </cfRule>
  </conditionalFormatting>
  <conditionalFormatting sqref="AB1:AB1048576">
    <cfRule type="cellIs" dxfId="499" priority="500" operator="equal">
      <formula>4</formula>
    </cfRule>
  </conditionalFormatting>
  <conditionalFormatting sqref="AB1:AB1048576">
    <cfRule type="cellIs" dxfId="498" priority="499" operator="equal">
      <formula>4</formula>
    </cfRule>
  </conditionalFormatting>
  <conditionalFormatting sqref="AB1:AB1048576">
    <cfRule type="cellIs" dxfId="497" priority="498" operator="equal">
      <formula>4</formula>
    </cfRule>
  </conditionalFormatting>
  <conditionalFormatting sqref="AB1:AB1048576">
    <cfRule type="cellIs" dxfId="496" priority="496" operator="equal">
      <formula>3</formula>
    </cfRule>
    <cfRule type="cellIs" dxfId="495" priority="497" operator="equal">
      <formula>4</formula>
    </cfRule>
  </conditionalFormatting>
  <conditionalFormatting sqref="AB1:AB1048576">
    <cfRule type="cellIs" dxfId="494" priority="495" operator="equal">
      <formula>4</formula>
    </cfRule>
  </conditionalFormatting>
  <conditionalFormatting sqref="AB1:AB1048576">
    <cfRule type="cellIs" dxfId="493" priority="494" operator="equal">
      <formula>4</formula>
    </cfRule>
  </conditionalFormatting>
  <conditionalFormatting sqref="AB2">
    <cfRule type="cellIs" dxfId="492" priority="493" operator="equal">
      <formula>4</formula>
    </cfRule>
  </conditionalFormatting>
  <conditionalFormatting sqref="AB2">
    <cfRule type="cellIs" dxfId="491" priority="492" operator="equal">
      <formula>4</formula>
    </cfRule>
  </conditionalFormatting>
  <conditionalFormatting sqref="AB1:AB1048576">
    <cfRule type="cellIs" dxfId="490" priority="491" operator="equal">
      <formula>4</formula>
    </cfRule>
  </conditionalFormatting>
  <conditionalFormatting sqref="AB1:AB1048576">
    <cfRule type="cellIs" dxfId="489" priority="490" operator="equal">
      <formula>4</formula>
    </cfRule>
  </conditionalFormatting>
  <conditionalFormatting sqref="AB1:AB1048576">
    <cfRule type="cellIs" dxfId="488" priority="489" operator="equal">
      <formula>4</formula>
    </cfRule>
  </conditionalFormatting>
  <conditionalFormatting sqref="AB1:AB1048576">
    <cfRule type="cellIs" dxfId="487" priority="488" operator="equal">
      <formula>4</formula>
    </cfRule>
  </conditionalFormatting>
  <conditionalFormatting sqref="AB1:AB1048576">
    <cfRule type="cellIs" dxfId="486" priority="487" operator="equal">
      <formula>4</formula>
    </cfRule>
  </conditionalFormatting>
  <conditionalFormatting sqref="AB1:AB1048576">
    <cfRule type="cellIs" dxfId="485" priority="486" operator="equal">
      <formula>4</formula>
    </cfRule>
  </conditionalFormatting>
  <conditionalFormatting sqref="AB1:AB1048576">
    <cfRule type="cellIs" dxfId="484" priority="485" operator="equal">
      <formula>4</formula>
    </cfRule>
  </conditionalFormatting>
  <conditionalFormatting sqref="AB1:AB1048576">
    <cfRule type="cellIs" dxfId="483" priority="484" operator="equal">
      <formula>4</formula>
    </cfRule>
  </conditionalFormatting>
  <conditionalFormatting sqref="AB1:AB1048576">
    <cfRule type="cellIs" dxfId="482" priority="483" operator="equal">
      <formula>4</formula>
    </cfRule>
  </conditionalFormatting>
  <conditionalFormatting sqref="AB1:AB1048576">
    <cfRule type="cellIs" dxfId="481" priority="481" operator="equal">
      <formula>3</formula>
    </cfRule>
    <cfRule type="cellIs" dxfId="480" priority="482" operator="equal">
      <formula>4</formula>
    </cfRule>
  </conditionalFormatting>
  <conditionalFormatting sqref="AB1:AB1048576">
    <cfRule type="cellIs" dxfId="479" priority="480" operator="equal">
      <formula>4</formula>
    </cfRule>
  </conditionalFormatting>
  <conditionalFormatting sqref="AB1:AB1048576">
    <cfRule type="cellIs" dxfId="478" priority="479" operator="equal">
      <formula>4</formula>
    </cfRule>
  </conditionalFormatting>
  <conditionalFormatting sqref="AB1:AB1048576">
    <cfRule type="cellIs" dxfId="477" priority="478" operator="equal">
      <formula>4</formula>
    </cfRule>
  </conditionalFormatting>
  <conditionalFormatting sqref="AB1:AB1048576">
    <cfRule type="cellIs" dxfId="476" priority="477" operator="equal">
      <formula>4</formula>
    </cfRule>
  </conditionalFormatting>
  <conditionalFormatting sqref="AB1:AB1048576">
    <cfRule type="cellIs" dxfId="475" priority="476" operator="equal">
      <formula>4</formula>
    </cfRule>
  </conditionalFormatting>
  <conditionalFormatting sqref="AB1:AB1048576">
    <cfRule type="cellIs" dxfId="474" priority="475" operator="equal">
      <formula>4</formula>
    </cfRule>
  </conditionalFormatting>
  <conditionalFormatting sqref="AB1:AB1048576">
    <cfRule type="cellIs" dxfId="473" priority="474" operator="equal">
      <formula>4</formula>
    </cfRule>
  </conditionalFormatting>
  <conditionalFormatting sqref="AB1:AB1048576">
    <cfRule type="cellIs" dxfId="472" priority="473" operator="equal">
      <formula>4</formula>
    </cfRule>
  </conditionalFormatting>
  <conditionalFormatting sqref="AB1:AB1048576">
    <cfRule type="cellIs" dxfId="471" priority="472" operator="equal">
      <formula>4</formula>
    </cfRule>
  </conditionalFormatting>
  <conditionalFormatting sqref="AB1:AB1048576">
    <cfRule type="cellIs" dxfId="470" priority="470" operator="equal">
      <formula>3</formula>
    </cfRule>
    <cfRule type="cellIs" dxfId="469" priority="471" operator="equal">
      <formula>4</formula>
    </cfRule>
  </conditionalFormatting>
  <conditionalFormatting sqref="AB1:AB1048576">
    <cfRule type="cellIs" dxfId="468" priority="469" operator="equal">
      <formula>4</formula>
    </cfRule>
  </conditionalFormatting>
  <conditionalFormatting sqref="AB1:AB1048576">
    <cfRule type="cellIs" dxfId="467" priority="468" operator="equal">
      <formula>4</formula>
    </cfRule>
  </conditionalFormatting>
  <conditionalFormatting sqref="AB1:AB1048576">
    <cfRule type="cellIs" dxfId="466" priority="467" operator="equal">
      <formula>4</formula>
    </cfRule>
  </conditionalFormatting>
  <conditionalFormatting sqref="AB1:AB1048576">
    <cfRule type="cellIs" dxfId="465" priority="466" operator="equal">
      <formula>4</formula>
    </cfRule>
  </conditionalFormatting>
  <conditionalFormatting sqref="AB1:AB1048576">
    <cfRule type="cellIs" dxfId="464" priority="465" operator="equal">
      <formula>4</formula>
    </cfRule>
  </conditionalFormatting>
  <conditionalFormatting sqref="AB1:AB1048576">
    <cfRule type="cellIs" dxfId="463" priority="464" operator="equal">
      <formula>4</formula>
    </cfRule>
  </conditionalFormatting>
  <conditionalFormatting sqref="AB1:AB1048576">
    <cfRule type="cellIs" dxfId="462" priority="463" operator="equal">
      <formula>4</formula>
    </cfRule>
  </conditionalFormatting>
  <conditionalFormatting sqref="AB1:AB1048576">
    <cfRule type="cellIs" dxfId="461" priority="461" operator="equal">
      <formula>3</formula>
    </cfRule>
    <cfRule type="cellIs" dxfId="460" priority="462" operator="equal">
      <formula>4</formula>
    </cfRule>
  </conditionalFormatting>
  <conditionalFormatting sqref="AB1:AB1048576">
    <cfRule type="cellIs" dxfId="459" priority="460" operator="equal">
      <formula>4</formula>
    </cfRule>
  </conditionalFormatting>
  <conditionalFormatting sqref="AB1:AB1048576">
    <cfRule type="cellIs" dxfId="458" priority="459" operator="equal">
      <formula>4</formula>
    </cfRule>
  </conditionalFormatting>
  <conditionalFormatting sqref="AB1:AB1048576">
    <cfRule type="cellIs" dxfId="457" priority="458" operator="equal">
      <formula>4</formula>
    </cfRule>
  </conditionalFormatting>
  <conditionalFormatting sqref="AB1:AB1048576">
    <cfRule type="cellIs" dxfId="456" priority="457" operator="equal">
      <formula>4</formula>
    </cfRule>
  </conditionalFormatting>
  <conditionalFormatting sqref="AB1:AB1048576">
    <cfRule type="cellIs" dxfId="455" priority="456" operator="equal">
      <formula>4</formula>
    </cfRule>
  </conditionalFormatting>
  <conditionalFormatting sqref="AB1:AB1048576">
    <cfRule type="cellIs" dxfId="454" priority="455" operator="equal">
      <formula>4</formula>
    </cfRule>
  </conditionalFormatting>
  <conditionalFormatting sqref="AB1:AB1048576">
    <cfRule type="cellIs" dxfId="453" priority="453" operator="equal">
      <formula>3</formula>
    </cfRule>
    <cfRule type="cellIs" dxfId="452" priority="454" operator="equal">
      <formula>4</formula>
    </cfRule>
  </conditionalFormatting>
  <conditionalFormatting sqref="AB1:AB1048576">
    <cfRule type="cellIs" dxfId="451" priority="452" operator="equal">
      <formula>4</formula>
    </cfRule>
  </conditionalFormatting>
  <conditionalFormatting sqref="AB1:AB1048576">
    <cfRule type="cellIs" dxfId="450" priority="451" operator="equal">
      <formula>4</formula>
    </cfRule>
  </conditionalFormatting>
  <conditionalFormatting sqref="AB1:AB1048576">
    <cfRule type="cellIs" dxfId="449" priority="450" operator="equal">
      <formula>4</formula>
    </cfRule>
  </conditionalFormatting>
  <conditionalFormatting sqref="AB1:AB1048576">
    <cfRule type="cellIs" dxfId="448" priority="449" operator="equal">
      <formula>4</formula>
    </cfRule>
  </conditionalFormatting>
  <conditionalFormatting sqref="AB1:AB1048576">
    <cfRule type="cellIs" dxfId="447" priority="448" operator="equal">
      <formula>4</formula>
    </cfRule>
  </conditionalFormatting>
  <conditionalFormatting sqref="AB1:AB1048576">
    <cfRule type="cellIs" dxfId="446" priority="446" operator="equal">
      <formula>3</formula>
    </cfRule>
    <cfRule type="cellIs" dxfId="445" priority="447" operator="equal">
      <formula>4</formula>
    </cfRule>
  </conditionalFormatting>
  <conditionalFormatting sqref="AB1:AB1048576">
    <cfRule type="cellIs" dxfId="444" priority="445" operator="equal">
      <formula>4</formula>
    </cfRule>
  </conditionalFormatting>
  <conditionalFormatting sqref="AB1:AB1048576">
    <cfRule type="cellIs" dxfId="443" priority="444" operator="equal">
      <formula>4</formula>
    </cfRule>
  </conditionalFormatting>
  <conditionalFormatting sqref="AB1:AB1048576">
    <cfRule type="cellIs" dxfId="442" priority="443" operator="equal">
      <formula>4</formula>
    </cfRule>
  </conditionalFormatting>
  <conditionalFormatting sqref="AB1:AB1048576">
    <cfRule type="cellIs" dxfId="441" priority="442" operator="equal">
      <formula>4</formula>
    </cfRule>
  </conditionalFormatting>
  <conditionalFormatting sqref="AB1:AB1048576">
    <cfRule type="cellIs" dxfId="440" priority="440" operator="equal">
      <formula>3</formula>
    </cfRule>
    <cfRule type="cellIs" dxfId="439" priority="441" operator="equal">
      <formula>4</formula>
    </cfRule>
  </conditionalFormatting>
  <conditionalFormatting sqref="AB1:AB1048576">
    <cfRule type="cellIs" dxfId="438" priority="439" operator="equal">
      <formula>4</formula>
    </cfRule>
  </conditionalFormatting>
  <conditionalFormatting sqref="AB1:AB1048576">
    <cfRule type="cellIs" dxfId="437" priority="438" operator="equal">
      <formula>4</formula>
    </cfRule>
  </conditionalFormatting>
  <conditionalFormatting sqref="AB1:AB1048576">
    <cfRule type="cellIs" dxfId="436" priority="437" operator="equal">
      <formula>4</formula>
    </cfRule>
  </conditionalFormatting>
  <conditionalFormatting sqref="AB1:AB1048576">
    <cfRule type="cellIs" dxfId="435" priority="435" operator="equal">
      <formula>3</formula>
    </cfRule>
    <cfRule type="cellIs" dxfId="434" priority="436" operator="equal">
      <formula>4</formula>
    </cfRule>
  </conditionalFormatting>
  <conditionalFormatting sqref="AB1:AB1048576">
    <cfRule type="cellIs" dxfId="433" priority="434" operator="equal">
      <formula>4</formula>
    </cfRule>
  </conditionalFormatting>
  <conditionalFormatting sqref="AB1:AB1048576">
    <cfRule type="cellIs" dxfId="432" priority="433" operator="equal">
      <formula>4</formula>
    </cfRule>
  </conditionalFormatting>
  <conditionalFormatting sqref="AB1:AB1048576">
    <cfRule type="cellIs" dxfId="431" priority="431" operator="equal">
      <formula>3</formula>
    </cfRule>
    <cfRule type="cellIs" dxfId="430" priority="432" operator="equal">
      <formula>4</formula>
    </cfRule>
  </conditionalFormatting>
  <conditionalFormatting sqref="AB1:AB1048576">
    <cfRule type="cellIs" dxfId="429" priority="430" operator="equal">
      <formula>4</formula>
    </cfRule>
  </conditionalFormatting>
  <conditionalFormatting sqref="AB1:AB1048576">
    <cfRule type="cellIs" dxfId="428" priority="428" operator="equal">
      <formula>3</formula>
    </cfRule>
    <cfRule type="cellIs" dxfId="427" priority="429" operator="equal">
      <formula>4</formula>
    </cfRule>
  </conditionalFormatting>
  <conditionalFormatting sqref="AB1:AB1048576">
    <cfRule type="cellIs" dxfId="426" priority="425" operator="equal">
      <formula>2</formula>
    </cfRule>
    <cfRule type="cellIs" dxfId="425" priority="426" operator="equal">
      <formula>3</formula>
    </cfRule>
    <cfRule type="cellIs" dxfId="424" priority="427" operator="equal">
      <formula>4</formula>
    </cfRule>
  </conditionalFormatting>
  <conditionalFormatting sqref="AD1:AD1048576">
    <cfRule type="cellIs" dxfId="423" priority="424" operator="equal">
      <formula>4</formula>
    </cfRule>
  </conditionalFormatting>
  <conditionalFormatting sqref="AD1:AD1048576">
    <cfRule type="cellIs" dxfId="422" priority="423" operator="equal">
      <formula>4</formula>
    </cfRule>
  </conditionalFormatting>
  <conditionalFormatting sqref="AD2">
    <cfRule type="cellIs" dxfId="421" priority="422" operator="equal">
      <formula>4</formula>
    </cfRule>
  </conditionalFormatting>
  <conditionalFormatting sqref="AD2">
    <cfRule type="cellIs" dxfId="420" priority="421" operator="equal">
      <formula>4</formula>
    </cfRule>
  </conditionalFormatting>
  <conditionalFormatting sqref="AD1:AD1048576">
    <cfRule type="cellIs" dxfId="419" priority="420" operator="equal">
      <formula>4</formula>
    </cfRule>
  </conditionalFormatting>
  <conditionalFormatting sqref="AD1:AD1048576">
    <cfRule type="cellIs" dxfId="418" priority="419" operator="equal">
      <formula>4</formula>
    </cfRule>
  </conditionalFormatting>
  <conditionalFormatting sqref="AD2">
    <cfRule type="cellIs" dxfId="417" priority="418" operator="equal">
      <formula>4</formula>
    </cfRule>
  </conditionalFormatting>
  <conditionalFormatting sqref="AD2">
    <cfRule type="cellIs" dxfId="416" priority="417" operator="equal">
      <formula>4</formula>
    </cfRule>
  </conditionalFormatting>
  <conditionalFormatting sqref="AD1:AD1048576">
    <cfRule type="cellIs" dxfId="415" priority="416" operator="equal">
      <formula>4</formula>
    </cfRule>
  </conditionalFormatting>
  <conditionalFormatting sqref="AD1:AD1048576">
    <cfRule type="cellIs" dxfId="414" priority="415" operator="equal">
      <formula>4</formula>
    </cfRule>
  </conditionalFormatting>
  <conditionalFormatting sqref="AD2">
    <cfRule type="cellIs" dxfId="413" priority="414" operator="equal">
      <formula>4</formula>
    </cfRule>
  </conditionalFormatting>
  <conditionalFormatting sqref="AD2">
    <cfRule type="cellIs" dxfId="412" priority="413" operator="equal">
      <formula>4</formula>
    </cfRule>
  </conditionalFormatting>
  <conditionalFormatting sqref="AD1:AD1048576">
    <cfRule type="cellIs" dxfId="411" priority="412" operator="equal">
      <formula>4</formula>
    </cfRule>
  </conditionalFormatting>
  <conditionalFormatting sqref="AD1:AD1048576">
    <cfRule type="cellIs" dxfId="410" priority="411" operator="equal">
      <formula>4</formula>
    </cfRule>
  </conditionalFormatting>
  <conditionalFormatting sqref="AD1:AD1048576">
    <cfRule type="cellIs" dxfId="409" priority="410" operator="equal">
      <formula>4</formula>
    </cfRule>
  </conditionalFormatting>
  <conditionalFormatting sqref="AD1:AD1048576">
    <cfRule type="cellIs" dxfId="408" priority="409" operator="equal">
      <formula>4</formula>
    </cfRule>
  </conditionalFormatting>
  <conditionalFormatting sqref="AD1:AD1048576">
    <cfRule type="cellIs" dxfId="407" priority="408" operator="equal">
      <formula>4</formula>
    </cfRule>
  </conditionalFormatting>
  <conditionalFormatting sqref="AD1:AD1048576">
    <cfRule type="cellIs" dxfId="406" priority="407" operator="equal">
      <formula>4</formula>
    </cfRule>
  </conditionalFormatting>
  <conditionalFormatting sqref="AD1:AD1048576">
    <cfRule type="cellIs" dxfId="405" priority="406" operator="equal">
      <formula>4</formula>
    </cfRule>
  </conditionalFormatting>
  <conditionalFormatting sqref="AD1:AD1048576">
    <cfRule type="cellIs" dxfId="404" priority="405" operator="equal">
      <formula>4</formula>
    </cfRule>
  </conditionalFormatting>
  <conditionalFormatting sqref="AD1:AD1048576">
    <cfRule type="cellIs" dxfId="403" priority="404" operator="equal">
      <formula>4</formula>
    </cfRule>
  </conditionalFormatting>
  <conditionalFormatting sqref="AD1:AD1048576">
    <cfRule type="cellIs" dxfId="402" priority="402" operator="equal">
      <formula>3</formula>
    </cfRule>
    <cfRule type="cellIs" dxfId="401" priority="403" operator="equal">
      <formula>4</formula>
    </cfRule>
  </conditionalFormatting>
  <conditionalFormatting sqref="AD1:AD1048576">
    <cfRule type="cellIs" dxfId="400" priority="401" operator="equal">
      <formula>4</formula>
    </cfRule>
  </conditionalFormatting>
  <conditionalFormatting sqref="AD1:AD1048576">
    <cfRule type="cellIs" dxfId="399" priority="400" operator="equal">
      <formula>4</formula>
    </cfRule>
  </conditionalFormatting>
  <conditionalFormatting sqref="AD2">
    <cfRule type="cellIs" dxfId="398" priority="399" operator="equal">
      <formula>4</formula>
    </cfRule>
  </conditionalFormatting>
  <conditionalFormatting sqref="AD2">
    <cfRule type="cellIs" dxfId="397" priority="398" operator="equal">
      <formula>4</formula>
    </cfRule>
  </conditionalFormatting>
  <conditionalFormatting sqref="AD1:AD1048576">
    <cfRule type="cellIs" dxfId="396" priority="397" operator="equal">
      <formula>4</formula>
    </cfRule>
  </conditionalFormatting>
  <conditionalFormatting sqref="AD1:AD1048576">
    <cfRule type="cellIs" dxfId="395" priority="396" operator="equal">
      <formula>4</formula>
    </cfRule>
  </conditionalFormatting>
  <conditionalFormatting sqref="AD2">
    <cfRule type="cellIs" dxfId="394" priority="395" operator="equal">
      <formula>4</formula>
    </cfRule>
  </conditionalFormatting>
  <conditionalFormatting sqref="AD2">
    <cfRule type="cellIs" dxfId="393" priority="394" operator="equal">
      <formula>4</formula>
    </cfRule>
  </conditionalFormatting>
  <conditionalFormatting sqref="AD1:AD1048576">
    <cfRule type="cellIs" dxfId="392" priority="393" operator="equal">
      <formula>4</formula>
    </cfRule>
  </conditionalFormatting>
  <conditionalFormatting sqref="AD1:AD1048576">
    <cfRule type="cellIs" dxfId="391" priority="392" operator="equal">
      <formula>4</formula>
    </cfRule>
  </conditionalFormatting>
  <conditionalFormatting sqref="AD1:AD1048576">
    <cfRule type="cellIs" dxfId="390" priority="391" operator="equal">
      <formula>4</formula>
    </cfRule>
  </conditionalFormatting>
  <conditionalFormatting sqref="AD1:AD1048576">
    <cfRule type="cellIs" dxfId="389" priority="390" operator="equal">
      <formula>4</formula>
    </cfRule>
  </conditionalFormatting>
  <conditionalFormatting sqref="AD1:AD1048576">
    <cfRule type="cellIs" dxfId="388" priority="389" operator="equal">
      <formula>4</formula>
    </cfRule>
  </conditionalFormatting>
  <conditionalFormatting sqref="AD1:AD1048576">
    <cfRule type="cellIs" dxfId="387" priority="388" operator="equal">
      <formula>4</formula>
    </cfRule>
  </conditionalFormatting>
  <conditionalFormatting sqref="AD1:AD1048576">
    <cfRule type="cellIs" dxfId="386" priority="387" operator="equal">
      <formula>4</formula>
    </cfRule>
  </conditionalFormatting>
  <conditionalFormatting sqref="AD1:AD1048576">
    <cfRule type="cellIs" dxfId="385" priority="386" operator="equal">
      <formula>4</formula>
    </cfRule>
  </conditionalFormatting>
  <conditionalFormatting sqref="AD1:AD1048576">
    <cfRule type="cellIs" dxfId="384" priority="385" operator="equal">
      <formula>4</formula>
    </cfRule>
  </conditionalFormatting>
  <conditionalFormatting sqref="AD1:AD1048576">
    <cfRule type="cellIs" dxfId="383" priority="383" operator="equal">
      <formula>3</formula>
    </cfRule>
    <cfRule type="cellIs" dxfId="382" priority="384" operator="equal">
      <formula>4</formula>
    </cfRule>
  </conditionalFormatting>
  <conditionalFormatting sqref="AD1:AD1048576">
    <cfRule type="cellIs" dxfId="381" priority="382" operator="equal">
      <formula>4</formula>
    </cfRule>
  </conditionalFormatting>
  <conditionalFormatting sqref="AD1:AD1048576">
    <cfRule type="cellIs" dxfId="380" priority="381" operator="equal">
      <formula>4</formula>
    </cfRule>
  </conditionalFormatting>
  <conditionalFormatting sqref="AD2">
    <cfRule type="cellIs" dxfId="379" priority="380" operator="equal">
      <formula>4</formula>
    </cfRule>
  </conditionalFormatting>
  <conditionalFormatting sqref="AD2">
    <cfRule type="cellIs" dxfId="378" priority="379" operator="equal">
      <formula>4</formula>
    </cfRule>
  </conditionalFormatting>
  <conditionalFormatting sqref="AD1:AD1048576">
    <cfRule type="cellIs" dxfId="377" priority="378" operator="equal">
      <formula>4</formula>
    </cfRule>
  </conditionalFormatting>
  <conditionalFormatting sqref="AD1:AD1048576">
    <cfRule type="cellIs" dxfId="376" priority="377" operator="equal">
      <formula>4</formula>
    </cfRule>
  </conditionalFormatting>
  <conditionalFormatting sqref="AD1:AD1048576">
    <cfRule type="cellIs" dxfId="375" priority="376" operator="equal">
      <formula>4</formula>
    </cfRule>
  </conditionalFormatting>
  <conditionalFormatting sqref="AD1:AD1048576">
    <cfRule type="cellIs" dxfId="374" priority="375" operator="equal">
      <formula>4</formula>
    </cfRule>
  </conditionalFormatting>
  <conditionalFormatting sqref="AD1:AD1048576">
    <cfRule type="cellIs" dxfId="373" priority="374" operator="equal">
      <formula>4</formula>
    </cfRule>
  </conditionalFormatting>
  <conditionalFormatting sqref="AD1:AD1048576">
    <cfRule type="cellIs" dxfId="372" priority="373" operator="equal">
      <formula>4</formula>
    </cfRule>
  </conditionalFormatting>
  <conditionalFormatting sqref="AD1:AD1048576">
    <cfRule type="cellIs" dxfId="371" priority="372" operator="equal">
      <formula>4</formula>
    </cfRule>
  </conditionalFormatting>
  <conditionalFormatting sqref="AD1:AD1048576">
    <cfRule type="cellIs" dxfId="370" priority="371" operator="equal">
      <formula>4</formula>
    </cfRule>
  </conditionalFormatting>
  <conditionalFormatting sqref="AD1:AD1048576">
    <cfRule type="cellIs" dxfId="369" priority="370" operator="equal">
      <formula>4</formula>
    </cfRule>
  </conditionalFormatting>
  <conditionalFormatting sqref="AD1:AD1048576">
    <cfRule type="cellIs" dxfId="368" priority="368" operator="equal">
      <formula>3</formula>
    </cfRule>
    <cfRule type="cellIs" dxfId="367" priority="369" operator="equal">
      <formula>4</formula>
    </cfRule>
  </conditionalFormatting>
  <conditionalFormatting sqref="AD1:AD1048576">
    <cfRule type="cellIs" dxfId="366" priority="367" operator="equal">
      <formula>4</formula>
    </cfRule>
  </conditionalFormatting>
  <conditionalFormatting sqref="AD1:AD1048576">
    <cfRule type="cellIs" dxfId="365" priority="366" operator="equal">
      <formula>4</formula>
    </cfRule>
  </conditionalFormatting>
  <conditionalFormatting sqref="AD1:AD1048576">
    <cfRule type="cellIs" dxfId="364" priority="365" operator="equal">
      <formula>4</formula>
    </cfRule>
  </conditionalFormatting>
  <conditionalFormatting sqref="AD1:AD1048576">
    <cfRule type="cellIs" dxfId="363" priority="364" operator="equal">
      <formula>4</formula>
    </cfRule>
  </conditionalFormatting>
  <conditionalFormatting sqref="AD1:AD1048576">
    <cfRule type="cellIs" dxfId="362" priority="363" operator="equal">
      <formula>4</formula>
    </cfRule>
  </conditionalFormatting>
  <conditionalFormatting sqref="AD1:AD1048576">
    <cfRule type="cellIs" dxfId="361" priority="362" operator="equal">
      <formula>4</formula>
    </cfRule>
  </conditionalFormatting>
  <conditionalFormatting sqref="AD1:AD1048576">
    <cfRule type="cellIs" dxfId="360" priority="361" operator="equal">
      <formula>4</formula>
    </cfRule>
  </conditionalFormatting>
  <conditionalFormatting sqref="AD1:AD1048576">
    <cfRule type="cellIs" dxfId="359" priority="360" operator="equal">
      <formula>4</formula>
    </cfRule>
  </conditionalFormatting>
  <conditionalFormatting sqref="AD1:AD1048576">
    <cfRule type="cellIs" dxfId="358" priority="359" operator="equal">
      <formula>4</formula>
    </cfRule>
  </conditionalFormatting>
  <conditionalFormatting sqref="AD1:AD1048576">
    <cfRule type="cellIs" dxfId="357" priority="357" operator="equal">
      <formula>3</formula>
    </cfRule>
    <cfRule type="cellIs" dxfId="356" priority="358" operator="equal">
      <formula>4</formula>
    </cfRule>
  </conditionalFormatting>
  <conditionalFormatting sqref="AD1:AD1048576">
    <cfRule type="cellIs" dxfId="355" priority="356" operator="equal">
      <formula>4</formula>
    </cfRule>
  </conditionalFormatting>
  <conditionalFormatting sqref="AD1:AD1048576">
    <cfRule type="cellIs" dxfId="354" priority="355" operator="equal">
      <formula>4</formula>
    </cfRule>
  </conditionalFormatting>
  <conditionalFormatting sqref="AD1:AD1048576">
    <cfRule type="cellIs" dxfId="353" priority="354" operator="equal">
      <formula>4</formula>
    </cfRule>
  </conditionalFormatting>
  <conditionalFormatting sqref="AD1:AD1048576">
    <cfRule type="cellIs" dxfId="352" priority="353" operator="equal">
      <formula>4</formula>
    </cfRule>
  </conditionalFormatting>
  <conditionalFormatting sqref="AD1:AD1048576">
    <cfRule type="cellIs" dxfId="351" priority="352" operator="equal">
      <formula>4</formula>
    </cfRule>
  </conditionalFormatting>
  <conditionalFormatting sqref="AD1:AD1048576">
    <cfRule type="cellIs" dxfId="350" priority="351" operator="equal">
      <formula>4</formula>
    </cfRule>
  </conditionalFormatting>
  <conditionalFormatting sqref="AD1:AD1048576">
    <cfRule type="cellIs" dxfId="349" priority="350" operator="equal">
      <formula>4</formula>
    </cfRule>
  </conditionalFormatting>
  <conditionalFormatting sqref="AD1:AD1048576">
    <cfRule type="cellIs" dxfId="348" priority="348" operator="equal">
      <formula>3</formula>
    </cfRule>
    <cfRule type="cellIs" dxfId="347" priority="349" operator="equal">
      <formula>4</formula>
    </cfRule>
  </conditionalFormatting>
  <conditionalFormatting sqref="AD1:AD1048576">
    <cfRule type="cellIs" dxfId="346" priority="347" operator="equal">
      <formula>4</formula>
    </cfRule>
  </conditionalFormatting>
  <conditionalFormatting sqref="AD1:AD1048576">
    <cfRule type="cellIs" dxfId="345" priority="346" operator="equal">
      <formula>4</formula>
    </cfRule>
  </conditionalFormatting>
  <conditionalFormatting sqref="AD1:AD1048576">
    <cfRule type="cellIs" dxfId="344" priority="345" operator="equal">
      <formula>4</formula>
    </cfRule>
  </conditionalFormatting>
  <conditionalFormatting sqref="AD1:AD1048576">
    <cfRule type="cellIs" dxfId="343" priority="344" operator="equal">
      <formula>4</formula>
    </cfRule>
  </conditionalFormatting>
  <conditionalFormatting sqref="AD1:AD1048576">
    <cfRule type="cellIs" dxfId="342" priority="343" operator="equal">
      <formula>4</formula>
    </cfRule>
  </conditionalFormatting>
  <conditionalFormatting sqref="AD1:AD1048576">
    <cfRule type="cellIs" dxfId="341" priority="342" operator="equal">
      <formula>4</formula>
    </cfRule>
  </conditionalFormatting>
  <conditionalFormatting sqref="AD1:AD1048576">
    <cfRule type="cellIs" dxfId="340" priority="340" operator="equal">
      <formula>3</formula>
    </cfRule>
    <cfRule type="cellIs" dxfId="339" priority="341" operator="equal">
      <formula>4</formula>
    </cfRule>
  </conditionalFormatting>
  <conditionalFormatting sqref="AD1:AD1048576">
    <cfRule type="cellIs" dxfId="338" priority="339" operator="equal">
      <formula>4</formula>
    </cfRule>
  </conditionalFormatting>
  <conditionalFormatting sqref="AD1:AD1048576">
    <cfRule type="cellIs" dxfId="337" priority="338" operator="equal">
      <formula>4</formula>
    </cfRule>
  </conditionalFormatting>
  <conditionalFormatting sqref="AD1:AD1048576">
    <cfRule type="cellIs" dxfId="336" priority="337" operator="equal">
      <formula>4</formula>
    </cfRule>
  </conditionalFormatting>
  <conditionalFormatting sqref="AD1:AD1048576">
    <cfRule type="cellIs" dxfId="335" priority="336" operator="equal">
      <formula>4</formula>
    </cfRule>
  </conditionalFormatting>
  <conditionalFormatting sqref="AD1:AD1048576">
    <cfRule type="cellIs" dxfId="334" priority="335" operator="equal">
      <formula>4</formula>
    </cfRule>
  </conditionalFormatting>
  <conditionalFormatting sqref="AD1:AD1048576">
    <cfRule type="cellIs" dxfId="333" priority="333" operator="equal">
      <formula>3</formula>
    </cfRule>
    <cfRule type="cellIs" dxfId="332" priority="334" operator="equal">
      <formula>4</formula>
    </cfRule>
  </conditionalFormatting>
  <conditionalFormatting sqref="AD1:AD1048576">
    <cfRule type="cellIs" dxfId="331" priority="332" operator="equal">
      <formula>4</formula>
    </cfRule>
  </conditionalFormatting>
  <conditionalFormatting sqref="AD1:AD1048576">
    <cfRule type="cellIs" dxfId="330" priority="331" operator="equal">
      <formula>4</formula>
    </cfRule>
  </conditionalFormatting>
  <conditionalFormatting sqref="AD1:AD1048576">
    <cfRule type="cellIs" dxfId="329" priority="330" operator="equal">
      <formula>4</formula>
    </cfRule>
  </conditionalFormatting>
  <conditionalFormatting sqref="AD1:AD1048576">
    <cfRule type="cellIs" dxfId="328" priority="329" operator="equal">
      <formula>4</formula>
    </cfRule>
  </conditionalFormatting>
  <conditionalFormatting sqref="AD1:AD1048576">
    <cfRule type="cellIs" dxfId="327" priority="327" operator="equal">
      <formula>3</formula>
    </cfRule>
    <cfRule type="cellIs" dxfId="326" priority="328" operator="equal">
      <formula>4</formula>
    </cfRule>
  </conditionalFormatting>
  <conditionalFormatting sqref="AD1:AD1048576">
    <cfRule type="cellIs" dxfId="325" priority="326" operator="equal">
      <formula>4</formula>
    </cfRule>
  </conditionalFormatting>
  <conditionalFormatting sqref="AD1:AD1048576">
    <cfRule type="cellIs" dxfId="324" priority="325" operator="equal">
      <formula>4</formula>
    </cfRule>
  </conditionalFormatting>
  <conditionalFormatting sqref="AD1:AD1048576">
    <cfRule type="cellIs" dxfId="323" priority="324" operator="equal">
      <formula>4</formula>
    </cfRule>
  </conditionalFormatting>
  <conditionalFormatting sqref="AD1:AD1048576">
    <cfRule type="cellIs" dxfId="322" priority="322" operator="equal">
      <formula>3</formula>
    </cfRule>
    <cfRule type="cellIs" dxfId="321" priority="323" operator="equal">
      <formula>4</formula>
    </cfRule>
  </conditionalFormatting>
  <conditionalFormatting sqref="AD1:AD1048576">
    <cfRule type="cellIs" dxfId="320" priority="321" operator="equal">
      <formula>4</formula>
    </cfRule>
  </conditionalFormatting>
  <conditionalFormatting sqref="AD1:AD1048576">
    <cfRule type="cellIs" dxfId="319" priority="320" operator="equal">
      <formula>4</formula>
    </cfRule>
  </conditionalFormatting>
  <conditionalFormatting sqref="AD1:AD1048576">
    <cfRule type="cellIs" dxfId="318" priority="318" operator="equal">
      <formula>3</formula>
    </cfRule>
    <cfRule type="cellIs" dxfId="317" priority="319" operator="equal">
      <formula>4</formula>
    </cfRule>
  </conditionalFormatting>
  <conditionalFormatting sqref="AD1:AD1048576">
    <cfRule type="cellIs" dxfId="316" priority="317" operator="equal">
      <formula>4</formula>
    </cfRule>
  </conditionalFormatting>
  <conditionalFormatting sqref="AD1:AD1048576">
    <cfRule type="cellIs" dxfId="315" priority="315" operator="equal">
      <formula>3</formula>
    </cfRule>
    <cfRule type="cellIs" dxfId="314" priority="316" operator="equal">
      <formula>4</formula>
    </cfRule>
  </conditionalFormatting>
  <conditionalFormatting sqref="AD1:AD1048576">
    <cfRule type="cellIs" dxfId="313" priority="312" operator="equal">
      <formula>2</formula>
    </cfRule>
    <cfRule type="cellIs" dxfId="312" priority="313" operator="equal">
      <formula>3</formula>
    </cfRule>
    <cfRule type="cellIs" dxfId="311" priority="314" operator="equal">
      <formula>4</formula>
    </cfRule>
  </conditionalFormatting>
  <conditionalFormatting sqref="AF1:AF1048576">
    <cfRule type="cellIs" dxfId="310" priority="311" operator="equal">
      <formula>4</formula>
    </cfRule>
  </conditionalFormatting>
  <conditionalFormatting sqref="AF1:AF1048576">
    <cfRule type="cellIs" dxfId="309" priority="310" operator="equal">
      <formula>4</formula>
    </cfRule>
  </conditionalFormatting>
  <conditionalFormatting sqref="AF2">
    <cfRule type="cellIs" dxfId="308" priority="309" operator="equal">
      <formula>4</formula>
    </cfRule>
  </conditionalFormatting>
  <conditionalFormatting sqref="AF2">
    <cfRule type="cellIs" dxfId="307" priority="308" operator="equal">
      <formula>4</formula>
    </cfRule>
  </conditionalFormatting>
  <conditionalFormatting sqref="AF1:AF1048576">
    <cfRule type="cellIs" dxfId="306" priority="307" operator="equal">
      <formula>4</formula>
    </cfRule>
  </conditionalFormatting>
  <conditionalFormatting sqref="AF1:AF1048576">
    <cfRule type="cellIs" dxfId="305" priority="306" operator="equal">
      <formula>4</formula>
    </cfRule>
  </conditionalFormatting>
  <conditionalFormatting sqref="AF2">
    <cfRule type="cellIs" dxfId="304" priority="305" operator="equal">
      <formula>4</formula>
    </cfRule>
  </conditionalFormatting>
  <conditionalFormatting sqref="AF2">
    <cfRule type="cellIs" dxfId="303" priority="304" operator="equal">
      <formula>4</formula>
    </cfRule>
  </conditionalFormatting>
  <conditionalFormatting sqref="AF1:AF1048576">
    <cfRule type="cellIs" dxfId="302" priority="303" operator="equal">
      <formula>4</formula>
    </cfRule>
  </conditionalFormatting>
  <conditionalFormatting sqref="AF1:AF1048576">
    <cfRule type="cellIs" dxfId="301" priority="302" operator="equal">
      <formula>4</formula>
    </cfRule>
  </conditionalFormatting>
  <conditionalFormatting sqref="AF2">
    <cfRule type="cellIs" dxfId="300" priority="301" operator="equal">
      <formula>4</formula>
    </cfRule>
  </conditionalFormatting>
  <conditionalFormatting sqref="AF2">
    <cfRule type="cellIs" dxfId="299" priority="300" operator="equal">
      <formula>4</formula>
    </cfRule>
  </conditionalFormatting>
  <conditionalFormatting sqref="AF1:AF1048576">
    <cfRule type="cellIs" dxfId="298" priority="299" operator="equal">
      <formula>4</formula>
    </cfRule>
  </conditionalFormatting>
  <conditionalFormatting sqref="AF1:AF1048576">
    <cfRule type="cellIs" dxfId="297" priority="298" operator="equal">
      <formula>4</formula>
    </cfRule>
  </conditionalFormatting>
  <conditionalFormatting sqref="AF2">
    <cfRule type="cellIs" dxfId="296" priority="297" operator="equal">
      <formula>4</formula>
    </cfRule>
  </conditionalFormatting>
  <conditionalFormatting sqref="AF2">
    <cfRule type="cellIs" dxfId="295" priority="296" operator="equal">
      <formula>4</formula>
    </cfRule>
  </conditionalFormatting>
  <conditionalFormatting sqref="AF1:AF1048576">
    <cfRule type="cellIs" dxfId="294" priority="295" operator="equal">
      <formula>4</formula>
    </cfRule>
  </conditionalFormatting>
  <conditionalFormatting sqref="AF1:AF1048576">
    <cfRule type="cellIs" dxfId="293" priority="294" operator="equal">
      <formula>4</formula>
    </cfRule>
  </conditionalFormatting>
  <conditionalFormatting sqref="AF1:AF1048576">
    <cfRule type="cellIs" dxfId="292" priority="293" operator="equal">
      <formula>4</formula>
    </cfRule>
  </conditionalFormatting>
  <conditionalFormatting sqref="AF1:AF1048576">
    <cfRule type="cellIs" dxfId="291" priority="292" operator="equal">
      <formula>4</formula>
    </cfRule>
  </conditionalFormatting>
  <conditionalFormatting sqref="AF1:AF1048576">
    <cfRule type="cellIs" dxfId="290" priority="291" operator="equal">
      <formula>4</formula>
    </cfRule>
  </conditionalFormatting>
  <conditionalFormatting sqref="AF1:AF1048576">
    <cfRule type="cellIs" dxfId="289" priority="290" operator="equal">
      <formula>4</formula>
    </cfRule>
  </conditionalFormatting>
  <conditionalFormatting sqref="AF1:AF1048576">
    <cfRule type="cellIs" dxfId="288" priority="289" operator="equal">
      <formula>4</formula>
    </cfRule>
  </conditionalFormatting>
  <conditionalFormatting sqref="AF1:AF1048576">
    <cfRule type="cellIs" dxfId="287" priority="288" operator="equal">
      <formula>4</formula>
    </cfRule>
  </conditionalFormatting>
  <conditionalFormatting sqref="AF1:AF1048576">
    <cfRule type="cellIs" dxfId="286" priority="287" operator="equal">
      <formula>4</formula>
    </cfRule>
  </conditionalFormatting>
  <conditionalFormatting sqref="AF1:AF1048576">
    <cfRule type="cellIs" dxfId="285" priority="285" operator="equal">
      <formula>3</formula>
    </cfRule>
    <cfRule type="cellIs" dxfId="284" priority="286" operator="equal">
      <formula>4</formula>
    </cfRule>
  </conditionalFormatting>
  <conditionalFormatting sqref="AF1:AF1048576">
    <cfRule type="cellIs" dxfId="283" priority="284" operator="equal">
      <formula>4</formula>
    </cfRule>
  </conditionalFormatting>
  <conditionalFormatting sqref="AF1:AF1048576">
    <cfRule type="cellIs" dxfId="282" priority="283" operator="equal">
      <formula>4</formula>
    </cfRule>
  </conditionalFormatting>
  <conditionalFormatting sqref="AF2">
    <cfRule type="cellIs" dxfId="281" priority="282" operator="equal">
      <formula>4</formula>
    </cfRule>
  </conditionalFormatting>
  <conditionalFormatting sqref="AF2">
    <cfRule type="cellIs" dxfId="280" priority="281" operator="equal">
      <formula>4</formula>
    </cfRule>
  </conditionalFormatting>
  <conditionalFormatting sqref="AF1:AF1048576">
    <cfRule type="cellIs" dxfId="279" priority="280" operator="equal">
      <formula>4</formula>
    </cfRule>
  </conditionalFormatting>
  <conditionalFormatting sqref="AF1:AF1048576">
    <cfRule type="cellIs" dxfId="278" priority="279" operator="equal">
      <formula>4</formula>
    </cfRule>
  </conditionalFormatting>
  <conditionalFormatting sqref="AF2">
    <cfRule type="cellIs" dxfId="277" priority="278" operator="equal">
      <formula>4</formula>
    </cfRule>
  </conditionalFormatting>
  <conditionalFormatting sqref="AF2">
    <cfRule type="cellIs" dxfId="276" priority="277" operator="equal">
      <formula>4</formula>
    </cfRule>
  </conditionalFormatting>
  <conditionalFormatting sqref="AF1:AF1048576">
    <cfRule type="cellIs" dxfId="275" priority="276" operator="equal">
      <formula>4</formula>
    </cfRule>
  </conditionalFormatting>
  <conditionalFormatting sqref="AF1:AF1048576">
    <cfRule type="cellIs" dxfId="274" priority="275" operator="equal">
      <formula>4</formula>
    </cfRule>
  </conditionalFormatting>
  <conditionalFormatting sqref="AF2">
    <cfRule type="cellIs" dxfId="273" priority="274" operator="equal">
      <formula>4</formula>
    </cfRule>
  </conditionalFormatting>
  <conditionalFormatting sqref="AF2">
    <cfRule type="cellIs" dxfId="272" priority="273" operator="equal">
      <formula>4</formula>
    </cfRule>
  </conditionalFormatting>
  <conditionalFormatting sqref="AF1:AF1048576">
    <cfRule type="cellIs" dxfId="271" priority="272" operator="equal">
      <formula>4</formula>
    </cfRule>
  </conditionalFormatting>
  <conditionalFormatting sqref="AF1:AF1048576">
    <cfRule type="cellIs" dxfId="270" priority="271" operator="equal">
      <formula>4</formula>
    </cfRule>
  </conditionalFormatting>
  <conditionalFormatting sqref="AF1:AF1048576">
    <cfRule type="cellIs" dxfId="269" priority="270" operator="equal">
      <formula>4</formula>
    </cfRule>
  </conditionalFormatting>
  <conditionalFormatting sqref="AF1:AF1048576">
    <cfRule type="cellIs" dxfId="268" priority="269" operator="equal">
      <formula>4</formula>
    </cfRule>
  </conditionalFormatting>
  <conditionalFormatting sqref="AF1:AF1048576">
    <cfRule type="cellIs" dxfId="267" priority="268" operator="equal">
      <formula>4</formula>
    </cfRule>
  </conditionalFormatting>
  <conditionalFormatting sqref="AF1:AF1048576">
    <cfRule type="cellIs" dxfId="266" priority="267" operator="equal">
      <formula>4</formula>
    </cfRule>
  </conditionalFormatting>
  <conditionalFormatting sqref="AF1:AF1048576">
    <cfRule type="cellIs" dxfId="265" priority="266" operator="equal">
      <formula>4</formula>
    </cfRule>
  </conditionalFormatting>
  <conditionalFormatting sqref="AF1:AF1048576">
    <cfRule type="cellIs" dxfId="264" priority="265" operator="equal">
      <formula>4</formula>
    </cfRule>
  </conditionalFormatting>
  <conditionalFormatting sqref="AF1:AF1048576">
    <cfRule type="cellIs" dxfId="263" priority="264" operator="equal">
      <formula>4</formula>
    </cfRule>
  </conditionalFormatting>
  <conditionalFormatting sqref="AF1:AF1048576">
    <cfRule type="cellIs" dxfId="262" priority="262" operator="equal">
      <formula>3</formula>
    </cfRule>
    <cfRule type="cellIs" dxfId="261" priority="263" operator="equal">
      <formula>4</formula>
    </cfRule>
  </conditionalFormatting>
  <conditionalFormatting sqref="AF1:AF1048576">
    <cfRule type="cellIs" dxfId="260" priority="261" operator="equal">
      <formula>4</formula>
    </cfRule>
  </conditionalFormatting>
  <conditionalFormatting sqref="AF1:AF1048576">
    <cfRule type="cellIs" dxfId="259" priority="260" operator="equal">
      <formula>4</formula>
    </cfRule>
  </conditionalFormatting>
  <conditionalFormatting sqref="AF2">
    <cfRule type="cellIs" dxfId="258" priority="259" operator="equal">
      <formula>4</formula>
    </cfRule>
  </conditionalFormatting>
  <conditionalFormatting sqref="AF2">
    <cfRule type="cellIs" dxfId="257" priority="258" operator="equal">
      <formula>4</formula>
    </cfRule>
  </conditionalFormatting>
  <conditionalFormatting sqref="AF1:AF1048576">
    <cfRule type="cellIs" dxfId="256" priority="257" operator="equal">
      <formula>4</formula>
    </cfRule>
  </conditionalFormatting>
  <conditionalFormatting sqref="AF1:AF1048576">
    <cfRule type="cellIs" dxfId="255" priority="256" operator="equal">
      <formula>4</formula>
    </cfRule>
  </conditionalFormatting>
  <conditionalFormatting sqref="AF2">
    <cfRule type="cellIs" dxfId="254" priority="255" operator="equal">
      <formula>4</formula>
    </cfRule>
  </conditionalFormatting>
  <conditionalFormatting sqref="AF2">
    <cfRule type="cellIs" dxfId="253" priority="254" operator="equal">
      <formula>4</formula>
    </cfRule>
  </conditionalFormatting>
  <conditionalFormatting sqref="AF1:AF1048576">
    <cfRule type="cellIs" dxfId="252" priority="253" operator="equal">
      <formula>4</formula>
    </cfRule>
  </conditionalFormatting>
  <conditionalFormatting sqref="AF1:AF1048576">
    <cfRule type="cellIs" dxfId="251" priority="252" operator="equal">
      <formula>4</formula>
    </cfRule>
  </conditionalFormatting>
  <conditionalFormatting sqref="AF1:AF1048576">
    <cfRule type="cellIs" dxfId="250" priority="251" operator="equal">
      <formula>4</formula>
    </cfRule>
  </conditionalFormatting>
  <conditionalFormatting sqref="AF1:AF1048576">
    <cfRule type="cellIs" dxfId="249" priority="250" operator="equal">
      <formula>4</formula>
    </cfRule>
  </conditionalFormatting>
  <conditionalFormatting sqref="AF1:AF1048576">
    <cfRule type="cellIs" dxfId="248" priority="249" operator="equal">
      <formula>4</formula>
    </cfRule>
  </conditionalFormatting>
  <conditionalFormatting sqref="AF1:AF1048576">
    <cfRule type="cellIs" dxfId="247" priority="248" operator="equal">
      <formula>4</formula>
    </cfRule>
  </conditionalFormatting>
  <conditionalFormatting sqref="AF1:AF1048576">
    <cfRule type="cellIs" dxfId="246" priority="247" operator="equal">
      <formula>4</formula>
    </cfRule>
  </conditionalFormatting>
  <conditionalFormatting sqref="AF1:AF1048576">
    <cfRule type="cellIs" dxfId="245" priority="246" operator="equal">
      <formula>4</formula>
    </cfRule>
  </conditionalFormatting>
  <conditionalFormatting sqref="AF1:AF1048576">
    <cfRule type="cellIs" dxfId="244" priority="245" operator="equal">
      <formula>4</formula>
    </cfRule>
  </conditionalFormatting>
  <conditionalFormatting sqref="AF1:AF1048576">
    <cfRule type="cellIs" dxfId="243" priority="243" operator="equal">
      <formula>3</formula>
    </cfRule>
    <cfRule type="cellIs" dxfId="242" priority="244" operator="equal">
      <formula>4</formula>
    </cfRule>
  </conditionalFormatting>
  <conditionalFormatting sqref="AF1:AF1048576">
    <cfRule type="cellIs" dxfId="241" priority="242" operator="equal">
      <formula>4</formula>
    </cfRule>
  </conditionalFormatting>
  <conditionalFormatting sqref="AF1:AF1048576">
    <cfRule type="cellIs" dxfId="240" priority="241" operator="equal">
      <formula>4</formula>
    </cfRule>
  </conditionalFormatting>
  <conditionalFormatting sqref="AF2">
    <cfRule type="cellIs" dxfId="239" priority="240" operator="equal">
      <formula>4</formula>
    </cfRule>
  </conditionalFormatting>
  <conditionalFormatting sqref="AF2">
    <cfRule type="cellIs" dxfId="238" priority="239" operator="equal">
      <formula>4</formula>
    </cfRule>
  </conditionalFormatting>
  <conditionalFormatting sqref="AF1:AF1048576">
    <cfRule type="cellIs" dxfId="237" priority="238" operator="equal">
      <formula>4</formula>
    </cfRule>
  </conditionalFormatting>
  <conditionalFormatting sqref="AF1:AF1048576">
    <cfRule type="cellIs" dxfId="236" priority="237" operator="equal">
      <formula>4</formula>
    </cfRule>
  </conditionalFormatting>
  <conditionalFormatting sqref="AF1:AF1048576">
    <cfRule type="cellIs" dxfId="235" priority="236" operator="equal">
      <formula>4</formula>
    </cfRule>
  </conditionalFormatting>
  <conditionalFormatting sqref="AF1:AF1048576">
    <cfRule type="cellIs" dxfId="234" priority="235" operator="equal">
      <formula>4</formula>
    </cfRule>
  </conditionalFormatting>
  <conditionalFormatting sqref="AF1:AF1048576">
    <cfRule type="cellIs" dxfId="233" priority="234" operator="equal">
      <formula>4</formula>
    </cfRule>
  </conditionalFormatting>
  <conditionalFormatting sqref="AF1:AF1048576">
    <cfRule type="cellIs" dxfId="232" priority="233" operator="equal">
      <formula>4</formula>
    </cfRule>
  </conditionalFormatting>
  <conditionalFormatting sqref="AF1:AF1048576">
    <cfRule type="cellIs" dxfId="231" priority="232" operator="equal">
      <formula>4</formula>
    </cfRule>
  </conditionalFormatting>
  <conditionalFormatting sqref="AF1:AF1048576">
    <cfRule type="cellIs" dxfId="230" priority="231" operator="equal">
      <formula>4</formula>
    </cfRule>
  </conditionalFormatting>
  <conditionalFormatting sqref="AF1:AF1048576">
    <cfRule type="cellIs" dxfId="229" priority="230" operator="equal">
      <formula>4</formula>
    </cfRule>
  </conditionalFormatting>
  <conditionalFormatting sqref="AF1:AF1048576">
    <cfRule type="cellIs" dxfId="228" priority="228" operator="equal">
      <formula>3</formula>
    </cfRule>
    <cfRule type="cellIs" dxfId="227" priority="229" operator="equal">
      <formula>4</formula>
    </cfRule>
  </conditionalFormatting>
  <conditionalFormatting sqref="AF1:AF1048576">
    <cfRule type="cellIs" dxfId="226" priority="227" operator="equal">
      <formula>4</formula>
    </cfRule>
  </conditionalFormatting>
  <conditionalFormatting sqref="AF1:AF1048576">
    <cfRule type="cellIs" dxfId="225" priority="226" operator="equal">
      <formula>4</formula>
    </cfRule>
  </conditionalFormatting>
  <conditionalFormatting sqref="AF1:AF1048576">
    <cfRule type="cellIs" dxfId="224" priority="225" operator="equal">
      <formula>4</formula>
    </cfRule>
  </conditionalFormatting>
  <conditionalFormatting sqref="AF1:AF1048576">
    <cfRule type="cellIs" dxfId="223" priority="224" operator="equal">
      <formula>4</formula>
    </cfRule>
  </conditionalFormatting>
  <conditionalFormatting sqref="AF1:AF1048576">
    <cfRule type="cellIs" dxfId="222" priority="223" operator="equal">
      <formula>4</formula>
    </cfRule>
  </conditionalFormatting>
  <conditionalFormatting sqref="AF1:AF1048576">
    <cfRule type="cellIs" dxfId="221" priority="222" operator="equal">
      <formula>4</formula>
    </cfRule>
  </conditionalFormatting>
  <conditionalFormatting sqref="AF1:AF1048576">
    <cfRule type="cellIs" dxfId="220" priority="221" operator="equal">
      <formula>4</formula>
    </cfRule>
  </conditionalFormatting>
  <conditionalFormatting sqref="AF1:AF1048576">
    <cfRule type="cellIs" dxfId="219" priority="220" operator="equal">
      <formula>4</formula>
    </cfRule>
  </conditionalFormatting>
  <conditionalFormatting sqref="AF1:AF1048576">
    <cfRule type="cellIs" dxfId="218" priority="219" operator="equal">
      <formula>4</formula>
    </cfRule>
  </conditionalFormatting>
  <conditionalFormatting sqref="AF1:AF1048576">
    <cfRule type="cellIs" dxfId="217" priority="217" operator="equal">
      <formula>3</formula>
    </cfRule>
    <cfRule type="cellIs" dxfId="216" priority="218" operator="equal">
      <formula>4</formula>
    </cfRule>
  </conditionalFormatting>
  <conditionalFormatting sqref="AF1:AF1048576">
    <cfRule type="cellIs" dxfId="215" priority="216" operator="equal">
      <formula>4</formula>
    </cfRule>
  </conditionalFormatting>
  <conditionalFormatting sqref="AF1:AF1048576">
    <cfRule type="cellIs" dxfId="214" priority="215" operator="equal">
      <formula>4</formula>
    </cfRule>
  </conditionalFormatting>
  <conditionalFormatting sqref="AF1:AF1048576">
    <cfRule type="cellIs" dxfId="213" priority="214" operator="equal">
      <formula>4</formula>
    </cfRule>
  </conditionalFormatting>
  <conditionalFormatting sqref="AF1:AF1048576">
    <cfRule type="cellIs" dxfId="212" priority="213" operator="equal">
      <formula>4</formula>
    </cfRule>
  </conditionalFormatting>
  <conditionalFormatting sqref="AF1:AF1048576">
    <cfRule type="cellIs" dxfId="211" priority="212" operator="equal">
      <formula>4</formula>
    </cfRule>
  </conditionalFormatting>
  <conditionalFormatting sqref="AF1:AF1048576">
    <cfRule type="cellIs" dxfId="210" priority="211" operator="equal">
      <formula>4</formula>
    </cfRule>
  </conditionalFormatting>
  <conditionalFormatting sqref="AF1:AF1048576">
    <cfRule type="cellIs" dxfId="209" priority="210" operator="equal">
      <formula>4</formula>
    </cfRule>
  </conditionalFormatting>
  <conditionalFormatting sqref="AF1:AF1048576">
    <cfRule type="cellIs" dxfId="208" priority="208" operator="equal">
      <formula>3</formula>
    </cfRule>
    <cfRule type="cellIs" dxfId="207" priority="209" operator="equal">
      <formula>4</formula>
    </cfRule>
  </conditionalFormatting>
  <conditionalFormatting sqref="AF1:AF1048576">
    <cfRule type="cellIs" dxfId="206" priority="207" operator="equal">
      <formula>4</formula>
    </cfRule>
  </conditionalFormatting>
  <conditionalFormatting sqref="AF1:AF1048576">
    <cfRule type="cellIs" dxfId="205" priority="206" operator="equal">
      <formula>4</formula>
    </cfRule>
  </conditionalFormatting>
  <conditionalFormatting sqref="AF1:AF1048576">
    <cfRule type="cellIs" dxfId="204" priority="205" operator="equal">
      <formula>4</formula>
    </cfRule>
  </conditionalFormatting>
  <conditionalFormatting sqref="AF1:AF1048576">
    <cfRule type="cellIs" dxfId="203" priority="204" operator="equal">
      <formula>4</formula>
    </cfRule>
  </conditionalFormatting>
  <conditionalFormatting sqref="AF1:AF1048576">
    <cfRule type="cellIs" dxfId="202" priority="203" operator="equal">
      <formula>4</formula>
    </cfRule>
  </conditionalFormatting>
  <conditionalFormatting sqref="AF1:AF1048576">
    <cfRule type="cellIs" dxfId="201" priority="202" operator="equal">
      <formula>4</formula>
    </cfRule>
  </conditionalFormatting>
  <conditionalFormatting sqref="AF1:AF1048576">
    <cfRule type="cellIs" dxfId="200" priority="200" operator="equal">
      <formula>3</formula>
    </cfRule>
    <cfRule type="cellIs" dxfId="199" priority="201" operator="equal">
      <formula>4</formula>
    </cfRule>
  </conditionalFormatting>
  <conditionalFormatting sqref="AF1:AF1048576">
    <cfRule type="cellIs" dxfId="198" priority="199" operator="equal">
      <formula>4</formula>
    </cfRule>
  </conditionalFormatting>
  <conditionalFormatting sqref="AF1:AF1048576">
    <cfRule type="cellIs" dxfId="197" priority="198" operator="equal">
      <formula>4</formula>
    </cfRule>
  </conditionalFormatting>
  <conditionalFormatting sqref="AF1:AF1048576">
    <cfRule type="cellIs" dxfId="196" priority="197" operator="equal">
      <formula>4</formula>
    </cfRule>
  </conditionalFormatting>
  <conditionalFormatting sqref="AF1:AF1048576">
    <cfRule type="cellIs" dxfId="195" priority="196" operator="equal">
      <formula>4</formula>
    </cfRule>
  </conditionalFormatting>
  <conditionalFormatting sqref="AF1:AF1048576">
    <cfRule type="cellIs" dxfId="194" priority="195" operator="equal">
      <formula>4</formula>
    </cfRule>
  </conditionalFormatting>
  <conditionalFormatting sqref="AF1:AF1048576">
    <cfRule type="cellIs" dxfId="193" priority="193" operator="equal">
      <formula>3</formula>
    </cfRule>
    <cfRule type="cellIs" dxfId="192" priority="194" operator="equal">
      <formula>4</formula>
    </cfRule>
  </conditionalFormatting>
  <conditionalFormatting sqref="AF1:AF1048576">
    <cfRule type="cellIs" dxfId="191" priority="192" operator="equal">
      <formula>4</formula>
    </cfRule>
  </conditionalFormatting>
  <conditionalFormatting sqref="AF1:AF1048576">
    <cfRule type="cellIs" dxfId="190" priority="191" operator="equal">
      <formula>4</formula>
    </cfRule>
  </conditionalFormatting>
  <conditionalFormatting sqref="AF1:AF1048576">
    <cfRule type="cellIs" dxfId="189" priority="190" operator="equal">
      <formula>4</formula>
    </cfRule>
  </conditionalFormatting>
  <conditionalFormatting sqref="AF1:AF1048576">
    <cfRule type="cellIs" dxfId="188" priority="189" operator="equal">
      <formula>4</formula>
    </cfRule>
  </conditionalFormatting>
  <conditionalFormatting sqref="AF1:AF1048576">
    <cfRule type="cellIs" dxfId="187" priority="187" operator="equal">
      <formula>3</formula>
    </cfRule>
    <cfRule type="cellIs" dxfId="186" priority="188" operator="equal">
      <formula>4</formula>
    </cfRule>
  </conditionalFormatting>
  <conditionalFormatting sqref="AF1:AF1048576">
    <cfRule type="cellIs" dxfId="185" priority="186" operator="equal">
      <formula>4</formula>
    </cfRule>
  </conditionalFormatting>
  <conditionalFormatting sqref="AF1:AF1048576">
    <cfRule type="cellIs" dxfId="184" priority="185" operator="equal">
      <formula>4</formula>
    </cfRule>
  </conditionalFormatting>
  <conditionalFormatting sqref="AF1:AF1048576">
    <cfRule type="cellIs" dxfId="183" priority="184" operator="equal">
      <formula>4</formula>
    </cfRule>
  </conditionalFormatting>
  <conditionalFormatting sqref="AF1:AF1048576">
    <cfRule type="cellIs" dxfId="182" priority="182" operator="equal">
      <formula>3</formula>
    </cfRule>
    <cfRule type="cellIs" dxfId="181" priority="183" operator="equal">
      <formula>4</formula>
    </cfRule>
  </conditionalFormatting>
  <conditionalFormatting sqref="AF1:AF1048576">
    <cfRule type="cellIs" dxfId="180" priority="181" operator="equal">
      <formula>4</formula>
    </cfRule>
  </conditionalFormatting>
  <conditionalFormatting sqref="AF1:AF1048576">
    <cfRule type="cellIs" dxfId="179" priority="180" operator="equal">
      <formula>4</formula>
    </cfRule>
  </conditionalFormatting>
  <conditionalFormatting sqref="AF1:AF1048576">
    <cfRule type="cellIs" dxfId="178" priority="178" operator="equal">
      <formula>3</formula>
    </cfRule>
    <cfRule type="cellIs" dxfId="177" priority="179" operator="equal">
      <formula>4</formula>
    </cfRule>
  </conditionalFormatting>
  <conditionalFormatting sqref="AF1:AF1048576">
    <cfRule type="cellIs" dxfId="176" priority="177" operator="equal">
      <formula>4</formula>
    </cfRule>
  </conditionalFormatting>
  <conditionalFormatting sqref="AF1:AF1048576">
    <cfRule type="cellIs" dxfId="175" priority="175" operator="equal">
      <formula>3</formula>
    </cfRule>
    <cfRule type="cellIs" dxfId="174" priority="176" operator="equal">
      <formula>4</formula>
    </cfRule>
  </conditionalFormatting>
  <conditionalFormatting sqref="AF1:AF1048576">
    <cfRule type="cellIs" dxfId="173" priority="172" operator="equal">
      <formula>2</formula>
    </cfRule>
    <cfRule type="cellIs" dxfId="172" priority="173" operator="equal">
      <formula>3</formula>
    </cfRule>
    <cfRule type="cellIs" dxfId="171" priority="174" operator="equal">
      <formula>4</formula>
    </cfRule>
  </conditionalFormatting>
  <conditionalFormatting sqref="AH1:AH1048576">
    <cfRule type="cellIs" dxfId="170" priority="171" operator="equal">
      <formula>4</formula>
    </cfRule>
  </conditionalFormatting>
  <conditionalFormatting sqref="AH1:AH1048576">
    <cfRule type="cellIs" dxfId="169" priority="170" operator="equal">
      <formula>4</formula>
    </cfRule>
  </conditionalFormatting>
  <conditionalFormatting sqref="AH2">
    <cfRule type="cellIs" dxfId="168" priority="169" operator="equal">
      <formula>4</formula>
    </cfRule>
  </conditionalFormatting>
  <conditionalFormatting sqref="AH2">
    <cfRule type="cellIs" dxfId="167" priority="168" operator="equal">
      <formula>4</formula>
    </cfRule>
  </conditionalFormatting>
  <conditionalFormatting sqref="AH1:AH1048576">
    <cfRule type="cellIs" dxfId="166" priority="167" operator="equal">
      <formula>4</formula>
    </cfRule>
  </conditionalFormatting>
  <conditionalFormatting sqref="AH1:AH1048576">
    <cfRule type="cellIs" dxfId="165" priority="166" operator="equal">
      <formula>4</formula>
    </cfRule>
  </conditionalFormatting>
  <conditionalFormatting sqref="AH2">
    <cfRule type="cellIs" dxfId="164" priority="165" operator="equal">
      <formula>4</formula>
    </cfRule>
  </conditionalFormatting>
  <conditionalFormatting sqref="AH2">
    <cfRule type="cellIs" dxfId="163" priority="164" operator="equal">
      <formula>4</formula>
    </cfRule>
  </conditionalFormatting>
  <conditionalFormatting sqref="AH1:AH1048576">
    <cfRule type="cellIs" dxfId="162" priority="163" operator="equal">
      <formula>4</formula>
    </cfRule>
  </conditionalFormatting>
  <conditionalFormatting sqref="AH1:AH1048576">
    <cfRule type="cellIs" dxfId="161" priority="162" operator="equal">
      <formula>4</formula>
    </cfRule>
  </conditionalFormatting>
  <conditionalFormatting sqref="AH2">
    <cfRule type="cellIs" dxfId="160" priority="161" operator="equal">
      <formula>4</formula>
    </cfRule>
  </conditionalFormatting>
  <conditionalFormatting sqref="AH2">
    <cfRule type="cellIs" dxfId="159" priority="160" operator="equal">
      <formula>4</formula>
    </cfRule>
  </conditionalFormatting>
  <conditionalFormatting sqref="AH1:AH1048576">
    <cfRule type="cellIs" dxfId="158" priority="159" operator="equal">
      <formula>4</formula>
    </cfRule>
  </conditionalFormatting>
  <conditionalFormatting sqref="AH1:AH1048576">
    <cfRule type="cellIs" dxfId="157" priority="158" operator="equal">
      <formula>4</formula>
    </cfRule>
  </conditionalFormatting>
  <conditionalFormatting sqref="AH2">
    <cfRule type="cellIs" dxfId="156" priority="157" operator="equal">
      <formula>4</formula>
    </cfRule>
  </conditionalFormatting>
  <conditionalFormatting sqref="AH2">
    <cfRule type="cellIs" dxfId="155" priority="156" operator="equal">
      <formula>4</formula>
    </cfRule>
  </conditionalFormatting>
  <conditionalFormatting sqref="AH1:AH1048576">
    <cfRule type="cellIs" dxfId="154" priority="155" operator="equal">
      <formula>4</formula>
    </cfRule>
  </conditionalFormatting>
  <conditionalFormatting sqref="AH1:AH1048576">
    <cfRule type="cellIs" dxfId="153" priority="154" operator="equal">
      <formula>4</formula>
    </cfRule>
  </conditionalFormatting>
  <conditionalFormatting sqref="AH2">
    <cfRule type="cellIs" dxfId="152" priority="153" operator="equal">
      <formula>4</formula>
    </cfRule>
  </conditionalFormatting>
  <conditionalFormatting sqref="AH2">
    <cfRule type="cellIs" dxfId="151" priority="152" operator="equal">
      <formula>4</formula>
    </cfRule>
  </conditionalFormatting>
  <conditionalFormatting sqref="AH1:AH1048576">
    <cfRule type="cellIs" dxfId="150" priority="151" operator="equal">
      <formula>4</formula>
    </cfRule>
  </conditionalFormatting>
  <conditionalFormatting sqref="AH1:AH1048576">
    <cfRule type="cellIs" dxfId="149" priority="150" operator="equal">
      <formula>4</formula>
    </cfRule>
  </conditionalFormatting>
  <conditionalFormatting sqref="AH1:AH1048576">
    <cfRule type="cellIs" dxfId="148" priority="149" operator="equal">
      <formula>4</formula>
    </cfRule>
  </conditionalFormatting>
  <conditionalFormatting sqref="AH1:AH1048576">
    <cfRule type="cellIs" dxfId="147" priority="148" operator="equal">
      <formula>4</formula>
    </cfRule>
  </conditionalFormatting>
  <conditionalFormatting sqref="AH1:AH1048576">
    <cfRule type="cellIs" dxfId="146" priority="147" operator="equal">
      <formula>4</formula>
    </cfRule>
  </conditionalFormatting>
  <conditionalFormatting sqref="AH1:AH1048576">
    <cfRule type="cellIs" dxfId="145" priority="146" operator="equal">
      <formula>4</formula>
    </cfRule>
  </conditionalFormatting>
  <conditionalFormatting sqref="AH1:AH1048576">
    <cfRule type="cellIs" dxfId="144" priority="145" operator="equal">
      <formula>4</formula>
    </cfRule>
  </conditionalFormatting>
  <conditionalFormatting sqref="AH1:AH1048576">
    <cfRule type="cellIs" dxfId="143" priority="144" operator="equal">
      <formula>4</formula>
    </cfRule>
  </conditionalFormatting>
  <conditionalFormatting sqref="AH1:AH1048576">
    <cfRule type="cellIs" dxfId="142" priority="143" operator="equal">
      <formula>4</formula>
    </cfRule>
  </conditionalFormatting>
  <conditionalFormatting sqref="AH1:AH1048576">
    <cfRule type="cellIs" dxfId="141" priority="141" operator="equal">
      <formula>3</formula>
    </cfRule>
    <cfRule type="cellIs" dxfId="140" priority="142" operator="equal">
      <formula>4</formula>
    </cfRule>
  </conditionalFormatting>
  <conditionalFormatting sqref="AH1:AH1048576">
    <cfRule type="cellIs" dxfId="139" priority="140" operator="equal">
      <formula>4</formula>
    </cfRule>
  </conditionalFormatting>
  <conditionalFormatting sqref="AH1:AH1048576">
    <cfRule type="cellIs" dxfId="138" priority="139" operator="equal">
      <formula>4</formula>
    </cfRule>
  </conditionalFormatting>
  <conditionalFormatting sqref="AH2">
    <cfRule type="cellIs" dxfId="137" priority="138" operator="equal">
      <formula>4</formula>
    </cfRule>
  </conditionalFormatting>
  <conditionalFormatting sqref="AH2">
    <cfRule type="cellIs" dxfId="136" priority="137" operator="equal">
      <formula>4</formula>
    </cfRule>
  </conditionalFormatting>
  <conditionalFormatting sqref="AH1:AH1048576">
    <cfRule type="cellIs" dxfId="135" priority="136" operator="equal">
      <formula>4</formula>
    </cfRule>
  </conditionalFormatting>
  <conditionalFormatting sqref="AH1:AH1048576">
    <cfRule type="cellIs" dxfId="134" priority="135" operator="equal">
      <formula>4</formula>
    </cfRule>
  </conditionalFormatting>
  <conditionalFormatting sqref="AH2">
    <cfRule type="cellIs" dxfId="133" priority="134" operator="equal">
      <formula>4</formula>
    </cfRule>
  </conditionalFormatting>
  <conditionalFormatting sqref="AH2">
    <cfRule type="cellIs" dxfId="132" priority="133" operator="equal">
      <formula>4</formula>
    </cfRule>
  </conditionalFormatting>
  <conditionalFormatting sqref="AH1:AH1048576">
    <cfRule type="cellIs" dxfId="131" priority="132" operator="equal">
      <formula>4</formula>
    </cfRule>
  </conditionalFormatting>
  <conditionalFormatting sqref="AH1:AH1048576">
    <cfRule type="cellIs" dxfId="130" priority="131" operator="equal">
      <formula>4</formula>
    </cfRule>
  </conditionalFormatting>
  <conditionalFormatting sqref="AH2">
    <cfRule type="cellIs" dxfId="129" priority="130" operator="equal">
      <formula>4</formula>
    </cfRule>
  </conditionalFormatting>
  <conditionalFormatting sqref="AH2">
    <cfRule type="cellIs" dxfId="128" priority="129" operator="equal">
      <formula>4</formula>
    </cfRule>
  </conditionalFormatting>
  <conditionalFormatting sqref="AH1:AH1048576">
    <cfRule type="cellIs" dxfId="127" priority="128" operator="equal">
      <formula>4</formula>
    </cfRule>
  </conditionalFormatting>
  <conditionalFormatting sqref="AH1:AH1048576">
    <cfRule type="cellIs" dxfId="126" priority="127" operator="equal">
      <formula>4</formula>
    </cfRule>
  </conditionalFormatting>
  <conditionalFormatting sqref="AH2">
    <cfRule type="cellIs" dxfId="125" priority="126" operator="equal">
      <formula>4</formula>
    </cfRule>
  </conditionalFormatting>
  <conditionalFormatting sqref="AH2">
    <cfRule type="cellIs" dxfId="124" priority="125" operator="equal">
      <formula>4</formula>
    </cfRule>
  </conditionalFormatting>
  <conditionalFormatting sqref="AH1:AH1048576">
    <cfRule type="cellIs" dxfId="123" priority="124" operator="equal">
      <formula>4</formula>
    </cfRule>
  </conditionalFormatting>
  <conditionalFormatting sqref="AH1:AH1048576">
    <cfRule type="cellIs" dxfId="122" priority="123" operator="equal">
      <formula>4</formula>
    </cfRule>
  </conditionalFormatting>
  <conditionalFormatting sqref="AH1:AH1048576">
    <cfRule type="cellIs" dxfId="121" priority="122" operator="equal">
      <formula>4</formula>
    </cfRule>
  </conditionalFormatting>
  <conditionalFormatting sqref="AH1:AH1048576">
    <cfRule type="cellIs" dxfId="120" priority="121" operator="equal">
      <formula>4</formula>
    </cfRule>
  </conditionalFormatting>
  <conditionalFormatting sqref="AH1:AH1048576">
    <cfRule type="cellIs" dxfId="119" priority="120" operator="equal">
      <formula>4</formula>
    </cfRule>
  </conditionalFormatting>
  <conditionalFormatting sqref="AH1:AH1048576">
    <cfRule type="cellIs" dxfId="118" priority="119" operator="equal">
      <formula>4</formula>
    </cfRule>
  </conditionalFormatting>
  <conditionalFormatting sqref="AH1:AH1048576">
    <cfRule type="cellIs" dxfId="117" priority="118" operator="equal">
      <formula>4</formula>
    </cfRule>
  </conditionalFormatting>
  <conditionalFormatting sqref="AH1:AH1048576">
    <cfRule type="cellIs" dxfId="116" priority="117" operator="equal">
      <formula>4</formula>
    </cfRule>
  </conditionalFormatting>
  <conditionalFormatting sqref="AH1:AH1048576">
    <cfRule type="cellIs" dxfId="115" priority="116" operator="equal">
      <formula>4</formula>
    </cfRule>
  </conditionalFormatting>
  <conditionalFormatting sqref="AH1:AH1048576">
    <cfRule type="cellIs" dxfId="114" priority="114" operator="equal">
      <formula>3</formula>
    </cfRule>
    <cfRule type="cellIs" dxfId="113" priority="115" operator="equal">
      <formula>4</formula>
    </cfRule>
  </conditionalFormatting>
  <conditionalFormatting sqref="AH1:AH1048576">
    <cfRule type="cellIs" dxfId="112" priority="113" operator="equal">
      <formula>4</formula>
    </cfRule>
  </conditionalFormatting>
  <conditionalFormatting sqref="AH1:AH1048576">
    <cfRule type="cellIs" dxfId="111" priority="112" operator="equal">
      <formula>4</formula>
    </cfRule>
  </conditionalFormatting>
  <conditionalFormatting sqref="AH2">
    <cfRule type="cellIs" dxfId="110" priority="111" operator="equal">
      <formula>4</formula>
    </cfRule>
  </conditionalFormatting>
  <conditionalFormatting sqref="AH2">
    <cfRule type="cellIs" dxfId="109" priority="110" operator="equal">
      <formula>4</formula>
    </cfRule>
  </conditionalFormatting>
  <conditionalFormatting sqref="AH1:AH1048576">
    <cfRule type="cellIs" dxfId="108" priority="109" operator="equal">
      <formula>4</formula>
    </cfRule>
  </conditionalFormatting>
  <conditionalFormatting sqref="AH1:AH1048576">
    <cfRule type="cellIs" dxfId="107" priority="108" operator="equal">
      <formula>4</formula>
    </cfRule>
  </conditionalFormatting>
  <conditionalFormatting sqref="AH2">
    <cfRule type="cellIs" dxfId="106" priority="107" operator="equal">
      <formula>4</formula>
    </cfRule>
  </conditionalFormatting>
  <conditionalFormatting sqref="AH2">
    <cfRule type="cellIs" dxfId="105" priority="106" operator="equal">
      <formula>4</formula>
    </cfRule>
  </conditionalFormatting>
  <conditionalFormatting sqref="AH1:AH1048576">
    <cfRule type="cellIs" dxfId="104" priority="105" operator="equal">
      <formula>4</formula>
    </cfRule>
  </conditionalFormatting>
  <conditionalFormatting sqref="AH1:AH1048576">
    <cfRule type="cellIs" dxfId="103" priority="104" operator="equal">
      <formula>4</formula>
    </cfRule>
  </conditionalFormatting>
  <conditionalFormatting sqref="AH2">
    <cfRule type="cellIs" dxfId="102" priority="103" operator="equal">
      <formula>4</formula>
    </cfRule>
  </conditionalFormatting>
  <conditionalFormatting sqref="AH2">
    <cfRule type="cellIs" dxfId="101" priority="102" operator="equal">
      <formula>4</formula>
    </cfRule>
  </conditionalFormatting>
  <conditionalFormatting sqref="AH1:AH1048576">
    <cfRule type="cellIs" dxfId="100" priority="101" operator="equal">
      <formula>4</formula>
    </cfRule>
  </conditionalFormatting>
  <conditionalFormatting sqref="AH1:AH1048576">
    <cfRule type="cellIs" dxfId="99" priority="100" operator="equal">
      <formula>4</formula>
    </cfRule>
  </conditionalFormatting>
  <conditionalFormatting sqref="AH1:AH1048576">
    <cfRule type="cellIs" dxfId="98" priority="99" operator="equal">
      <formula>4</formula>
    </cfRule>
  </conditionalFormatting>
  <conditionalFormatting sqref="AH1:AH1048576">
    <cfRule type="cellIs" dxfId="97" priority="98" operator="equal">
      <formula>4</formula>
    </cfRule>
  </conditionalFormatting>
  <conditionalFormatting sqref="AH1:AH1048576">
    <cfRule type="cellIs" dxfId="96" priority="97" operator="equal">
      <formula>4</formula>
    </cfRule>
  </conditionalFormatting>
  <conditionalFormatting sqref="AH1:AH1048576">
    <cfRule type="cellIs" dxfId="95" priority="96" operator="equal">
      <formula>4</formula>
    </cfRule>
  </conditionalFormatting>
  <conditionalFormatting sqref="AH1:AH1048576">
    <cfRule type="cellIs" dxfId="94" priority="95" operator="equal">
      <formula>4</formula>
    </cfRule>
  </conditionalFormatting>
  <conditionalFormatting sqref="AH1:AH1048576">
    <cfRule type="cellIs" dxfId="93" priority="94" operator="equal">
      <formula>4</formula>
    </cfRule>
  </conditionalFormatting>
  <conditionalFormatting sqref="AH1:AH1048576">
    <cfRule type="cellIs" dxfId="92" priority="93" operator="equal">
      <formula>4</formula>
    </cfRule>
  </conditionalFormatting>
  <conditionalFormatting sqref="AH1:AH1048576">
    <cfRule type="cellIs" dxfId="91" priority="91" operator="equal">
      <formula>3</formula>
    </cfRule>
    <cfRule type="cellIs" dxfId="90" priority="92" operator="equal">
      <formula>4</formula>
    </cfRule>
  </conditionalFormatting>
  <conditionalFormatting sqref="AH1:AH1048576">
    <cfRule type="cellIs" dxfId="89" priority="90" operator="equal">
      <formula>4</formula>
    </cfRule>
  </conditionalFormatting>
  <conditionalFormatting sqref="AH1:AH1048576">
    <cfRule type="cellIs" dxfId="88" priority="89" operator="equal">
      <formula>4</formula>
    </cfRule>
  </conditionalFormatting>
  <conditionalFormatting sqref="AH2">
    <cfRule type="cellIs" dxfId="87" priority="88" operator="equal">
      <formula>4</formula>
    </cfRule>
  </conditionalFormatting>
  <conditionalFormatting sqref="AH2">
    <cfRule type="cellIs" dxfId="86" priority="87" operator="equal">
      <formula>4</formula>
    </cfRule>
  </conditionalFormatting>
  <conditionalFormatting sqref="AH1:AH1048576">
    <cfRule type="cellIs" dxfId="85" priority="86" operator="equal">
      <formula>4</formula>
    </cfRule>
  </conditionalFormatting>
  <conditionalFormatting sqref="AH1:AH1048576">
    <cfRule type="cellIs" dxfId="84" priority="85" operator="equal">
      <formula>4</formula>
    </cfRule>
  </conditionalFormatting>
  <conditionalFormatting sqref="AH2">
    <cfRule type="cellIs" dxfId="83" priority="84" operator="equal">
      <formula>4</formula>
    </cfRule>
  </conditionalFormatting>
  <conditionalFormatting sqref="AH2">
    <cfRule type="cellIs" dxfId="82" priority="83" operator="equal">
      <formula>4</formula>
    </cfRule>
  </conditionalFormatting>
  <conditionalFormatting sqref="AH1:AH1048576">
    <cfRule type="cellIs" dxfId="81" priority="82" operator="equal">
      <formula>4</formula>
    </cfRule>
  </conditionalFormatting>
  <conditionalFormatting sqref="AH1:AH1048576">
    <cfRule type="cellIs" dxfId="80" priority="81" operator="equal">
      <formula>4</formula>
    </cfRule>
  </conditionalFormatting>
  <conditionalFormatting sqref="AH1:AH1048576">
    <cfRule type="cellIs" dxfId="79" priority="80" operator="equal">
      <formula>4</formula>
    </cfRule>
  </conditionalFormatting>
  <conditionalFormatting sqref="AH1:AH1048576">
    <cfRule type="cellIs" dxfId="78" priority="79" operator="equal">
      <formula>4</formula>
    </cfRule>
  </conditionalFormatting>
  <conditionalFormatting sqref="AH1:AH1048576">
    <cfRule type="cellIs" dxfId="77" priority="78" operator="equal">
      <formula>4</formula>
    </cfRule>
  </conditionalFormatting>
  <conditionalFormatting sqref="AH1:AH1048576">
    <cfRule type="cellIs" dxfId="76" priority="77" operator="equal">
      <formula>4</formula>
    </cfRule>
  </conditionalFormatting>
  <conditionalFormatting sqref="AH1:AH1048576">
    <cfRule type="cellIs" dxfId="75" priority="76" operator="equal">
      <formula>4</formula>
    </cfRule>
  </conditionalFormatting>
  <conditionalFormatting sqref="AH1:AH1048576">
    <cfRule type="cellIs" dxfId="74" priority="75" operator="equal">
      <formula>4</formula>
    </cfRule>
  </conditionalFormatting>
  <conditionalFormatting sqref="AH1:AH1048576">
    <cfRule type="cellIs" dxfId="73" priority="74" operator="equal">
      <formula>4</formula>
    </cfRule>
  </conditionalFormatting>
  <conditionalFormatting sqref="AH1:AH1048576">
    <cfRule type="cellIs" dxfId="72" priority="72" operator="equal">
      <formula>3</formula>
    </cfRule>
    <cfRule type="cellIs" dxfId="71" priority="73" operator="equal">
      <formula>4</formula>
    </cfRule>
  </conditionalFormatting>
  <conditionalFormatting sqref="AH1:AH1048576">
    <cfRule type="cellIs" dxfId="70" priority="71" operator="equal">
      <formula>4</formula>
    </cfRule>
  </conditionalFormatting>
  <conditionalFormatting sqref="AH1:AH1048576">
    <cfRule type="cellIs" dxfId="69" priority="70" operator="equal">
      <formula>4</formula>
    </cfRule>
  </conditionalFormatting>
  <conditionalFormatting sqref="AH2">
    <cfRule type="cellIs" dxfId="68" priority="69" operator="equal">
      <formula>4</formula>
    </cfRule>
  </conditionalFormatting>
  <conditionalFormatting sqref="AH2">
    <cfRule type="cellIs" dxfId="67" priority="68" operator="equal">
      <formula>4</formula>
    </cfRule>
  </conditionalFormatting>
  <conditionalFormatting sqref="AH1:AH1048576">
    <cfRule type="cellIs" dxfId="66" priority="67" operator="equal">
      <formula>4</formula>
    </cfRule>
  </conditionalFormatting>
  <conditionalFormatting sqref="AH1:AH1048576">
    <cfRule type="cellIs" dxfId="65" priority="66" operator="equal">
      <formula>4</formula>
    </cfRule>
  </conditionalFormatting>
  <conditionalFormatting sqref="AH1:AH1048576">
    <cfRule type="cellIs" dxfId="64" priority="65" operator="equal">
      <formula>4</formula>
    </cfRule>
  </conditionalFormatting>
  <conditionalFormatting sqref="AH1:AH1048576">
    <cfRule type="cellIs" dxfId="63" priority="64" operator="equal">
      <formula>4</formula>
    </cfRule>
  </conditionalFormatting>
  <conditionalFormatting sqref="AH1:AH1048576">
    <cfRule type="cellIs" dxfId="62" priority="63" operator="equal">
      <formula>4</formula>
    </cfRule>
  </conditionalFormatting>
  <conditionalFormatting sqref="AH1:AH1048576">
    <cfRule type="cellIs" dxfId="61" priority="62" operator="equal">
      <formula>4</formula>
    </cfRule>
  </conditionalFormatting>
  <conditionalFormatting sqref="AH1:AH1048576">
    <cfRule type="cellIs" dxfId="60" priority="61" operator="equal">
      <formula>4</formula>
    </cfRule>
  </conditionalFormatting>
  <conditionalFormatting sqref="AH1:AH1048576">
    <cfRule type="cellIs" dxfId="59" priority="60" operator="equal">
      <formula>4</formula>
    </cfRule>
  </conditionalFormatting>
  <conditionalFormatting sqref="AH1:AH1048576">
    <cfRule type="cellIs" dxfId="58" priority="59" operator="equal">
      <formula>4</formula>
    </cfRule>
  </conditionalFormatting>
  <conditionalFormatting sqref="AH1:AH1048576">
    <cfRule type="cellIs" dxfId="57" priority="57" operator="equal">
      <formula>3</formula>
    </cfRule>
    <cfRule type="cellIs" dxfId="56" priority="58" operator="equal">
      <formula>4</formula>
    </cfRule>
  </conditionalFormatting>
  <conditionalFormatting sqref="AH1:AH1048576">
    <cfRule type="cellIs" dxfId="55" priority="56" operator="equal">
      <formula>4</formula>
    </cfRule>
  </conditionalFormatting>
  <conditionalFormatting sqref="AH1:AH1048576">
    <cfRule type="cellIs" dxfId="54" priority="55" operator="equal">
      <formula>4</formula>
    </cfRule>
  </conditionalFormatting>
  <conditionalFormatting sqref="AH1:AH1048576">
    <cfRule type="cellIs" dxfId="53" priority="54" operator="equal">
      <formula>4</formula>
    </cfRule>
  </conditionalFormatting>
  <conditionalFormatting sqref="AH1:AH1048576">
    <cfRule type="cellIs" dxfId="52" priority="53" operator="equal">
      <formula>4</formula>
    </cfRule>
  </conditionalFormatting>
  <conditionalFormatting sqref="AH1:AH1048576">
    <cfRule type="cellIs" dxfId="51" priority="52" operator="equal">
      <formula>4</formula>
    </cfRule>
  </conditionalFormatting>
  <conditionalFormatting sqref="AH1:AH1048576">
    <cfRule type="cellIs" dxfId="50" priority="51" operator="equal">
      <formula>4</formula>
    </cfRule>
  </conditionalFormatting>
  <conditionalFormatting sqref="AH1:AH1048576">
    <cfRule type="cellIs" dxfId="49" priority="50" operator="equal">
      <formula>4</formula>
    </cfRule>
  </conditionalFormatting>
  <conditionalFormatting sqref="AH1:AH1048576">
    <cfRule type="cellIs" dxfId="48" priority="49" operator="equal">
      <formula>4</formula>
    </cfRule>
  </conditionalFormatting>
  <conditionalFormatting sqref="AH1:AH1048576">
    <cfRule type="cellIs" dxfId="47" priority="48" operator="equal">
      <formula>4</formula>
    </cfRule>
  </conditionalFormatting>
  <conditionalFormatting sqref="AH1:AH1048576">
    <cfRule type="cellIs" dxfId="46" priority="46" operator="equal">
      <formula>3</formula>
    </cfRule>
    <cfRule type="cellIs" dxfId="45" priority="47" operator="equal">
      <formula>4</formula>
    </cfRule>
  </conditionalFormatting>
  <conditionalFormatting sqref="AH1:AH1048576">
    <cfRule type="cellIs" dxfId="44" priority="45" operator="equal">
      <formula>4</formula>
    </cfRule>
  </conditionalFormatting>
  <conditionalFormatting sqref="AH1:AH1048576">
    <cfRule type="cellIs" dxfId="43" priority="44" operator="equal">
      <formula>4</formula>
    </cfRule>
  </conditionalFormatting>
  <conditionalFormatting sqref="AH1:AH1048576">
    <cfRule type="cellIs" dxfId="42" priority="43" operator="equal">
      <formula>4</formula>
    </cfRule>
  </conditionalFormatting>
  <conditionalFormatting sqref="AH1:AH1048576">
    <cfRule type="cellIs" dxfId="41" priority="42" operator="equal">
      <formula>4</formula>
    </cfRule>
  </conditionalFormatting>
  <conditionalFormatting sqref="AH1:AH1048576">
    <cfRule type="cellIs" dxfId="40" priority="41" operator="equal">
      <formula>4</formula>
    </cfRule>
  </conditionalFormatting>
  <conditionalFormatting sqref="AH1:AH1048576">
    <cfRule type="cellIs" dxfId="39" priority="40" operator="equal">
      <formula>4</formula>
    </cfRule>
  </conditionalFormatting>
  <conditionalFormatting sqref="AH1:AH1048576">
    <cfRule type="cellIs" dxfId="38" priority="39" operator="equal">
      <formula>4</formula>
    </cfRule>
  </conditionalFormatting>
  <conditionalFormatting sqref="AH1:AH1048576">
    <cfRule type="cellIs" dxfId="37" priority="37" operator="equal">
      <formula>3</formula>
    </cfRule>
    <cfRule type="cellIs" dxfId="36" priority="38" operator="equal">
      <formula>4</formula>
    </cfRule>
  </conditionalFormatting>
  <conditionalFormatting sqref="AH1:AH1048576">
    <cfRule type="cellIs" dxfId="35" priority="36" operator="equal">
      <formula>4</formula>
    </cfRule>
  </conditionalFormatting>
  <conditionalFormatting sqref="AH1:AH1048576">
    <cfRule type="cellIs" dxfId="34" priority="35" operator="equal">
      <formula>4</formula>
    </cfRule>
  </conditionalFormatting>
  <conditionalFormatting sqref="AH1:AH1048576">
    <cfRule type="cellIs" dxfId="33" priority="34" operator="equal">
      <formula>4</formula>
    </cfRule>
  </conditionalFormatting>
  <conditionalFormatting sqref="AH1:AH1048576">
    <cfRule type="cellIs" dxfId="32" priority="33" operator="equal">
      <formula>4</formula>
    </cfRule>
  </conditionalFormatting>
  <conditionalFormatting sqref="AH1:AH1048576">
    <cfRule type="cellIs" dxfId="31" priority="32" operator="equal">
      <formula>4</formula>
    </cfRule>
  </conditionalFormatting>
  <conditionalFormatting sqref="AH1:AH1048576">
    <cfRule type="cellIs" dxfId="30" priority="31" operator="equal">
      <formula>4</formula>
    </cfRule>
  </conditionalFormatting>
  <conditionalFormatting sqref="AH1:AH1048576">
    <cfRule type="cellIs" dxfId="29" priority="29" operator="equal">
      <formula>3</formula>
    </cfRule>
    <cfRule type="cellIs" dxfId="28" priority="30" operator="equal">
      <formula>4</formula>
    </cfRule>
  </conditionalFormatting>
  <conditionalFormatting sqref="AH1:AH1048576">
    <cfRule type="cellIs" dxfId="27" priority="28" operator="equal">
      <formula>4</formula>
    </cfRule>
  </conditionalFormatting>
  <conditionalFormatting sqref="AH1:AH1048576">
    <cfRule type="cellIs" dxfId="26" priority="27" operator="equal">
      <formula>4</formula>
    </cfRule>
  </conditionalFormatting>
  <conditionalFormatting sqref="AH1:AH1048576">
    <cfRule type="cellIs" dxfId="25" priority="26" operator="equal">
      <formula>4</formula>
    </cfRule>
  </conditionalFormatting>
  <conditionalFormatting sqref="AH1:AH1048576">
    <cfRule type="cellIs" dxfId="24" priority="25" operator="equal">
      <formula>4</formula>
    </cfRule>
  </conditionalFormatting>
  <conditionalFormatting sqref="AH1:AH1048576">
    <cfRule type="cellIs" dxfId="23" priority="24" operator="equal">
      <formula>4</formula>
    </cfRule>
  </conditionalFormatting>
  <conditionalFormatting sqref="AH1:AH1048576">
    <cfRule type="cellIs" dxfId="22" priority="22" operator="equal">
      <formula>3</formula>
    </cfRule>
    <cfRule type="cellIs" dxfId="21" priority="23" operator="equal">
      <formula>4</formula>
    </cfRule>
  </conditionalFormatting>
  <conditionalFormatting sqref="AH1:AH1048576">
    <cfRule type="cellIs" dxfId="20" priority="21" operator="equal">
      <formula>4</formula>
    </cfRule>
  </conditionalFormatting>
  <conditionalFormatting sqref="AH1:AH1048576">
    <cfRule type="cellIs" dxfId="19" priority="20" operator="equal">
      <formula>4</formula>
    </cfRule>
  </conditionalFormatting>
  <conditionalFormatting sqref="AH1:AH1048576">
    <cfRule type="cellIs" dxfId="18" priority="19" operator="equal">
      <formula>4</formula>
    </cfRule>
  </conditionalFormatting>
  <conditionalFormatting sqref="AH1:AH1048576">
    <cfRule type="cellIs" dxfId="17" priority="18" operator="equal">
      <formula>4</formula>
    </cfRule>
  </conditionalFormatting>
  <conditionalFormatting sqref="AH1:AH1048576">
    <cfRule type="cellIs" dxfId="16" priority="16" operator="equal">
      <formula>3</formula>
    </cfRule>
    <cfRule type="cellIs" dxfId="15" priority="17" operator="equal">
      <formula>4</formula>
    </cfRule>
  </conditionalFormatting>
  <conditionalFormatting sqref="AH1:AH1048576">
    <cfRule type="cellIs" dxfId="14" priority="15" operator="equal">
      <formula>4</formula>
    </cfRule>
  </conditionalFormatting>
  <conditionalFormatting sqref="AH1:AH1048576">
    <cfRule type="cellIs" dxfId="13" priority="14" operator="equal">
      <formula>4</formula>
    </cfRule>
  </conditionalFormatting>
  <conditionalFormatting sqref="AH1:AH1048576">
    <cfRule type="cellIs" dxfId="12" priority="13" operator="equal">
      <formula>4</formula>
    </cfRule>
  </conditionalFormatting>
  <conditionalFormatting sqref="AH1:AH1048576">
    <cfRule type="cellIs" dxfId="11" priority="11" operator="equal">
      <formula>3</formula>
    </cfRule>
    <cfRule type="cellIs" dxfId="10" priority="12" operator="equal">
      <formula>4</formula>
    </cfRule>
  </conditionalFormatting>
  <conditionalFormatting sqref="AH1:AH1048576">
    <cfRule type="cellIs" dxfId="9" priority="10" operator="equal">
      <formula>4</formula>
    </cfRule>
  </conditionalFormatting>
  <conditionalFormatting sqref="AH1:AH1048576">
    <cfRule type="cellIs" dxfId="8" priority="9" operator="equal">
      <formula>4</formula>
    </cfRule>
  </conditionalFormatting>
  <conditionalFormatting sqref="AH1:AH1048576">
    <cfRule type="cellIs" dxfId="7" priority="7" operator="equal">
      <formula>3</formula>
    </cfRule>
    <cfRule type="cellIs" dxfId="6" priority="8" operator="equal">
      <formula>4</formula>
    </cfRule>
  </conditionalFormatting>
  <conditionalFormatting sqref="AH1:AH1048576">
    <cfRule type="cellIs" dxfId="5" priority="6" operator="equal">
      <formula>4</formula>
    </cfRule>
  </conditionalFormatting>
  <conditionalFormatting sqref="AH1:AH1048576">
    <cfRule type="cellIs" dxfId="4" priority="4" operator="equal">
      <formula>3</formula>
    </cfRule>
    <cfRule type="cellIs" dxfId="3" priority="5" operator="equal">
      <formula>4</formula>
    </cfRule>
  </conditionalFormatting>
  <conditionalFormatting sqref="AH1:AH1048576">
    <cfRule type="cellIs" dxfId="2" priority="1" operator="equal">
      <formula>2</formula>
    </cfRule>
    <cfRule type="cellIs" dxfId="1" priority="2" operator="equal">
      <formula>3</formula>
    </cfRule>
    <cfRule type="cellIs" dxfId="0" priority="3" operator="equal">
      <formula>4</formula>
    </cfRule>
  </conditionalFormatting>
  <pageMargins left="0.25" right="0.25" top="0.25" bottom="0.25" header="0.25" footer="0.25"/>
  <pageSetup scale="46" fitToHeight="2" orientation="landscape" r:id="rId1"/>
  <headerFooter alignWithMargins="0">
    <oddFooter>&amp;L&amp;8Prepared by:  Office of Child Development and Early Learning&amp;C&amp;8&amp;P&amp;R&amp;8Updated: 11/1/2011</oddFooter>
  </headerFooter>
  <rowBreaks count="1" manualBreakCount="1">
    <brk id="53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J7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14" bestFit="1" customWidth="1"/>
    <col min="2" max="2" width="12.7109375" customWidth="1"/>
    <col min="3" max="3" width="9.140625" style="81"/>
    <col min="4" max="4" width="9.28515625" style="441" customWidth="1"/>
    <col min="5" max="5" width="12.85546875" style="81" customWidth="1"/>
    <col min="10" max="10" width="3.5703125" customWidth="1"/>
  </cols>
  <sheetData>
    <row r="1" spans="1:5" x14ac:dyDescent="0.2">
      <c r="A1" s="519" t="str">
        <f>'Table of Contents'!B26&amp;":  "&amp;'Table of Contents'!C26</f>
        <v>Tab 20:  Risk Classisification</v>
      </c>
      <c r="B1" s="519"/>
      <c r="C1" s="519"/>
      <c r="D1" s="519"/>
    </row>
    <row r="2" spans="1:5" ht="36" x14ac:dyDescent="0.2">
      <c r="A2" s="119" t="str">
        <f>'1'!A2</f>
        <v>County</v>
      </c>
      <c r="B2" s="120" t="str">
        <f>'1'!C2</f>
        <v>County Classification</v>
      </c>
      <c r="C2" s="33" t="s">
        <v>179</v>
      </c>
      <c r="D2" s="118" t="s">
        <v>112</v>
      </c>
      <c r="E2" s="34" t="s">
        <v>5</v>
      </c>
    </row>
    <row r="3" spans="1:5" x14ac:dyDescent="0.2">
      <c r="A3" s="104" t="s">
        <v>37</v>
      </c>
      <c r="B3" s="177" t="s">
        <v>109</v>
      </c>
      <c r="C3" s="436">
        <v>32</v>
      </c>
      <c r="D3" s="335">
        <v>2</v>
      </c>
      <c r="E3" s="436" t="s">
        <v>307</v>
      </c>
    </row>
    <row r="4" spans="1:5" x14ac:dyDescent="0.2">
      <c r="A4" s="104" t="s">
        <v>38</v>
      </c>
      <c r="B4" s="177" t="s">
        <v>105</v>
      </c>
      <c r="C4" s="436">
        <v>30</v>
      </c>
      <c r="D4" s="335">
        <v>1.875</v>
      </c>
      <c r="E4" s="436" t="s">
        <v>307</v>
      </c>
    </row>
    <row r="5" spans="1:5" x14ac:dyDescent="0.2">
      <c r="A5" s="104" t="s">
        <v>39</v>
      </c>
      <c r="B5" s="177" t="s">
        <v>109</v>
      </c>
      <c r="C5" s="436">
        <v>36</v>
      </c>
      <c r="D5" s="335">
        <v>2.25</v>
      </c>
      <c r="E5" s="436" t="s">
        <v>307</v>
      </c>
    </row>
    <row r="6" spans="1:5" x14ac:dyDescent="0.2">
      <c r="A6" s="104" t="s">
        <v>40</v>
      </c>
      <c r="B6" s="177" t="s">
        <v>105</v>
      </c>
      <c r="C6" s="436">
        <v>35</v>
      </c>
      <c r="D6" s="335">
        <v>2.1875</v>
      </c>
      <c r="E6" s="436" t="s">
        <v>307</v>
      </c>
    </row>
    <row r="7" spans="1:5" x14ac:dyDescent="0.2">
      <c r="A7" s="104" t="s">
        <v>41</v>
      </c>
      <c r="B7" s="177" t="s">
        <v>109</v>
      </c>
      <c r="C7" s="436">
        <v>34</v>
      </c>
      <c r="D7" s="335">
        <v>2.125</v>
      </c>
      <c r="E7" s="436" t="s">
        <v>307</v>
      </c>
    </row>
    <row r="8" spans="1:5" x14ac:dyDescent="0.2">
      <c r="A8" s="96" t="s">
        <v>42</v>
      </c>
      <c r="B8" s="102" t="s">
        <v>105</v>
      </c>
      <c r="C8" s="438">
        <v>43</v>
      </c>
      <c r="D8" s="339">
        <v>2.6875</v>
      </c>
      <c r="E8" s="438" t="s">
        <v>308</v>
      </c>
    </row>
    <row r="9" spans="1:5" x14ac:dyDescent="0.2">
      <c r="A9" s="96" t="s">
        <v>43</v>
      </c>
      <c r="B9" s="102" t="s">
        <v>109</v>
      </c>
      <c r="C9" s="438">
        <v>45</v>
      </c>
      <c r="D9" s="339">
        <v>2.8125</v>
      </c>
      <c r="E9" s="438" t="s">
        <v>308</v>
      </c>
    </row>
    <row r="10" spans="1:5" x14ac:dyDescent="0.2">
      <c r="A10" s="97" t="s">
        <v>44</v>
      </c>
      <c r="B10" s="103" t="s">
        <v>109</v>
      </c>
      <c r="C10" s="440">
        <v>51</v>
      </c>
      <c r="D10" s="343">
        <v>3.1875</v>
      </c>
      <c r="E10" s="439" t="s">
        <v>6</v>
      </c>
    </row>
    <row r="11" spans="1:5" x14ac:dyDescent="0.2">
      <c r="A11" s="105" t="s">
        <v>224</v>
      </c>
      <c r="B11" s="176" t="s">
        <v>105</v>
      </c>
      <c r="C11" s="435">
        <v>20</v>
      </c>
      <c r="D11" s="331">
        <v>1.25</v>
      </c>
      <c r="E11" s="435" t="s">
        <v>7</v>
      </c>
    </row>
    <row r="12" spans="1:5" x14ac:dyDescent="0.2">
      <c r="A12" s="105" t="s">
        <v>45</v>
      </c>
      <c r="B12" s="176" t="s">
        <v>109</v>
      </c>
      <c r="C12" s="434">
        <v>17</v>
      </c>
      <c r="D12" s="331">
        <v>1.0625</v>
      </c>
      <c r="E12" s="435" t="s">
        <v>7</v>
      </c>
    </row>
    <row r="13" spans="1:5" x14ac:dyDescent="0.2">
      <c r="A13" s="96" t="s">
        <v>46</v>
      </c>
      <c r="B13" s="102" t="s">
        <v>109</v>
      </c>
      <c r="C13" s="438">
        <v>44</v>
      </c>
      <c r="D13" s="339">
        <v>2.75</v>
      </c>
      <c r="E13" s="438" t="s">
        <v>308</v>
      </c>
    </row>
    <row r="14" spans="1:5" x14ac:dyDescent="0.2">
      <c r="A14" s="96" t="s">
        <v>47</v>
      </c>
      <c r="B14" s="102" t="s">
        <v>109</v>
      </c>
      <c r="C14" s="438">
        <v>40</v>
      </c>
      <c r="D14" s="339">
        <v>2.5</v>
      </c>
      <c r="E14" s="438" t="s">
        <v>308</v>
      </c>
    </row>
    <row r="15" spans="1:5" x14ac:dyDescent="0.2">
      <c r="A15" s="96" t="s">
        <v>48</v>
      </c>
      <c r="B15" s="102" t="s">
        <v>109</v>
      </c>
      <c r="C15" s="438">
        <v>44</v>
      </c>
      <c r="D15" s="339">
        <v>2.75</v>
      </c>
      <c r="E15" s="438" t="s">
        <v>308</v>
      </c>
    </row>
    <row r="16" spans="1:5" x14ac:dyDescent="0.2">
      <c r="A16" s="105" t="s">
        <v>49</v>
      </c>
      <c r="B16" s="176" t="s">
        <v>109</v>
      </c>
      <c r="C16" s="434">
        <v>20</v>
      </c>
      <c r="D16" s="331">
        <v>1.25</v>
      </c>
      <c r="E16" s="435" t="s">
        <v>7</v>
      </c>
    </row>
    <row r="17" spans="1:5" x14ac:dyDescent="0.2">
      <c r="A17" s="105" t="s">
        <v>50</v>
      </c>
      <c r="B17" s="176" t="s">
        <v>105</v>
      </c>
      <c r="C17" s="434">
        <v>19</v>
      </c>
      <c r="D17" s="331">
        <v>1.1875</v>
      </c>
      <c r="E17" s="435" t="s">
        <v>7</v>
      </c>
    </row>
    <row r="18" spans="1:5" x14ac:dyDescent="0.2">
      <c r="A18" s="96" t="s">
        <v>51</v>
      </c>
      <c r="B18" s="102" t="s">
        <v>109</v>
      </c>
      <c r="C18" s="438">
        <v>45</v>
      </c>
      <c r="D18" s="339">
        <v>2.8125</v>
      </c>
      <c r="E18" s="438" t="s">
        <v>308</v>
      </c>
    </row>
    <row r="19" spans="1:5" x14ac:dyDescent="0.2">
      <c r="A19" s="96" t="s">
        <v>52</v>
      </c>
      <c r="B19" s="102" t="s">
        <v>109</v>
      </c>
      <c r="C19" s="438">
        <v>46</v>
      </c>
      <c r="D19" s="339">
        <v>2.875</v>
      </c>
      <c r="E19" s="438" t="s">
        <v>308</v>
      </c>
    </row>
    <row r="20" spans="1:5" x14ac:dyDescent="0.2">
      <c r="A20" s="96" t="s">
        <v>53</v>
      </c>
      <c r="B20" s="102" t="s">
        <v>109</v>
      </c>
      <c r="C20" s="438">
        <v>44</v>
      </c>
      <c r="D20" s="339">
        <v>2.75</v>
      </c>
      <c r="E20" s="438" t="s">
        <v>308</v>
      </c>
    </row>
    <row r="21" spans="1:5" x14ac:dyDescent="0.2">
      <c r="A21" s="96" t="s">
        <v>54</v>
      </c>
      <c r="B21" s="102" t="s">
        <v>109</v>
      </c>
      <c r="C21" s="438">
        <v>39</v>
      </c>
      <c r="D21" s="339">
        <v>2.4375</v>
      </c>
      <c r="E21" s="438" t="s">
        <v>308</v>
      </c>
    </row>
    <row r="22" spans="1:5" x14ac:dyDescent="0.2">
      <c r="A22" s="96" t="s">
        <v>55</v>
      </c>
      <c r="B22" s="102" t="s">
        <v>109</v>
      </c>
      <c r="C22" s="438">
        <v>48</v>
      </c>
      <c r="D22" s="339">
        <v>3</v>
      </c>
      <c r="E22" s="438" t="s">
        <v>308</v>
      </c>
    </row>
    <row r="23" spans="1:5" x14ac:dyDescent="0.2">
      <c r="A23" s="105" t="s">
        <v>56</v>
      </c>
      <c r="B23" s="176" t="s">
        <v>105</v>
      </c>
      <c r="C23" s="434">
        <v>20</v>
      </c>
      <c r="D23" s="331">
        <v>1.25</v>
      </c>
      <c r="E23" s="435" t="s">
        <v>7</v>
      </c>
    </row>
    <row r="24" spans="1:5" x14ac:dyDescent="0.2">
      <c r="A24" s="96" t="s">
        <v>57</v>
      </c>
      <c r="B24" s="102" t="s">
        <v>105</v>
      </c>
      <c r="C24" s="438">
        <v>50</v>
      </c>
      <c r="D24" s="339">
        <v>3.125</v>
      </c>
      <c r="E24" s="438" t="s">
        <v>308</v>
      </c>
    </row>
    <row r="25" spans="1:5" x14ac:dyDescent="0.2">
      <c r="A25" s="104" t="s">
        <v>58</v>
      </c>
      <c r="B25" s="177" t="s">
        <v>105</v>
      </c>
      <c r="C25" s="436">
        <v>33</v>
      </c>
      <c r="D25" s="335">
        <v>2.0625</v>
      </c>
      <c r="E25" s="436" t="s">
        <v>307</v>
      </c>
    </row>
    <row r="26" spans="1:5" x14ac:dyDescent="0.2">
      <c r="A26" s="104" t="s">
        <v>59</v>
      </c>
      <c r="B26" s="177" t="s">
        <v>109</v>
      </c>
      <c r="C26" s="436">
        <v>35</v>
      </c>
      <c r="D26" s="335">
        <v>2.1875</v>
      </c>
      <c r="E26" s="436" t="s">
        <v>307</v>
      </c>
    </row>
    <row r="27" spans="1:5" x14ac:dyDescent="0.2">
      <c r="A27" s="97" t="s">
        <v>60</v>
      </c>
      <c r="B27" s="103" t="s">
        <v>105</v>
      </c>
      <c r="C27" s="439">
        <v>54</v>
      </c>
      <c r="D27" s="343">
        <v>3.375</v>
      </c>
      <c r="E27" s="439" t="s">
        <v>6</v>
      </c>
    </row>
    <row r="28" spans="1:5" x14ac:dyDescent="0.2">
      <c r="A28" s="97" t="s">
        <v>61</v>
      </c>
      <c r="B28" s="103" t="s">
        <v>109</v>
      </c>
      <c r="C28" s="439">
        <v>61</v>
      </c>
      <c r="D28" s="343">
        <v>3.8125</v>
      </c>
      <c r="E28" s="439" t="s">
        <v>6</v>
      </c>
    </row>
    <row r="29" spans="1:5" x14ac:dyDescent="0.2">
      <c r="A29" s="96" t="s">
        <v>62</v>
      </c>
      <c r="B29" s="102" t="s">
        <v>109</v>
      </c>
      <c r="C29" s="438">
        <v>43</v>
      </c>
      <c r="D29" s="339">
        <v>2.6875</v>
      </c>
      <c r="E29" s="438" t="s">
        <v>308</v>
      </c>
    </row>
    <row r="30" spans="1:5" x14ac:dyDescent="0.2">
      <c r="A30" s="104" t="s">
        <v>63</v>
      </c>
      <c r="B30" s="177" t="s">
        <v>109</v>
      </c>
      <c r="C30" s="436">
        <v>36</v>
      </c>
      <c r="D30" s="335">
        <v>2.25</v>
      </c>
      <c r="E30" s="436" t="s">
        <v>307</v>
      </c>
    </row>
    <row r="31" spans="1:5" x14ac:dyDescent="0.2">
      <c r="A31" s="96" t="s">
        <v>64</v>
      </c>
      <c r="B31" s="102" t="s">
        <v>109</v>
      </c>
      <c r="C31" s="438">
        <v>45</v>
      </c>
      <c r="D31" s="339">
        <v>2.8125</v>
      </c>
      <c r="E31" s="438" t="s">
        <v>308</v>
      </c>
    </row>
    <row r="32" spans="1:5" x14ac:dyDescent="0.2">
      <c r="A32" s="97" t="s">
        <v>65</v>
      </c>
      <c r="B32" s="103" t="s">
        <v>109</v>
      </c>
      <c r="C32" s="439">
        <v>57</v>
      </c>
      <c r="D32" s="343">
        <v>3.5625</v>
      </c>
      <c r="E32" s="439" t="s">
        <v>6</v>
      </c>
    </row>
    <row r="33" spans="1:5" x14ac:dyDescent="0.2">
      <c r="A33" s="96" t="s">
        <v>66</v>
      </c>
      <c r="B33" s="102" t="s">
        <v>109</v>
      </c>
      <c r="C33" s="438">
        <v>50</v>
      </c>
      <c r="D33" s="339">
        <v>3.125</v>
      </c>
      <c r="E33" s="438" t="s">
        <v>308</v>
      </c>
    </row>
    <row r="34" spans="1:5" x14ac:dyDescent="0.2">
      <c r="A34" s="104" t="s">
        <v>67</v>
      </c>
      <c r="B34" s="177" t="s">
        <v>109</v>
      </c>
      <c r="C34" s="436">
        <v>34</v>
      </c>
      <c r="D34" s="335">
        <v>2.125</v>
      </c>
      <c r="E34" s="436" t="s">
        <v>307</v>
      </c>
    </row>
    <row r="35" spans="1:5" x14ac:dyDescent="0.2">
      <c r="A35" s="96" t="s">
        <v>68</v>
      </c>
      <c r="B35" s="102" t="s">
        <v>109</v>
      </c>
      <c r="C35" s="438">
        <v>43</v>
      </c>
      <c r="D35" s="339">
        <v>2.6875</v>
      </c>
      <c r="E35" s="438" t="s">
        <v>308</v>
      </c>
    </row>
    <row r="36" spans="1:5" x14ac:dyDescent="0.2">
      <c r="A36" s="104" t="s">
        <v>69</v>
      </c>
      <c r="B36" s="177" t="s">
        <v>109</v>
      </c>
      <c r="C36" s="436">
        <v>34</v>
      </c>
      <c r="D36" s="335">
        <v>2.125</v>
      </c>
      <c r="E36" s="436" t="s">
        <v>307</v>
      </c>
    </row>
    <row r="37" spans="1:5" x14ac:dyDescent="0.2">
      <c r="A37" s="96" t="s">
        <v>70</v>
      </c>
      <c r="B37" s="102" t="s">
        <v>105</v>
      </c>
      <c r="C37" s="438">
        <v>46</v>
      </c>
      <c r="D37" s="339">
        <v>2.875</v>
      </c>
      <c r="E37" s="438" t="s">
        <v>308</v>
      </c>
    </row>
    <row r="38" spans="1:5" x14ac:dyDescent="0.2">
      <c r="A38" s="104" t="s">
        <v>71</v>
      </c>
      <c r="B38" s="177" t="s">
        <v>105</v>
      </c>
      <c r="C38" s="436">
        <v>31</v>
      </c>
      <c r="D38" s="335">
        <v>1.9375</v>
      </c>
      <c r="E38" s="436" t="s">
        <v>307</v>
      </c>
    </row>
    <row r="39" spans="1:5" x14ac:dyDescent="0.2">
      <c r="A39" s="96" t="s">
        <v>72</v>
      </c>
      <c r="B39" s="102" t="s">
        <v>109</v>
      </c>
      <c r="C39" s="438">
        <v>44</v>
      </c>
      <c r="D39" s="339">
        <v>2.75</v>
      </c>
      <c r="E39" s="438" t="s">
        <v>308</v>
      </c>
    </row>
    <row r="40" spans="1:5" x14ac:dyDescent="0.2">
      <c r="A40" s="95" t="s">
        <v>73</v>
      </c>
      <c r="B40" s="101" t="s">
        <v>105</v>
      </c>
      <c r="C40" s="436">
        <v>39</v>
      </c>
      <c r="D40" s="335">
        <v>2.4375</v>
      </c>
      <c r="E40" s="437" t="s">
        <v>307</v>
      </c>
    </row>
    <row r="41" spans="1:5" x14ac:dyDescent="0.2">
      <c r="A41" s="96" t="s">
        <v>74</v>
      </c>
      <c r="B41" s="102" t="s">
        <v>105</v>
      </c>
      <c r="C41" s="438">
        <v>42</v>
      </c>
      <c r="D41" s="339">
        <v>2.625</v>
      </c>
      <c r="E41" s="438" t="s">
        <v>308</v>
      </c>
    </row>
    <row r="42" spans="1:5" x14ac:dyDescent="0.2">
      <c r="A42" s="97" t="s">
        <v>75</v>
      </c>
      <c r="B42" s="103" t="s">
        <v>105</v>
      </c>
      <c r="C42" s="439">
        <v>54</v>
      </c>
      <c r="D42" s="343">
        <v>3.375</v>
      </c>
      <c r="E42" s="439" t="s">
        <v>6</v>
      </c>
    </row>
    <row r="43" spans="1:5" x14ac:dyDescent="0.2">
      <c r="A43" s="96" t="s">
        <v>76</v>
      </c>
      <c r="B43" s="102" t="s">
        <v>109</v>
      </c>
      <c r="C43" s="438">
        <v>43</v>
      </c>
      <c r="D43" s="339">
        <v>2.6875</v>
      </c>
      <c r="E43" s="438" t="s">
        <v>308</v>
      </c>
    </row>
    <row r="44" spans="1:5" x14ac:dyDescent="0.2">
      <c r="A44" s="96" t="s">
        <v>77</v>
      </c>
      <c r="B44" s="102" t="s">
        <v>109</v>
      </c>
      <c r="C44" s="438">
        <v>47</v>
      </c>
      <c r="D44" s="339">
        <v>2.9375</v>
      </c>
      <c r="E44" s="438" t="s">
        <v>308</v>
      </c>
    </row>
    <row r="45" spans="1:5" x14ac:dyDescent="0.2">
      <c r="A45" s="96" t="s">
        <v>78</v>
      </c>
      <c r="B45" s="102" t="s">
        <v>109</v>
      </c>
      <c r="C45" s="438">
        <v>46</v>
      </c>
      <c r="D45" s="339">
        <v>2.875</v>
      </c>
      <c r="E45" s="438" t="s">
        <v>308</v>
      </c>
    </row>
    <row r="46" spans="1:5" x14ac:dyDescent="0.2">
      <c r="A46" s="96" t="s">
        <v>79</v>
      </c>
      <c r="B46" s="102" t="s">
        <v>109</v>
      </c>
      <c r="C46" s="438">
        <v>49</v>
      </c>
      <c r="D46" s="339">
        <v>3.0625</v>
      </c>
      <c r="E46" s="438" t="s">
        <v>308</v>
      </c>
    </row>
    <row r="47" spans="1:5" x14ac:dyDescent="0.2">
      <c r="A47" s="95" t="s">
        <v>80</v>
      </c>
      <c r="B47" s="101" t="s">
        <v>109</v>
      </c>
      <c r="C47" s="436">
        <v>39</v>
      </c>
      <c r="D47" s="335">
        <v>2.4375</v>
      </c>
      <c r="E47" s="437" t="s">
        <v>307</v>
      </c>
    </row>
    <row r="48" spans="1:5" x14ac:dyDescent="0.2">
      <c r="A48" s="105" t="s">
        <v>81</v>
      </c>
      <c r="B48" s="176" t="s">
        <v>105</v>
      </c>
      <c r="C48" s="435">
        <v>20</v>
      </c>
      <c r="D48" s="331">
        <v>1.25</v>
      </c>
      <c r="E48" s="435" t="s">
        <v>7</v>
      </c>
    </row>
    <row r="49" spans="1:5" x14ac:dyDescent="0.2">
      <c r="A49" s="104" t="s">
        <v>82</v>
      </c>
      <c r="B49" s="177" t="s">
        <v>109</v>
      </c>
      <c r="C49" s="436">
        <v>34</v>
      </c>
      <c r="D49" s="335">
        <v>2.125</v>
      </c>
      <c r="E49" s="436" t="s">
        <v>307</v>
      </c>
    </row>
    <row r="50" spans="1:5" x14ac:dyDescent="0.2">
      <c r="A50" s="104" t="s">
        <v>83</v>
      </c>
      <c r="B50" s="177" t="s">
        <v>105</v>
      </c>
      <c r="C50" s="436">
        <v>34</v>
      </c>
      <c r="D50" s="335">
        <v>2.125</v>
      </c>
      <c r="E50" s="436" t="s">
        <v>307</v>
      </c>
    </row>
    <row r="51" spans="1:5" x14ac:dyDescent="0.2">
      <c r="A51" s="97" t="s">
        <v>84</v>
      </c>
      <c r="B51" s="103" t="s">
        <v>109</v>
      </c>
      <c r="C51" s="439">
        <v>51</v>
      </c>
      <c r="D51" s="343">
        <v>3.1875</v>
      </c>
      <c r="E51" s="439" t="s">
        <v>6</v>
      </c>
    </row>
    <row r="52" spans="1:5" x14ac:dyDescent="0.2">
      <c r="A52" s="104" t="s">
        <v>85</v>
      </c>
      <c r="B52" s="177" t="s">
        <v>109</v>
      </c>
      <c r="C52" s="436">
        <v>38</v>
      </c>
      <c r="D52" s="335">
        <v>2.375</v>
      </c>
      <c r="E52" s="437" t="s">
        <v>307</v>
      </c>
    </row>
    <row r="53" spans="1:5" x14ac:dyDescent="0.2">
      <c r="A53" s="97" t="s">
        <v>86</v>
      </c>
      <c r="B53" s="103" t="s">
        <v>105</v>
      </c>
      <c r="C53" s="439">
        <v>60</v>
      </c>
      <c r="D53" s="343">
        <v>3.75</v>
      </c>
      <c r="E53" s="439" t="s">
        <v>6</v>
      </c>
    </row>
    <row r="54" spans="1:5" x14ac:dyDescent="0.2">
      <c r="A54" s="105" t="s">
        <v>87</v>
      </c>
      <c r="B54" s="176" t="s">
        <v>109</v>
      </c>
      <c r="C54" s="434">
        <v>25</v>
      </c>
      <c r="D54" s="331">
        <v>1.5625</v>
      </c>
      <c r="E54" s="434" t="s">
        <v>7</v>
      </c>
    </row>
    <row r="55" spans="1:5" x14ac:dyDescent="0.2">
      <c r="A55" s="97" t="s">
        <v>88</v>
      </c>
      <c r="B55" s="103" t="s">
        <v>109</v>
      </c>
      <c r="C55" s="439">
        <v>58</v>
      </c>
      <c r="D55" s="343">
        <v>3.625</v>
      </c>
      <c r="E55" s="439" t="s">
        <v>6</v>
      </c>
    </row>
    <row r="56" spans="1:5" x14ac:dyDescent="0.2">
      <c r="A56" s="96" t="s">
        <v>89</v>
      </c>
      <c r="B56" s="102" t="s">
        <v>109</v>
      </c>
      <c r="C56" s="438">
        <v>45</v>
      </c>
      <c r="D56" s="339">
        <v>2.8125</v>
      </c>
      <c r="E56" s="438" t="s">
        <v>308</v>
      </c>
    </row>
    <row r="57" spans="1:5" x14ac:dyDescent="0.2">
      <c r="A57" s="104" t="s">
        <v>90</v>
      </c>
      <c r="B57" s="177" t="s">
        <v>109</v>
      </c>
      <c r="C57" s="436">
        <v>38</v>
      </c>
      <c r="D57" s="335">
        <v>2.375</v>
      </c>
      <c r="E57" s="437" t="s">
        <v>307</v>
      </c>
    </row>
    <row r="58" spans="1:5" x14ac:dyDescent="0.2">
      <c r="A58" s="104" t="s">
        <v>91</v>
      </c>
      <c r="B58" s="177" t="s">
        <v>109</v>
      </c>
      <c r="C58" s="436">
        <v>33</v>
      </c>
      <c r="D58" s="335">
        <v>2.0625</v>
      </c>
      <c r="E58" s="436" t="s">
        <v>307</v>
      </c>
    </row>
    <row r="59" spans="1:5" x14ac:dyDescent="0.2">
      <c r="A59" s="96" t="s">
        <v>92</v>
      </c>
      <c r="B59" s="102" t="s">
        <v>109</v>
      </c>
      <c r="C59" s="438">
        <v>44</v>
      </c>
      <c r="D59" s="339">
        <v>2.75</v>
      </c>
      <c r="E59" s="438" t="s">
        <v>308</v>
      </c>
    </row>
    <row r="60" spans="1:5" x14ac:dyDescent="0.2">
      <c r="A60" s="96" t="s">
        <v>93</v>
      </c>
      <c r="B60" s="102" t="s">
        <v>109</v>
      </c>
      <c r="C60" s="438">
        <v>47</v>
      </c>
      <c r="D60" s="339">
        <v>2.9375</v>
      </c>
      <c r="E60" s="438" t="s">
        <v>308</v>
      </c>
    </row>
    <row r="61" spans="1:5" x14ac:dyDescent="0.2">
      <c r="A61" s="95" t="s">
        <v>94</v>
      </c>
      <c r="B61" s="101" t="s">
        <v>109</v>
      </c>
      <c r="C61" s="436">
        <v>39</v>
      </c>
      <c r="D61" s="335">
        <v>2.4375</v>
      </c>
      <c r="E61" s="437" t="s">
        <v>307</v>
      </c>
    </row>
    <row r="62" spans="1:5" x14ac:dyDescent="0.2">
      <c r="A62" s="105" t="s">
        <v>95</v>
      </c>
      <c r="B62" s="176" t="s">
        <v>109</v>
      </c>
      <c r="C62" s="434">
        <v>27</v>
      </c>
      <c r="D62" s="331">
        <v>1.6875</v>
      </c>
      <c r="E62" s="434" t="s">
        <v>7</v>
      </c>
    </row>
    <row r="63" spans="1:5" x14ac:dyDescent="0.2">
      <c r="A63" s="97" t="s">
        <v>111</v>
      </c>
      <c r="B63" s="103" t="s">
        <v>109</v>
      </c>
      <c r="C63" s="439">
        <v>51</v>
      </c>
      <c r="D63" s="343">
        <v>3.1875</v>
      </c>
      <c r="E63" s="439" t="s">
        <v>6</v>
      </c>
    </row>
    <row r="64" spans="1:5" x14ac:dyDescent="0.2">
      <c r="A64" s="97" t="s">
        <v>96</v>
      </c>
      <c r="B64" s="103" t="s">
        <v>109</v>
      </c>
      <c r="C64" s="440">
        <v>51</v>
      </c>
      <c r="D64" s="343">
        <v>3.1875</v>
      </c>
      <c r="E64" s="439" t="s">
        <v>6</v>
      </c>
    </row>
    <row r="65" spans="1:10" x14ac:dyDescent="0.2">
      <c r="A65" s="104" t="s">
        <v>97</v>
      </c>
      <c r="B65" s="177" t="s">
        <v>109</v>
      </c>
      <c r="C65" s="436">
        <v>34</v>
      </c>
      <c r="D65" s="335">
        <v>2.125</v>
      </c>
      <c r="E65" s="436" t="s">
        <v>307</v>
      </c>
    </row>
    <row r="66" spans="1:10" x14ac:dyDescent="0.2">
      <c r="A66" s="104" t="s">
        <v>98</v>
      </c>
      <c r="B66" s="177" t="s">
        <v>109</v>
      </c>
      <c r="C66" s="436">
        <v>33</v>
      </c>
      <c r="D66" s="335">
        <v>2.0625</v>
      </c>
      <c r="E66" s="436" t="s">
        <v>307</v>
      </c>
    </row>
    <row r="67" spans="1:10" x14ac:dyDescent="0.2">
      <c r="A67" s="105" t="s">
        <v>99</v>
      </c>
      <c r="B67" s="176" t="s">
        <v>105</v>
      </c>
      <c r="C67" s="434">
        <v>28</v>
      </c>
      <c r="D67" s="331">
        <v>1.75</v>
      </c>
      <c r="E67" s="434" t="s">
        <v>7</v>
      </c>
    </row>
    <row r="68" spans="1:10" x14ac:dyDescent="0.2">
      <c r="A68" s="104" t="s">
        <v>100</v>
      </c>
      <c r="B68" s="177" t="s">
        <v>109</v>
      </c>
      <c r="C68" s="436">
        <v>36</v>
      </c>
      <c r="D68" s="335">
        <v>2.25</v>
      </c>
      <c r="E68" s="437" t="s">
        <v>307</v>
      </c>
    </row>
    <row r="69" spans="1:10" x14ac:dyDescent="0.2">
      <c r="A69" s="104" t="s">
        <v>101</v>
      </c>
      <c r="B69" s="177" t="s">
        <v>105</v>
      </c>
      <c r="C69" s="436">
        <v>36</v>
      </c>
      <c r="D69" s="335">
        <v>2.25</v>
      </c>
      <c r="E69" s="436" t="s">
        <v>307</v>
      </c>
    </row>
    <row r="71" spans="1:10" x14ac:dyDescent="0.2">
      <c r="D71" s="442"/>
      <c r="E71" s="435" t="s">
        <v>7</v>
      </c>
      <c r="F71" s="573" t="str">
        <f>'1'!C78</f>
        <v>Risk less than or equal to 1.7525</v>
      </c>
      <c r="G71" s="574"/>
      <c r="H71" s="574"/>
      <c r="I71" s="574"/>
      <c r="J71" s="575"/>
    </row>
    <row r="72" spans="1:10" x14ac:dyDescent="0.2">
      <c r="E72" s="437" t="s">
        <v>8</v>
      </c>
      <c r="F72" s="576" t="str">
        <f>'1'!C79</f>
        <v>Risk greater than 1.7525 and less than or equal to 2.4425</v>
      </c>
      <c r="G72" s="577"/>
      <c r="H72" s="577"/>
      <c r="I72" s="577"/>
      <c r="J72" s="578"/>
    </row>
    <row r="73" spans="1:10" x14ac:dyDescent="0.2">
      <c r="E73" s="438" t="s">
        <v>9</v>
      </c>
      <c r="F73" s="579" t="str">
        <f>'1'!C80</f>
        <v>Risk greater than 2.4425 and less than or equal to 3.1325</v>
      </c>
      <c r="G73" s="580"/>
      <c r="H73" s="580"/>
      <c r="I73" s="580"/>
      <c r="J73" s="581"/>
    </row>
    <row r="74" spans="1:10" x14ac:dyDescent="0.2">
      <c r="E74" s="439" t="s">
        <v>6</v>
      </c>
      <c r="F74" s="582" t="str">
        <f>'1'!C81</f>
        <v>Risk greater than or equal to 3.1325</v>
      </c>
      <c r="G74" s="583"/>
      <c r="H74" s="583"/>
      <c r="I74" s="583"/>
      <c r="J74" s="584"/>
    </row>
  </sheetData>
  <mergeCells count="5">
    <mergeCell ref="A1:D1"/>
    <mergeCell ref="F71:J71"/>
    <mergeCell ref="F72:J72"/>
    <mergeCell ref="F73:J73"/>
    <mergeCell ref="F74:J74"/>
  </mergeCells>
  <phoneticPr fontId="3" type="noConversion"/>
  <pageMargins left="0.75" right="0.75" top="1" bottom="1" header="0.5" footer="0.5"/>
  <pageSetup orientation="portrait" horizontalDpi="4294967293" r:id="rId1"/>
  <headerFooter alignWithMargins="0">
    <oddFooter>&amp;LPrepared by:  Office of Child Development and Early Learning&amp;C&amp;P&amp;RUpdated: 11/1/2011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22"/>
    <pageSetUpPr fitToPage="1"/>
  </sheetPr>
  <dimension ref="A1:I8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12.7109375" defaultRowHeight="11.25" x14ac:dyDescent="0.2"/>
  <cols>
    <col min="1" max="1" width="3.28515625" style="1" customWidth="1"/>
    <col min="2" max="2" width="14.7109375" style="9" customWidth="1"/>
    <col min="3" max="3" width="12" style="10" bestFit="1" customWidth="1"/>
    <col min="4" max="4" width="7.7109375" style="61" customWidth="1"/>
    <col min="5" max="5" width="11.140625" style="61" bestFit="1" customWidth="1"/>
    <col min="6" max="6" width="11.85546875" style="256" customWidth="1"/>
    <col min="7" max="7" width="11.7109375" style="61" customWidth="1"/>
    <col min="8" max="9" width="11.7109375" style="67" customWidth="1"/>
    <col min="10" max="16384" width="12.7109375" style="1"/>
  </cols>
  <sheetData>
    <row r="1" spans="1:9" ht="12.75" customHeight="1" x14ac:dyDescent="0.2">
      <c r="A1" s="468" t="str">
        <f>'Table of Contents'!B6&amp;":  "&amp;'Table of Contents'!C6</f>
        <v>Tab 2:  Risk Level - Early Childhood Education Program Reach Analysis - Indirect Impact Programs</v>
      </c>
      <c r="B1" s="468"/>
      <c r="C1" s="468"/>
      <c r="D1" s="468"/>
      <c r="E1" s="468"/>
      <c r="F1" s="468"/>
      <c r="G1" s="468"/>
      <c r="H1" s="468"/>
      <c r="I1" s="61"/>
    </row>
    <row r="2" spans="1:9" s="41" customFormat="1" ht="48" x14ac:dyDescent="0.2">
      <c r="A2" s="446" t="str">
        <f>'1'!A2</f>
        <v>County</v>
      </c>
      <c r="B2" s="446"/>
      <c r="C2" s="2" t="str">
        <f>'1'!C2</f>
        <v>County Classification</v>
      </c>
      <c r="D2" s="134" t="str">
        <f>'1'!D2</f>
        <v>Average Risk Level (ARL)</v>
      </c>
      <c r="E2" s="6" t="s">
        <v>210</v>
      </c>
      <c r="F2" s="5" t="s">
        <v>579</v>
      </c>
      <c r="G2" s="6" t="s">
        <v>180</v>
      </c>
      <c r="H2" s="5" t="s">
        <v>181</v>
      </c>
      <c r="I2" s="5" t="s">
        <v>14</v>
      </c>
    </row>
    <row r="3" spans="1:9" ht="11.25" customHeight="1" x14ac:dyDescent="0.2">
      <c r="A3" s="448" t="s">
        <v>119</v>
      </c>
      <c r="B3" s="94" t="s">
        <v>45</v>
      </c>
      <c r="C3" s="176" t="s">
        <v>109</v>
      </c>
      <c r="D3" s="331">
        <v>1.0625</v>
      </c>
      <c r="E3" s="355">
        <f>VLOOKUP(B3,'18'!$A$4:$E$70,5)</f>
        <v>9983</v>
      </c>
      <c r="F3" s="356">
        <f>VLOOKUP(B3,'16'!A$4:H$71,8,)</f>
        <v>0</v>
      </c>
      <c r="G3" s="357">
        <f>VLOOKUP(B3,'15'!A$4:J$70,10)</f>
        <v>2928675</v>
      </c>
      <c r="H3" s="357">
        <f>VLOOKUP(B3,'17'!$A$4:$C$70,3)</f>
        <v>0</v>
      </c>
      <c r="I3" s="358">
        <f>F3+G3+H3</f>
        <v>2928675</v>
      </c>
    </row>
    <row r="4" spans="1:9" ht="11.25" customHeight="1" x14ac:dyDescent="0.2">
      <c r="A4" s="449"/>
      <c r="B4" s="94" t="s">
        <v>50</v>
      </c>
      <c r="C4" s="176" t="s">
        <v>105</v>
      </c>
      <c r="D4" s="331">
        <v>1.1875</v>
      </c>
      <c r="E4" s="355">
        <f>VLOOKUP(B4,'18'!$A$4:$E$70,5)</f>
        <v>31126</v>
      </c>
      <c r="F4" s="356">
        <f>VLOOKUP(B4,'16'!A$4:H$71,8,)</f>
        <v>0</v>
      </c>
      <c r="G4" s="357">
        <f>VLOOKUP(B4,'15'!A$4:J$70,10)</f>
        <v>14881156</v>
      </c>
      <c r="H4" s="357">
        <f>VLOOKUP(B4,'17'!$A$4:$C$70,3)</f>
        <v>128058</v>
      </c>
      <c r="I4" s="358">
        <f t="shared" ref="I4:I7" si="0">F4+G4+H4</f>
        <v>15009214</v>
      </c>
    </row>
    <row r="5" spans="1:9" ht="11.25" customHeight="1" x14ac:dyDescent="0.2">
      <c r="A5" s="449"/>
      <c r="B5" s="94" t="s">
        <v>56</v>
      </c>
      <c r="C5" s="176" t="s">
        <v>105</v>
      </c>
      <c r="D5" s="331">
        <v>1.25</v>
      </c>
      <c r="E5" s="355">
        <f>VLOOKUP(B5,'18'!$A$4:$E$70,5)</f>
        <v>12733</v>
      </c>
      <c r="F5" s="356">
        <f>VLOOKUP(B5,'16'!A$4:H$71,8,)</f>
        <v>0</v>
      </c>
      <c r="G5" s="357">
        <f>VLOOKUP(B5,'15'!A$4:J$70,10)</f>
        <v>5716461.666666667</v>
      </c>
      <c r="H5" s="357">
        <f>VLOOKUP(B5,'17'!$A$4:$C$70,3)</f>
        <v>13899</v>
      </c>
      <c r="I5" s="358">
        <f t="shared" si="0"/>
        <v>5730360.666666667</v>
      </c>
    </row>
    <row r="6" spans="1:9" ht="11.25" customHeight="1" x14ac:dyDescent="0.2">
      <c r="A6" s="449"/>
      <c r="B6" s="94" t="s">
        <v>49</v>
      </c>
      <c r="C6" s="176" t="s">
        <v>109</v>
      </c>
      <c r="D6" s="331">
        <v>1.25</v>
      </c>
      <c r="E6" s="355">
        <f>VLOOKUP(B6,'18'!$A$4:$E$70,5)</f>
        <v>6771</v>
      </c>
      <c r="F6" s="356">
        <f>VLOOKUP(B6,'16'!A$4:H$71,8,)</f>
        <v>0</v>
      </c>
      <c r="G6" s="357">
        <f>VLOOKUP(B6,'15'!A$4:J$70,10)</f>
        <v>2862506.5</v>
      </c>
      <c r="H6" s="357">
        <f>VLOOKUP(B6,'17'!$A$4:$C$70,3)</f>
        <v>0</v>
      </c>
      <c r="I6" s="358">
        <f t="shared" si="0"/>
        <v>2862506.5</v>
      </c>
    </row>
    <row r="7" spans="1:9" ht="11.25" customHeight="1" x14ac:dyDescent="0.2">
      <c r="A7" s="449"/>
      <c r="B7" s="94" t="s">
        <v>224</v>
      </c>
      <c r="C7" s="176" t="s">
        <v>105</v>
      </c>
      <c r="D7" s="331">
        <v>1.25</v>
      </c>
      <c r="E7" s="355">
        <f>VLOOKUP(B7,'18'!$A$4:$E$70,5)</f>
        <v>34150</v>
      </c>
      <c r="F7" s="356">
        <f>VLOOKUP(B7,'16'!A$4:H$71,8,)</f>
        <v>0</v>
      </c>
      <c r="G7" s="357">
        <f>VLOOKUP(B7,'15'!A$4:J$70,10)</f>
        <v>17326664</v>
      </c>
      <c r="H7" s="357">
        <f>VLOOKUP(B7,'17'!$A$4:$C$70,3)</f>
        <v>104007</v>
      </c>
      <c r="I7" s="358">
        <f t="shared" si="0"/>
        <v>17430671</v>
      </c>
    </row>
    <row r="8" spans="1:9" ht="11.25" customHeight="1" x14ac:dyDescent="0.2">
      <c r="A8" s="449"/>
      <c r="B8" s="94" t="s">
        <v>81</v>
      </c>
      <c r="C8" s="176" t="s">
        <v>105</v>
      </c>
      <c r="D8" s="331">
        <v>1.25</v>
      </c>
      <c r="E8" s="355">
        <f>VLOOKUP(B8,'18'!$A$4:$E$70,5)</f>
        <v>47305</v>
      </c>
      <c r="F8" s="356">
        <f>VLOOKUP(B8,'16'!A$4:H$71,8,)</f>
        <v>41813</v>
      </c>
      <c r="G8" s="357">
        <f>VLOOKUP(B8,'15'!A$4:J$70,10)</f>
        <v>24814920</v>
      </c>
      <c r="H8" s="357">
        <f>VLOOKUP(B8,'17'!$A$4:$C$70,3)</f>
        <v>636086</v>
      </c>
      <c r="I8" s="357">
        <f>F8+G8+H8</f>
        <v>25492819</v>
      </c>
    </row>
    <row r="9" spans="1:9" ht="11.25" customHeight="1" x14ac:dyDescent="0.2">
      <c r="A9" s="449"/>
      <c r="B9" s="94" t="s">
        <v>87</v>
      </c>
      <c r="C9" s="176" t="s">
        <v>109</v>
      </c>
      <c r="D9" s="331">
        <v>1.5625</v>
      </c>
      <c r="E9" s="355">
        <f>VLOOKUP(B9,'18'!$A$4:$E$70,5)</f>
        <v>2823</v>
      </c>
      <c r="F9" s="356">
        <f>VLOOKUP(B9,'16'!A$4:H$71,8,)</f>
        <v>0</v>
      </c>
      <c r="G9" s="357">
        <f>VLOOKUP(B9,'15'!A$4:J$70,10)</f>
        <v>1258601.7266666666</v>
      </c>
      <c r="H9" s="357">
        <f>VLOOKUP(B9,'17'!$A$4:$C$70,3)</f>
        <v>0</v>
      </c>
      <c r="I9" s="357">
        <f t="shared" ref="I9:I23" si="1">F9+G9+H9</f>
        <v>1258601.7266666666</v>
      </c>
    </row>
    <row r="10" spans="1:9" ht="11.25" customHeight="1" x14ac:dyDescent="0.2">
      <c r="A10" s="449"/>
      <c r="B10" s="94" t="s">
        <v>95</v>
      </c>
      <c r="C10" s="176" t="s">
        <v>109</v>
      </c>
      <c r="D10" s="331">
        <v>1.6875</v>
      </c>
      <c r="E10" s="355">
        <f>VLOOKUP(B10,'18'!$A$4:$E$70,5)</f>
        <v>2097</v>
      </c>
      <c r="F10" s="356">
        <f>VLOOKUP(B10,'16'!A$4:H$71,8,)</f>
        <v>0</v>
      </c>
      <c r="G10" s="357">
        <f>VLOOKUP(B10,'15'!A$4:J$70,10)</f>
        <v>718103.25</v>
      </c>
      <c r="H10" s="357">
        <f>VLOOKUP(B10,'17'!$A$4:$C$70,3)</f>
        <v>0</v>
      </c>
      <c r="I10" s="357">
        <f t="shared" si="1"/>
        <v>718103.25</v>
      </c>
    </row>
    <row r="11" spans="1:9" ht="11.25" customHeight="1" x14ac:dyDescent="0.2">
      <c r="A11" s="450"/>
      <c r="B11" s="94" t="s">
        <v>99</v>
      </c>
      <c r="C11" s="176" t="s">
        <v>105</v>
      </c>
      <c r="D11" s="331">
        <v>1.75</v>
      </c>
      <c r="E11" s="355">
        <f>VLOOKUP(B11,'18'!$A$4:$E$70,5)</f>
        <v>17671</v>
      </c>
      <c r="F11" s="356">
        <f>VLOOKUP(B11,'16'!A$4:H$71,8,)</f>
        <v>0</v>
      </c>
      <c r="G11" s="357">
        <f>VLOOKUP(B11,'15'!A$4:J$70,10)</f>
        <v>7218003</v>
      </c>
      <c r="H11" s="357">
        <f>VLOOKUP(B11,'17'!$A$4:$C$70,3)</f>
        <v>810193</v>
      </c>
      <c r="I11" s="357">
        <f t="shared" si="1"/>
        <v>8028196</v>
      </c>
    </row>
    <row r="12" spans="1:9" ht="11.25" customHeight="1" x14ac:dyDescent="0.2">
      <c r="A12" s="448" t="s">
        <v>120</v>
      </c>
      <c r="B12" s="95" t="s">
        <v>38</v>
      </c>
      <c r="C12" s="101" t="s">
        <v>105</v>
      </c>
      <c r="D12" s="335">
        <v>1.875</v>
      </c>
      <c r="E12" s="359">
        <f>VLOOKUP(B12,'18'!$A$4:$E$70,5)</f>
        <v>63640</v>
      </c>
      <c r="F12" s="360">
        <f>VLOOKUP(B12,'16'!A$4:H$71,8,)</f>
        <v>2158525</v>
      </c>
      <c r="G12" s="361">
        <f>VLOOKUP(B12,'15'!A$4:J$70,10)</f>
        <v>62375382</v>
      </c>
      <c r="H12" s="361">
        <f>VLOOKUP(B12,'17'!$A$4:$C$70,3)</f>
        <v>2460043</v>
      </c>
      <c r="I12" s="361">
        <f t="shared" si="1"/>
        <v>66993950</v>
      </c>
    </row>
    <row r="13" spans="1:9" ht="11.25" customHeight="1" x14ac:dyDescent="0.2">
      <c r="A13" s="449"/>
      <c r="B13" s="95" t="s">
        <v>71</v>
      </c>
      <c r="C13" s="101" t="s">
        <v>105</v>
      </c>
      <c r="D13" s="335">
        <v>1.9375</v>
      </c>
      <c r="E13" s="359">
        <f>VLOOKUP(B13,'18'!$A$4:$E$70,5)</f>
        <v>35521</v>
      </c>
      <c r="F13" s="360">
        <f>VLOOKUP(B13,'16'!A$4:H$71,8,)</f>
        <v>47075.92</v>
      </c>
      <c r="G13" s="361">
        <f>VLOOKUP(B13,'15'!A$4:J$70,10)</f>
        <v>15559155</v>
      </c>
      <c r="H13" s="361">
        <f>VLOOKUP(B13,'17'!$A$4:$C$70,3)</f>
        <v>2096808</v>
      </c>
      <c r="I13" s="361">
        <f t="shared" si="1"/>
        <v>17703038.920000002</v>
      </c>
    </row>
    <row r="14" spans="1:9" ht="11.25" customHeight="1" x14ac:dyDescent="0.2">
      <c r="A14" s="449"/>
      <c r="B14" s="95" t="s">
        <v>37</v>
      </c>
      <c r="C14" s="101" t="s">
        <v>109</v>
      </c>
      <c r="D14" s="335">
        <v>2</v>
      </c>
      <c r="E14" s="359">
        <f>VLOOKUP(B14,'18'!$A$4:$E$70,5)</f>
        <v>5594</v>
      </c>
      <c r="F14" s="360">
        <f>VLOOKUP(B14,'16'!A$4:H$71,8,)</f>
        <v>0</v>
      </c>
      <c r="G14" s="361">
        <f>VLOOKUP(B14,'15'!A$4:J$70,10)</f>
        <v>1892599.6666666667</v>
      </c>
      <c r="H14" s="361">
        <f>VLOOKUP(B14,'17'!$A$4:$C$70,3)</f>
        <v>0</v>
      </c>
      <c r="I14" s="361">
        <f t="shared" si="1"/>
        <v>1892599.6666666667</v>
      </c>
    </row>
    <row r="15" spans="1:9" ht="11.25" customHeight="1" x14ac:dyDescent="0.2">
      <c r="A15" s="449"/>
      <c r="B15" s="95" t="s">
        <v>98</v>
      </c>
      <c r="C15" s="101" t="s">
        <v>109</v>
      </c>
      <c r="D15" s="335">
        <v>2.0625</v>
      </c>
      <c r="E15" s="359">
        <f>VLOOKUP(B15,'18'!$A$4:$E$70,5)</f>
        <v>2182</v>
      </c>
      <c r="F15" s="360">
        <f>VLOOKUP(B15,'16'!A$4:H$71,8,)</f>
        <v>0</v>
      </c>
      <c r="G15" s="361">
        <f>VLOOKUP(B15,'15'!A$4:J$70,10)</f>
        <v>904670.83666666667</v>
      </c>
      <c r="H15" s="361">
        <f>VLOOKUP(B15,'17'!$A$4:$C$70,3)</f>
        <v>0</v>
      </c>
      <c r="I15" s="361">
        <f t="shared" si="1"/>
        <v>904670.83666666667</v>
      </c>
    </row>
    <row r="16" spans="1:9" ht="11.25" customHeight="1" x14ac:dyDescent="0.2">
      <c r="A16" s="449"/>
      <c r="B16" s="95" t="s">
        <v>58</v>
      </c>
      <c r="C16" s="101" t="s">
        <v>105</v>
      </c>
      <c r="D16" s="335">
        <v>2.0625</v>
      </c>
      <c r="E16" s="359">
        <f>VLOOKUP(B16,'18'!$A$4:$E$70,5)</f>
        <v>33979</v>
      </c>
      <c r="F16" s="360">
        <f>VLOOKUP(B16,'16'!A$4:H$71,8,)</f>
        <v>0</v>
      </c>
      <c r="G16" s="361">
        <f>VLOOKUP(B16,'15'!A$4:J$70,10)</f>
        <v>38284497</v>
      </c>
      <c r="H16" s="361">
        <f>VLOOKUP(B16,'17'!$A$4:$C$70,3)</f>
        <v>5197821</v>
      </c>
      <c r="I16" s="361">
        <f t="shared" si="1"/>
        <v>43482318</v>
      </c>
    </row>
    <row r="17" spans="1:9" ht="11.25" customHeight="1" x14ac:dyDescent="0.2">
      <c r="A17" s="449"/>
      <c r="B17" s="95" t="s">
        <v>91</v>
      </c>
      <c r="C17" s="101" t="s">
        <v>109</v>
      </c>
      <c r="D17" s="335">
        <v>2.0625</v>
      </c>
      <c r="E17" s="359">
        <f>VLOOKUP(B17,'18'!$A$4:$E$70,5)</f>
        <v>3702</v>
      </c>
      <c r="F17" s="360">
        <f>VLOOKUP(B17,'16'!A$4:H$71,8,)</f>
        <v>94729</v>
      </c>
      <c r="G17" s="361">
        <f>VLOOKUP(B17,'15'!A$4:J$70,10)</f>
        <v>1028514</v>
      </c>
      <c r="H17" s="361">
        <f>VLOOKUP(B17,'17'!$A$4:$C$70,3)</f>
        <v>439349</v>
      </c>
      <c r="I17" s="361">
        <f t="shared" si="1"/>
        <v>1562592</v>
      </c>
    </row>
    <row r="18" spans="1:9" ht="11.25" customHeight="1" x14ac:dyDescent="0.2">
      <c r="A18" s="449"/>
      <c r="B18" s="95" t="s">
        <v>97</v>
      </c>
      <c r="C18" s="101" t="s">
        <v>109</v>
      </c>
      <c r="D18" s="335">
        <v>2.125</v>
      </c>
      <c r="E18" s="359">
        <f>VLOOKUP(B18,'18'!$A$4:$E$70,5)</f>
        <v>10556</v>
      </c>
      <c r="F18" s="360">
        <f>VLOOKUP(B18,'16'!A$4:H$71,8,)</f>
        <v>0</v>
      </c>
      <c r="G18" s="361">
        <f>VLOOKUP(B18,'15'!A$4:J$70,10)</f>
        <v>6698027.7000000002</v>
      </c>
      <c r="H18" s="361">
        <f>VLOOKUP(B18,'17'!$A$4:$C$70,3)</f>
        <v>525871</v>
      </c>
      <c r="I18" s="361">
        <f t="shared" si="1"/>
        <v>7223898.7000000002</v>
      </c>
    </row>
    <row r="19" spans="1:9" ht="11.25" customHeight="1" x14ac:dyDescent="0.2">
      <c r="A19" s="449"/>
      <c r="B19" s="95" t="s">
        <v>82</v>
      </c>
      <c r="C19" s="101" t="s">
        <v>109</v>
      </c>
      <c r="D19" s="335">
        <v>2.125</v>
      </c>
      <c r="E19" s="359">
        <f>VLOOKUP(B19,'18'!$A$4:$E$70,5)</f>
        <v>1050</v>
      </c>
      <c r="F19" s="360">
        <f>VLOOKUP(B19,'16'!A$4:H$71,8,)</f>
        <v>0</v>
      </c>
      <c r="G19" s="361">
        <f>VLOOKUP(B19,'15'!A$4:J$70,10)</f>
        <v>664436</v>
      </c>
      <c r="H19" s="361">
        <f>VLOOKUP(B19,'17'!$A$4:$C$70,3)</f>
        <v>0</v>
      </c>
      <c r="I19" s="361">
        <f t="shared" si="1"/>
        <v>664436</v>
      </c>
    </row>
    <row r="20" spans="1:9" ht="11.25" customHeight="1" x14ac:dyDescent="0.2">
      <c r="A20" s="449"/>
      <c r="B20" s="95" t="s">
        <v>41</v>
      </c>
      <c r="C20" s="101" t="s">
        <v>109</v>
      </c>
      <c r="D20" s="335">
        <v>2.125</v>
      </c>
      <c r="E20" s="359">
        <f>VLOOKUP(B20,'18'!$A$4:$E$70,5)</f>
        <v>2627</v>
      </c>
      <c r="F20" s="360">
        <f>VLOOKUP(B20,'16'!A$4:H$71,8,)</f>
        <v>0</v>
      </c>
      <c r="G20" s="361">
        <f>VLOOKUP(B20,'15'!A$4:J$70,10)</f>
        <v>483015</v>
      </c>
      <c r="H20" s="361">
        <f>VLOOKUP(B20,'17'!$A$4:$C$70,3)</f>
        <v>100512</v>
      </c>
      <c r="I20" s="361">
        <f t="shared" si="1"/>
        <v>583527</v>
      </c>
    </row>
    <row r="21" spans="1:9" ht="11.25" customHeight="1" x14ac:dyDescent="0.2">
      <c r="A21" s="449"/>
      <c r="B21" s="95" t="s">
        <v>83</v>
      </c>
      <c r="C21" s="101" t="s">
        <v>105</v>
      </c>
      <c r="D21" s="335">
        <v>2.125</v>
      </c>
      <c r="E21" s="359">
        <f>VLOOKUP(B21,'18'!$A$4:$E$70,5)</f>
        <v>16231</v>
      </c>
      <c r="F21" s="360">
        <f>VLOOKUP(B21,'16'!A$4:H$71,8,)</f>
        <v>4663</v>
      </c>
      <c r="G21" s="361">
        <f>VLOOKUP(B21,'15'!A$4:J$70,10)</f>
        <v>10187862</v>
      </c>
      <c r="H21" s="361">
        <f>VLOOKUP(B21,'17'!$A$4:$C$70,3)</f>
        <v>92350</v>
      </c>
      <c r="I21" s="361">
        <f t="shared" si="1"/>
        <v>10284875</v>
      </c>
    </row>
    <row r="22" spans="1:9" ht="12" customHeight="1" x14ac:dyDescent="0.2">
      <c r="A22" s="449"/>
      <c r="B22" s="95" t="s">
        <v>67</v>
      </c>
      <c r="C22" s="101" t="s">
        <v>109</v>
      </c>
      <c r="D22" s="335">
        <v>2.125</v>
      </c>
      <c r="E22" s="359">
        <f>VLOOKUP(B22,'18'!$A$4:$E$70,5)</f>
        <v>4497</v>
      </c>
      <c r="F22" s="360">
        <f>VLOOKUP(B22,'16'!A$4:H$71,8,)</f>
        <v>0</v>
      </c>
      <c r="G22" s="361">
        <f>VLOOKUP(B22,'15'!A$4:J$70,10)</f>
        <v>1767971</v>
      </c>
      <c r="H22" s="361">
        <f>VLOOKUP(B22,'17'!$A$4:$C$70,3)</f>
        <v>180229</v>
      </c>
      <c r="I22" s="361">
        <f t="shared" si="1"/>
        <v>1948200</v>
      </c>
    </row>
    <row r="23" spans="1:9" ht="11.25" customHeight="1" x14ac:dyDescent="0.2">
      <c r="A23" s="449"/>
      <c r="B23" s="95" t="s">
        <v>69</v>
      </c>
      <c r="C23" s="101" t="s">
        <v>109</v>
      </c>
      <c r="D23" s="335">
        <v>2.125</v>
      </c>
      <c r="E23" s="359">
        <f>VLOOKUP(B23,'18'!$A$4:$E$70,5)</f>
        <v>1559</v>
      </c>
      <c r="F23" s="360">
        <f>VLOOKUP(B23,'16'!A$4:H$71,8,)</f>
        <v>0</v>
      </c>
      <c r="G23" s="361">
        <f>VLOOKUP(B23,'15'!A$4:J$70,10)</f>
        <v>297852.25</v>
      </c>
      <c r="H23" s="361">
        <f>VLOOKUP(B23,'17'!$A$4:$C$70,3)</f>
        <v>0</v>
      </c>
      <c r="I23" s="361">
        <f t="shared" si="1"/>
        <v>297852.25</v>
      </c>
    </row>
    <row r="24" spans="1:9" ht="11.25" customHeight="1" x14ac:dyDescent="0.2">
      <c r="A24" s="449"/>
      <c r="B24" s="95" t="s">
        <v>40</v>
      </c>
      <c r="C24" s="101" t="s">
        <v>105</v>
      </c>
      <c r="D24" s="335">
        <v>2.1875</v>
      </c>
      <c r="E24" s="359">
        <f>VLOOKUP(B24,'18'!$A$4:$E$70,5)</f>
        <v>8966</v>
      </c>
      <c r="F24" s="360">
        <f>VLOOKUP(B24,'16'!A$4:H$71,8,)</f>
        <v>103778</v>
      </c>
      <c r="G24" s="361">
        <f>VLOOKUP(B24,'15'!A$4:J$70,10)</f>
        <v>7075999.7000000002</v>
      </c>
      <c r="H24" s="361">
        <f>VLOOKUP(B24,'17'!$A$4:$C$70,3)</f>
        <v>129125</v>
      </c>
      <c r="I24" s="361">
        <f>F24+G24+H24</f>
        <v>7308902.7000000002</v>
      </c>
    </row>
    <row r="25" spans="1:9" ht="11.25" customHeight="1" x14ac:dyDescent="0.2">
      <c r="A25" s="449"/>
      <c r="B25" s="95" t="s">
        <v>59</v>
      </c>
      <c r="C25" s="101" t="s">
        <v>109</v>
      </c>
      <c r="D25" s="335">
        <v>2.1875</v>
      </c>
      <c r="E25" s="359">
        <f>VLOOKUP(B25,'18'!$A$4:$E$70,5)</f>
        <v>1547</v>
      </c>
      <c r="F25" s="360">
        <f>VLOOKUP(B25,'16'!A$4:H$71,8,)</f>
        <v>0</v>
      </c>
      <c r="G25" s="361">
        <f>VLOOKUP(B25,'15'!A$4:J$70,10)</f>
        <v>361401.75</v>
      </c>
      <c r="H25" s="361">
        <f>VLOOKUP(B25,'17'!$A$4:$C$70,3)</f>
        <v>98676</v>
      </c>
      <c r="I25" s="361">
        <f t="shared" ref="I25:I54" si="2">F25+G25+H25</f>
        <v>460077.75</v>
      </c>
    </row>
    <row r="26" spans="1:9" ht="11.25" customHeight="1" x14ac:dyDescent="0.2">
      <c r="A26" s="449"/>
      <c r="B26" s="95" t="s">
        <v>63</v>
      </c>
      <c r="C26" s="101" t="s">
        <v>109</v>
      </c>
      <c r="D26" s="335">
        <v>2.25</v>
      </c>
      <c r="E26" s="359">
        <f>VLOOKUP(B26,'18'!$A$4:$E$70,5)</f>
        <v>9947</v>
      </c>
      <c r="F26" s="360">
        <f>VLOOKUP(B26,'16'!A$4:H$71,8,)</f>
        <v>0</v>
      </c>
      <c r="G26" s="361">
        <f>VLOOKUP(B26,'15'!A$4:J$70,10)</f>
        <v>2519335.6666666665</v>
      </c>
      <c r="H26" s="361">
        <f>VLOOKUP(B26,'17'!$A$4:$C$70,3)</f>
        <v>1540</v>
      </c>
      <c r="I26" s="361">
        <f t="shared" si="2"/>
        <v>2520875.6666666665</v>
      </c>
    </row>
    <row r="27" spans="1:9" ht="11.25" customHeight="1" x14ac:dyDescent="0.2">
      <c r="A27" s="449"/>
      <c r="B27" s="95" t="s">
        <v>101</v>
      </c>
      <c r="C27" s="101" t="s">
        <v>105</v>
      </c>
      <c r="D27" s="335">
        <v>2.25</v>
      </c>
      <c r="E27" s="359">
        <f>VLOOKUP(B27,'18'!$A$4:$E$70,5)</f>
        <v>26592</v>
      </c>
      <c r="F27" s="360">
        <f>VLOOKUP(B27,'16'!A$4:H$71,8,)</f>
        <v>0</v>
      </c>
      <c r="G27" s="361">
        <f>VLOOKUP(B27,'15'!A$4:J$70,10)</f>
        <v>10381313</v>
      </c>
      <c r="H27" s="361">
        <f>VLOOKUP(B27,'17'!$A$4:$C$70,3)</f>
        <v>1162860</v>
      </c>
      <c r="I27" s="361">
        <f t="shared" si="2"/>
        <v>11544173</v>
      </c>
    </row>
    <row r="28" spans="1:9" ht="11.25" customHeight="1" x14ac:dyDescent="0.2">
      <c r="A28" s="449"/>
      <c r="B28" s="95" t="s">
        <v>39</v>
      </c>
      <c r="C28" s="101" t="s">
        <v>109</v>
      </c>
      <c r="D28" s="335">
        <v>2.25</v>
      </c>
      <c r="E28" s="359">
        <f>VLOOKUP(B28,'18'!$A$4:$E$70,5)</f>
        <v>3605</v>
      </c>
      <c r="F28" s="360">
        <f>VLOOKUP(B28,'16'!A$4:H$71,8,)</f>
        <v>0</v>
      </c>
      <c r="G28" s="361">
        <f>VLOOKUP(B28,'15'!A$4:J$70,10)</f>
        <v>1926432</v>
      </c>
      <c r="H28" s="361">
        <f>VLOOKUP(B28,'17'!$A$4:$C$70,3)</f>
        <v>2220</v>
      </c>
      <c r="I28" s="361">
        <f t="shared" si="2"/>
        <v>1928652</v>
      </c>
    </row>
    <row r="29" spans="1:9" ht="11.25" customHeight="1" x14ac:dyDescent="0.2">
      <c r="A29" s="449"/>
      <c r="B29" s="95" t="s">
        <v>100</v>
      </c>
      <c r="C29" s="101" t="s">
        <v>109</v>
      </c>
      <c r="D29" s="335">
        <v>2.25</v>
      </c>
      <c r="E29" s="359">
        <f>VLOOKUP(B29,'18'!$A$4:$E$70,5)</f>
        <v>1521</v>
      </c>
      <c r="F29" s="360">
        <f>VLOOKUP(B29,'16'!A$4:H$71,8,)</f>
        <v>0</v>
      </c>
      <c r="G29" s="361">
        <f>VLOOKUP(B29,'15'!A$4:J$70,10)</f>
        <v>909128.5</v>
      </c>
      <c r="H29" s="361">
        <f>VLOOKUP(B29,'17'!$A$4:$C$70,3)</f>
        <v>0</v>
      </c>
      <c r="I29" s="361">
        <f t="shared" si="2"/>
        <v>909128.5</v>
      </c>
    </row>
    <row r="30" spans="1:9" ht="12" customHeight="1" x14ac:dyDescent="0.2">
      <c r="A30" s="449"/>
      <c r="B30" s="95" t="s">
        <v>90</v>
      </c>
      <c r="C30" s="101" t="s">
        <v>109</v>
      </c>
      <c r="D30" s="335">
        <v>2.375</v>
      </c>
      <c r="E30" s="359">
        <f>VLOOKUP(B30,'18'!$A$4:$E$70,5)</f>
        <v>2424</v>
      </c>
      <c r="F30" s="360">
        <f>VLOOKUP(B30,'16'!A$4:H$71,8,)</f>
        <v>0</v>
      </c>
      <c r="G30" s="361">
        <f>VLOOKUP(B30,'15'!A$4:J$70,10)</f>
        <v>556454.25</v>
      </c>
      <c r="H30" s="361">
        <f>VLOOKUP(B30,'17'!$A$4:$C$70,3)</f>
        <v>0</v>
      </c>
      <c r="I30" s="361">
        <f t="shared" si="2"/>
        <v>556454.25</v>
      </c>
    </row>
    <row r="31" spans="1:9" ht="12" customHeight="1" x14ac:dyDescent="0.2">
      <c r="A31" s="449"/>
      <c r="B31" s="95" t="s">
        <v>85</v>
      </c>
      <c r="C31" s="101" t="s">
        <v>109</v>
      </c>
      <c r="D31" s="335">
        <v>2.375</v>
      </c>
      <c r="E31" s="359">
        <f>VLOOKUP(B31,'18'!$A$4:$E$70,5)</f>
        <v>2761</v>
      </c>
      <c r="F31" s="360">
        <f>VLOOKUP(B31,'16'!A$4:H$71,8,)</f>
        <v>0</v>
      </c>
      <c r="G31" s="361">
        <f>VLOOKUP(B31,'15'!A$4:J$70,10)</f>
        <v>1182254.6666666665</v>
      </c>
      <c r="H31" s="361">
        <f>VLOOKUP(B31,'17'!$A$4:$C$70,3)</f>
        <v>0</v>
      </c>
      <c r="I31" s="361">
        <f t="shared" si="2"/>
        <v>1182254.6666666665</v>
      </c>
    </row>
    <row r="32" spans="1:9" ht="11.25" customHeight="1" x14ac:dyDescent="0.2">
      <c r="A32" s="449"/>
      <c r="B32" s="95" t="s">
        <v>80</v>
      </c>
      <c r="C32" s="101" t="s">
        <v>109</v>
      </c>
      <c r="D32" s="335">
        <v>2.4375</v>
      </c>
      <c r="E32" s="359">
        <f>VLOOKUP(B32,'18'!$A$4:$E$70,5)</f>
        <v>8688</v>
      </c>
      <c r="F32" s="360">
        <f>VLOOKUP(B32,'16'!A$4:H$71,8,)</f>
        <v>0</v>
      </c>
      <c r="G32" s="361">
        <f>VLOOKUP(B32,'15'!A$4:J$70,10)</f>
        <v>5771966.5</v>
      </c>
      <c r="H32" s="361">
        <f>VLOOKUP(B32,'17'!$A$4:$C$70,3)</f>
        <v>30017</v>
      </c>
      <c r="I32" s="361">
        <f t="shared" si="2"/>
        <v>5801983.5</v>
      </c>
    </row>
    <row r="33" spans="1:9" ht="11.25" customHeight="1" x14ac:dyDescent="0.2">
      <c r="A33" s="449"/>
      <c r="B33" s="95" t="s">
        <v>73</v>
      </c>
      <c r="C33" s="101" t="s">
        <v>105</v>
      </c>
      <c r="D33" s="335">
        <v>2.4375</v>
      </c>
      <c r="E33" s="359">
        <f>VLOOKUP(B33,'18'!$A$4:$E$70,5)</f>
        <v>8458</v>
      </c>
      <c r="F33" s="360">
        <f>VLOOKUP(B33,'16'!A$4:H$71,8,)</f>
        <v>408640</v>
      </c>
      <c r="G33" s="361">
        <f>VLOOKUP(B33,'15'!A$4:J$70,10)</f>
        <v>2564464</v>
      </c>
      <c r="H33" s="361">
        <f>VLOOKUP(B33,'17'!$A$4:$C$70,3)</f>
        <v>203303</v>
      </c>
      <c r="I33" s="361">
        <f t="shared" si="2"/>
        <v>3176407</v>
      </c>
    </row>
    <row r="34" spans="1:9" ht="11.25" customHeight="1" x14ac:dyDescent="0.2">
      <c r="A34" s="450"/>
      <c r="B34" s="95" t="s">
        <v>94</v>
      </c>
      <c r="C34" s="101" t="s">
        <v>109</v>
      </c>
      <c r="D34" s="335">
        <v>2.4375</v>
      </c>
      <c r="E34" s="359">
        <f>VLOOKUP(B34,'18'!$A$4:$E$70,5)</f>
        <v>2227</v>
      </c>
      <c r="F34" s="360">
        <f>VLOOKUP(B34,'16'!A$4:H$71,8,)</f>
        <v>0</v>
      </c>
      <c r="G34" s="361">
        <f>VLOOKUP(B34,'15'!A$4:J$70,10)</f>
        <v>896191.66666666663</v>
      </c>
      <c r="H34" s="361">
        <f>VLOOKUP(B34,'17'!$A$4:$C$70,3)</f>
        <v>0</v>
      </c>
      <c r="I34" s="361">
        <f t="shared" si="2"/>
        <v>896191.66666666663</v>
      </c>
    </row>
    <row r="35" spans="1:9" ht="11.25" customHeight="1" x14ac:dyDescent="0.2">
      <c r="A35" s="448" t="s">
        <v>121</v>
      </c>
      <c r="B35" s="96" t="s">
        <v>54</v>
      </c>
      <c r="C35" s="102" t="s">
        <v>109</v>
      </c>
      <c r="D35" s="339">
        <v>2.4375</v>
      </c>
      <c r="E35" s="362">
        <f>VLOOKUP(B35,'18'!$A$4:$E$70,5)</f>
        <v>3220</v>
      </c>
      <c r="F35" s="363">
        <f>VLOOKUP(B35,'16'!A$4:H$71,8,)</f>
        <v>44940</v>
      </c>
      <c r="G35" s="364">
        <f>VLOOKUP(B35,'15'!A$4:J$70,10)</f>
        <v>1198143</v>
      </c>
      <c r="H35" s="364">
        <f>VLOOKUP(B35,'17'!$A$4:$C$70,3)</f>
        <v>0</v>
      </c>
      <c r="I35" s="364">
        <f t="shared" si="2"/>
        <v>1243083</v>
      </c>
    </row>
    <row r="36" spans="1:9" ht="11.25" customHeight="1" x14ac:dyDescent="0.2">
      <c r="A36" s="449"/>
      <c r="B36" s="96" t="s">
        <v>47</v>
      </c>
      <c r="C36" s="102" t="s">
        <v>109</v>
      </c>
      <c r="D36" s="339">
        <v>2.5</v>
      </c>
      <c r="E36" s="362">
        <f>VLOOKUP(B36,'18'!$A$4:$E$70,5)</f>
        <v>219</v>
      </c>
      <c r="F36" s="363">
        <f>VLOOKUP(B36,'16'!A$4:H$71,8,)</f>
        <v>0</v>
      </c>
      <c r="G36" s="364">
        <f>VLOOKUP(B36,'15'!A$4:J$70,10)</f>
        <v>87060.75</v>
      </c>
      <c r="H36" s="364">
        <f>VLOOKUP(B36,'17'!$A$4:$C$70,3)</f>
        <v>74936</v>
      </c>
      <c r="I36" s="364">
        <f t="shared" si="2"/>
        <v>161996.75</v>
      </c>
    </row>
    <row r="37" spans="1:9" ht="12" customHeight="1" x14ac:dyDescent="0.2">
      <c r="A37" s="449"/>
      <c r="B37" s="96" t="s">
        <v>74</v>
      </c>
      <c r="C37" s="102" t="s">
        <v>105</v>
      </c>
      <c r="D37" s="339">
        <v>2.625</v>
      </c>
      <c r="E37" s="362">
        <f>VLOOKUP(B37,'18'!$A$4:$E$70,5)</f>
        <v>21406</v>
      </c>
      <c r="F37" s="363">
        <f>VLOOKUP(B37,'16'!A$4:H$71,8,)</f>
        <v>0</v>
      </c>
      <c r="G37" s="364">
        <f>VLOOKUP(B37,'15'!A$4:J$70,10)</f>
        <v>18458502</v>
      </c>
      <c r="H37" s="364">
        <f>VLOOKUP(B37,'17'!$A$4:$C$70,3)</f>
        <v>1126050</v>
      </c>
      <c r="I37" s="364">
        <f t="shared" si="2"/>
        <v>19584552</v>
      </c>
    </row>
    <row r="38" spans="1:9" ht="11.25" customHeight="1" x14ac:dyDescent="0.2">
      <c r="A38" s="449"/>
      <c r="B38" s="96" t="s">
        <v>68</v>
      </c>
      <c r="C38" s="102" t="s">
        <v>109</v>
      </c>
      <c r="D38" s="339">
        <v>2.6875</v>
      </c>
      <c r="E38" s="362">
        <f>VLOOKUP(B38,'18'!$A$4:$E$70,5)</f>
        <v>2593</v>
      </c>
      <c r="F38" s="363">
        <f>VLOOKUP(B38,'16'!A$4:H$71,8,)</f>
        <v>0</v>
      </c>
      <c r="G38" s="364">
        <f>VLOOKUP(B38,'15'!A$4:J$70,10)</f>
        <v>890166</v>
      </c>
      <c r="H38" s="364">
        <f>VLOOKUP(B38,'17'!$A$4:$C$70,3)</f>
        <v>33020</v>
      </c>
      <c r="I38" s="364">
        <f t="shared" si="2"/>
        <v>923186</v>
      </c>
    </row>
    <row r="39" spans="1:9" ht="12" customHeight="1" x14ac:dyDescent="0.2">
      <c r="A39" s="449"/>
      <c r="B39" s="96" t="s">
        <v>76</v>
      </c>
      <c r="C39" s="102" t="s">
        <v>109</v>
      </c>
      <c r="D39" s="339">
        <v>2.6875</v>
      </c>
      <c r="E39" s="362">
        <f>VLOOKUP(B39,'18'!$A$4:$E$70,5)</f>
        <v>6449</v>
      </c>
      <c r="F39" s="363">
        <f>VLOOKUP(B39,'16'!A$4:H$71,8,)</f>
        <v>0</v>
      </c>
      <c r="G39" s="364">
        <f>VLOOKUP(B39,'15'!A$4:J$70,10)</f>
        <v>3931721</v>
      </c>
      <c r="H39" s="364">
        <f>VLOOKUP(B39,'17'!$A$4:$C$70,3)</f>
        <v>0</v>
      </c>
      <c r="I39" s="364">
        <f t="shared" si="2"/>
        <v>3931721</v>
      </c>
    </row>
    <row r="40" spans="1:9" ht="12" customHeight="1" x14ac:dyDescent="0.2">
      <c r="A40" s="449"/>
      <c r="B40" s="96" t="s">
        <v>42</v>
      </c>
      <c r="C40" s="102" t="s">
        <v>105</v>
      </c>
      <c r="D40" s="339">
        <v>2.6875</v>
      </c>
      <c r="E40" s="362">
        <f>VLOOKUP(B40,'18'!$A$4:$E$70,5)</f>
        <v>25288</v>
      </c>
      <c r="F40" s="363">
        <f>VLOOKUP(B40,'16'!A$4:H$71,8,)</f>
        <v>0</v>
      </c>
      <c r="G40" s="364">
        <f>VLOOKUP(B40,'15'!A$4:J$70,10)</f>
        <v>16050316</v>
      </c>
      <c r="H40" s="364">
        <f>VLOOKUP(B40,'17'!$A$4:$C$70,3)</f>
        <v>3716374</v>
      </c>
      <c r="I40" s="364">
        <f t="shared" si="2"/>
        <v>19766690</v>
      </c>
    </row>
    <row r="41" spans="1:9" ht="11.25" customHeight="1" x14ac:dyDescent="0.2">
      <c r="A41" s="449"/>
      <c r="B41" s="96" t="s">
        <v>62</v>
      </c>
      <c r="C41" s="102" t="s">
        <v>109</v>
      </c>
      <c r="D41" s="339">
        <v>2.6875</v>
      </c>
      <c r="E41" s="362">
        <f>VLOOKUP(B41,'18'!$A$4:$E$70,5)</f>
        <v>182</v>
      </c>
      <c r="F41" s="363">
        <f>VLOOKUP(B41,'16'!A$4:H$71,8,)</f>
        <v>0</v>
      </c>
      <c r="G41" s="364">
        <f>VLOOKUP(B41,'15'!A$4:J$70,10)</f>
        <v>227460.33333333334</v>
      </c>
      <c r="H41" s="364">
        <f>VLOOKUP(B41,'17'!$A$4:$C$70,3)</f>
        <v>0</v>
      </c>
      <c r="I41" s="364">
        <f t="shared" si="2"/>
        <v>227460.33333333334</v>
      </c>
    </row>
    <row r="42" spans="1:9" ht="11.25" customHeight="1" x14ac:dyDescent="0.2">
      <c r="A42" s="449"/>
      <c r="B42" s="96" t="s">
        <v>48</v>
      </c>
      <c r="C42" s="102" t="s">
        <v>109</v>
      </c>
      <c r="D42" s="339">
        <v>2.75</v>
      </c>
      <c r="E42" s="362">
        <f>VLOOKUP(B42,'18'!$A$4:$E$70,5)</f>
        <v>3487</v>
      </c>
      <c r="F42" s="363">
        <f>VLOOKUP(B42,'16'!A$4:H$71,8,)</f>
        <v>0</v>
      </c>
      <c r="G42" s="364">
        <f>VLOOKUP(B42,'15'!A$4:J$70,10)</f>
        <v>1234972.5</v>
      </c>
      <c r="H42" s="364">
        <f>VLOOKUP(B42,'17'!$A$4:$C$70,3)</f>
        <v>1000</v>
      </c>
      <c r="I42" s="364">
        <f t="shared" si="2"/>
        <v>1235972.5</v>
      </c>
    </row>
    <row r="43" spans="1:9" ht="11.25" customHeight="1" x14ac:dyDescent="0.2">
      <c r="A43" s="449"/>
      <c r="B43" s="96" t="s">
        <v>72</v>
      </c>
      <c r="C43" s="102" t="s">
        <v>109</v>
      </c>
      <c r="D43" s="339">
        <v>2.75</v>
      </c>
      <c r="E43" s="362">
        <f>VLOOKUP(B43,'18'!$A$4:$E$70,5)</f>
        <v>4866</v>
      </c>
      <c r="F43" s="363">
        <f>VLOOKUP(B43,'16'!A$4:H$71,8,)</f>
        <v>342157</v>
      </c>
      <c r="G43" s="364">
        <f>VLOOKUP(B43,'15'!A$4:J$70,10)</f>
        <v>3489893</v>
      </c>
      <c r="H43" s="364">
        <f>VLOOKUP(B43,'17'!$A$4:$C$70,3)</f>
        <v>0</v>
      </c>
      <c r="I43" s="364">
        <f t="shared" si="2"/>
        <v>3832050</v>
      </c>
    </row>
    <row r="44" spans="1:9" ht="11.25" customHeight="1" x14ac:dyDescent="0.2">
      <c r="A44" s="449"/>
      <c r="B44" s="96" t="s">
        <v>92</v>
      </c>
      <c r="C44" s="102" t="s">
        <v>109</v>
      </c>
      <c r="D44" s="339">
        <v>2.75</v>
      </c>
      <c r="E44" s="362">
        <f>VLOOKUP(B44,'18'!$A$4:$E$70,5)</f>
        <v>255</v>
      </c>
      <c r="F44" s="363">
        <f>VLOOKUP(B44,'16'!A$4:H$71,8,)</f>
        <v>0</v>
      </c>
      <c r="G44" s="364">
        <f>VLOOKUP(B44,'15'!A$4:J$70,10)</f>
        <v>204664.66666666666</v>
      </c>
      <c r="H44" s="364">
        <f>VLOOKUP(B44,'17'!$A$4:$C$70,3)</f>
        <v>9415</v>
      </c>
      <c r="I44" s="364">
        <f t="shared" si="2"/>
        <v>214079.66666666666</v>
      </c>
    </row>
    <row r="45" spans="1:9" ht="11.25" customHeight="1" x14ac:dyDescent="0.2">
      <c r="A45" s="449"/>
      <c r="B45" s="96" t="s">
        <v>53</v>
      </c>
      <c r="C45" s="102" t="s">
        <v>109</v>
      </c>
      <c r="D45" s="339">
        <v>2.75</v>
      </c>
      <c r="E45" s="362">
        <f>VLOOKUP(B45,'18'!$A$4:$E$70,5)</f>
        <v>2205</v>
      </c>
      <c r="F45" s="363">
        <f>VLOOKUP(B45,'16'!A$4:H$71,8,)</f>
        <v>0</v>
      </c>
      <c r="G45" s="364">
        <f>VLOOKUP(B45,'15'!A$4:J$70,10)</f>
        <v>854424.5</v>
      </c>
      <c r="H45" s="364">
        <f>VLOOKUP(B45,'17'!$A$4:$C$70,3)</f>
        <v>9000</v>
      </c>
      <c r="I45" s="364">
        <f t="shared" si="2"/>
        <v>863424.5</v>
      </c>
    </row>
    <row r="46" spans="1:9" ht="11.25" customHeight="1" x14ac:dyDescent="0.2">
      <c r="A46" s="449"/>
      <c r="B46" s="96" t="s">
        <v>46</v>
      </c>
      <c r="C46" s="102" t="s">
        <v>109</v>
      </c>
      <c r="D46" s="339">
        <v>2.75</v>
      </c>
      <c r="E46" s="362">
        <f>VLOOKUP(B46,'18'!$A$4:$E$70,5)</f>
        <v>7243</v>
      </c>
      <c r="F46" s="363">
        <f>VLOOKUP(B46,'16'!A$4:H$71,8,)</f>
        <v>52545</v>
      </c>
      <c r="G46" s="364">
        <f>VLOOKUP(B46,'15'!A$4:J$70,10)</f>
        <v>3836661</v>
      </c>
      <c r="H46" s="364">
        <f>VLOOKUP(B46,'17'!$A$4:$C$70,3)</f>
        <v>34467</v>
      </c>
      <c r="I46" s="364">
        <f t="shared" si="2"/>
        <v>3923673</v>
      </c>
    </row>
    <row r="47" spans="1:9" ht="11.25" customHeight="1" x14ac:dyDescent="0.2">
      <c r="A47" s="449"/>
      <c r="B47" s="96" t="s">
        <v>89</v>
      </c>
      <c r="C47" s="102" t="s">
        <v>109</v>
      </c>
      <c r="D47" s="339">
        <v>2.8125</v>
      </c>
      <c r="E47" s="362">
        <f>VLOOKUP(B47,'18'!$A$4:$E$70,5)</f>
        <v>7711</v>
      </c>
      <c r="F47" s="363">
        <f>VLOOKUP(B47,'16'!A$4:H$71,8,)</f>
        <v>0</v>
      </c>
      <c r="G47" s="364">
        <f>VLOOKUP(B47,'15'!A$4:J$70,10)</f>
        <v>2542874</v>
      </c>
      <c r="H47" s="364">
        <f>VLOOKUP(B47,'17'!$A$4:$C$70,3)</f>
        <v>150</v>
      </c>
      <c r="I47" s="364">
        <f t="shared" si="2"/>
        <v>2543024</v>
      </c>
    </row>
    <row r="48" spans="1:9" ht="12" customHeight="1" x14ac:dyDescent="0.2">
      <c r="A48" s="449"/>
      <c r="B48" s="96" t="s">
        <v>64</v>
      </c>
      <c r="C48" s="102" t="s">
        <v>109</v>
      </c>
      <c r="D48" s="339">
        <v>2.8125</v>
      </c>
      <c r="E48" s="362">
        <f>VLOOKUP(B48,'18'!$A$4:$E$70,5)</f>
        <v>916</v>
      </c>
      <c r="F48" s="363">
        <f>VLOOKUP(B48,'16'!A$4:H$71,8,)</f>
        <v>0</v>
      </c>
      <c r="G48" s="364">
        <f>VLOOKUP(B48,'15'!A$4:J$70,10)</f>
        <v>284567.66666666663</v>
      </c>
      <c r="H48" s="364">
        <f>VLOOKUP(B48,'17'!$A$4:$C$70,3)</f>
        <v>7717</v>
      </c>
      <c r="I48" s="364">
        <f t="shared" si="2"/>
        <v>292284.66666666663</v>
      </c>
    </row>
    <row r="49" spans="1:9" ht="12" customHeight="1" x14ac:dyDescent="0.2">
      <c r="A49" s="449"/>
      <c r="B49" s="96" t="s">
        <v>51</v>
      </c>
      <c r="C49" s="102" t="s">
        <v>109</v>
      </c>
      <c r="D49" s="339">
        <v>2.8125</v>
      </c>
      <c r="E49" s="362">
        <f>VLOOKUP(B49,'18'!$A$4:$E$70,5)</f>
        <v>2053</v>
      </c>
      <c r="F49" s="363">
        <f>VLOOKUP(B49,'16'!A$4:H$71,8,)</f>
        <v>0</v>
      </c>
      <c r="G49" s="364">
        <f>VLOOKUP(B49,'15'!A$4:J$70,10)</f>
        <v>610502</v>
      </c>
      <c r="H49" s="364">
        <f>VLOOKUP(B49,'17'!$A$4:$C$70,3)</f>
        <v>7840</v>
      </c>
      <c r="I49" s="364">
        <f t="shared" si="2"/>
        <v>618342</v>
      </c>
    </row>
    <row r="50" spans="1:9" ht="11.25" customHeight="1" x14ac:dyDescent="0.2">
      <c r="A50" s="449"/>
      <c r="B50" s="96" t="s">
        <v>43</v>
      </c>
      <c r="C50" s="102" t="s">
        <v>109</v>
      </c>
      <c r="D50" s="339">
        <v>2.8125</v>
      </c>
      <c r="E50" s="362">
        <f>VLOOKUP(B50,'18'!$A$4:$E$70,5)</f>
        <v>7227</v>
      </c>
      <c r="F50" s="363">
        <f>VLOOKUP(B50,'16'!A$4:H$71,8,)</f>
        <v>0</v>
      </c>
      <c r="G50" s="364">
        <f>VLOOKUP(B50,'15'!A$4:J$70,10)</f>
        <v>3034129</v>
      </c>
      <c r="H50" s="364">
        <f>VLOOKUP(B50,'17'!$A$4:$C$70,3)</f>
        <v>1549369</v>
      </c>
      <c r="I50" s="364">
        <f t="shared" si="2"/>
        <v>4583498</v>
      </c>
    </row>
    <row r="51" spans="1:9" ht="11.25" customHeight="1" x14ac:dyDescent="0.2">
      <c r="A51" s="449"/>
      <c r="B51" s="96" t="s">
        <v>52</v>
      </c>
      <c r="C51" s="102" t="s">
        <v>109</v>
      </c>
      <c r="D51" s="339">
        <v>2.875</v>
      </c>
      <c r="E51" s="362">
        <f>VLOOKUP(B51,'18'!$A$4:$E$70,5)</f>
        <v>4053</v>
      </c>
      <c r="F51" s="363">
        <f>VLOOKUP(B51,'16'!A$4:H$71,8,)</f>
        <v>0</v>
      </c>
      <c r="G51" s="364">
        <f>VLOOKUP(B51,'15'!A$4:J$70,10)</f>
        <v>1341548</v>
      </c>
      <c r="H51" s="364">
        <f>VLOOKUP(B51,'17'!$A$4:$C$70,3)</f>
        <v>0</v>
      </c>
      <c r="I51" s="364">
        <f t="shared" si="2"/>
        <v>1341548</v>
      </c>
    </row>
    <row r="52" spans="1:9" ht="12.75" customHeight="1" x14ac:dyDescent="0.2">
      <c r="A52" s="449"/>
      <c r="B52" s="96" t="s">
        <v>70</v>
      </c>
      <c r="C52" s="102" t="s">
        <v>105</v>
      </c>
      <c r="D52" s="339">
        <v>2.875</v>
      </c>
      <c r="E52" s="362">
        <f>VLOOKUP(B52,'18'!$A$4:$E$70,5)</f>
        <v>11559</v>
      </c>
      <c r="F52" s="363">
        <f>VLOOKUP(B52,'16'!A$4:H$71,8,)</f>
        <v>0</v>
      </c>
      <c r="G52" s="364">
        <f>VLOOKUP(B52,'15'!A$4:J$70,10)</f>
        <v>9524235</v>
      </c>
      <c r="H52" s="364">
        <f>VLOOKUP(B52,'17'!$A$4:$C$70,3)</f>
        <v>9182</v>
      </c>
      <c r="I52" s="364">
        <f t="shared" si="2"/>
        <v>9533417</v>
      </c>
    </row>
    <row r="53" spans="1:9" ht="12" customHeight="1" x14ac:dyDescent="0.2">
      <c r="A53" s="449"/>
      <c r="B53" s="96" t="s">
        <v>78</v>
      </c>
      <c r="C53" s="102" t="s">
        <v>109</v>
      </c>
      <c r="D53" s="339">
        <v>2.875</v>
      </c>
      <c r="E53" s="362">
        <f>VLOOKUP(B53,'18'!$A$4:$E$70,5)</f>
        <v>5962</v>
      </c>
      <c r="F53" s="363">
        <f>VLOOKUP(B53,'16'!A$4:H$71,8,)</f>
        <v>0</v>
      </c>
      <c r="G53" s="364">
        <f>VLOOKUP(B53,'15'!A$4:J$70,10)</f>
        <v>2500196.5</v>
      </c>
      <c r="H53" s="364">
        <f>VLOOKUP(B53,'17'!$A$4:$C$70,3)</f>
        <v>53652</v>
      </c>
      <c r="I53" s="364">
        <f t="shared" si="2"/>
        <v>2553848.5</v>
      </c>
    </row>
    <row r="54" spans="1:9" ht="12" customHeight="1" x14ac:dyDescent="0.2">
      <c r="A54" s="449"/>
      <c r="B54" s="96" t="s">
        <v>93</v>
      </c>
      <c r="C54" s="102" t="s">
        <v>109</v>
      </c>
      <c r="D54" s="339">
        <v>2.9375</v>
      </c>
      <c r="E54" s="362">
        <f>VLOOKUP(B54,'18'!$A$4:$E$70,5)</f>
        <v>2173</v>
      </c>
      <c r="F54" s="363">
        <f>VLOOKUP(B54,'16'!A$4:H$71,8,)</f>
        <v>86562</v>
      </c>
      <c r="G54" s="364">
        <f>VLOOKUP(B54,'15'!A$4:J$70,10)</f>
        <v>547372.83666666667</v>
      </c>
      <c r="H54" s="364">
        <f>VLOOKUP(B54,'17'!$A$4:$C$70,3)</f>
        <v>65821</v>
      </c>
      <c r="I54" s="364">
        <f t="shared" si="2"/>
        <v>699755.83666666667</v>
      </c>
    </row>
    <row r="55" spans="1:9" ht="11.25" customHeight="1" x14ac:dyDescent="0.2">
      <c r="A55" s="449"/>
      <c r="B55" s="96" t="s">
        <v>77</v>
      </c>
      <c r="C55" s="102" t="s">
        <v>109</v>
      </c>
      <c r="D55" s="339">
        <v>2.9375</v>
      </c>
      <c r="E55" s="362">
        <f>VLOOKUP(B55,'18'!$A$4:$E$70,5)</f>
        <v>2372</v>
      </c>
      <c r="F55" s="363">
        <f>VLOOKUP(B55,'16'!A$4:H$71,8,)</f>
        <v>46956</v>
      </c>
      <c r="G55" s="364">
        <f>VLOOKUP(B55,'15'!A$4:J$70,10)</f>
        <v>370527.75</v>
      </c>
      <c r="H55" s="364">
        <f>VLOOKUP(B55,'17'!$A$4:$C$70,3)</f>
        <v>149872</v>
      </c>
      <c r="I55" s="364">
        <f>F55+G55+H55</f>
        <v>567355.75</v>
      </c>
    </row>
    <row r="56" spans="1:9" ht="11.25" customHeight="1" x14ac:dyDescent="0.2">
      <c r="A56" s="449"/>
      <c r="B56" s="96" t="s">
        <v>55</v>
      </c>
      <c r="C56" s="102" t="s">
        <v>109</v>
      </c>
      <c r="D56" s="339">
        <v>3</v>
      </c>
      <c r="E56" s="362">
        <f>VLOOKUP(B56,'18'!$A$4:$E$70,5)</f>
        <v>5070</v>
      </c>
      <c r="F56" s="363">
        <f>VLOOKUP(B56,'16'!A$4:H$71,8,)</f>
        <v>0</v>
      </c>
      <c r="G56" s="364">
        <f>VLOOKUP(B56,'15'!A$4:J$70,10)</f>
        <v>2167022.5</v>
      </c>
      <c r="H56" s="364">
        <f>VLOOKUP(B56,'17'!$A$4:$C$70,3)</f>
        <v>2608731</v>
      </c>
      <c r="I56" s="364">
        <f t="shared" ref="I56:I69" si="3">F56+G56+H56</f>
        <v>4775753.5</v>
      </c>
    </row>
    <row r="57" spans="1:9" ht="11.25" customHeight="1" x14ac:dyDescent="0.2">
      <c r="A57" s="449"/>
      <c r="B57" s="96" t="s">
        <v>79</v>
      </c>
      <c r="C57" s="102" t="s">
        <v>109</v>
      </c>
      <c r="D57" s="339">
        <v>3.0625</v>
      </c>
      <c r="E57" s="362">
        <f>VLOOKUP(B57,'18'!$A$4:$E$70,5)</f>
        <v>2922</v>
      </c>
      <c r="F57" s="363">
        <f>VLOOKUP(B57,'16'!A$4:H$71,8,)</f>
        <v>0</v>
      </c>
      <c r="G57" s="364">
        <f>VLOOKUP(B57,'15'!A$4:J$70,10)</f>
        <v>959610.25</v>
      </c>
      <c r="H57" s="364">
        <f>VLOOKUP(B57,'17'!$A$4:$C$70,3)</f>
        <v>0</v>
      </c>
      <c r="I57" s="364">
        <f t="shared" si="3"/>
        <v>959610.25</v>
      </c>
    </row>
    <row r="58" spans="1:9" ht="12" customHeight="1" x14ac:dyDescent="0.2">
      <c r="A58" s="449"/>
      <c r="B58" s="96" t="s">
        <v>57</v>
      </c>
      <c r="C58" s="102" t="s">
        <v>105</v>
      </c>
      <c r="D58" s="339">
        <v>3.125</v>
      </c>
      <c r="E58" s="362">
        <f>VLOOKUP(B58,'18'!$A$4:$E$70,5)</f>
        <v>16794</v>
      </c>
      <c r="F58" s="363">
        <f>VLOOKUP(B58,'16'!A$4:H$71,8,)</f>
        <v>0</v>
      </c>
      <c r="G58" s="364">
        <f>VLOOKUP(B58,'15'!A$4:J$70,10)</f>
        <v>15910260.666666666</v>
      </c>
      <c r="H58" s="364">
        <f>VLOOKUP(B58,'17'!$A$4:$C$70,3)</f>
        <v>1786313</v>
      </c>
      <c r="I58" s="364">
        <f t="shared" si="3"/>
        <v>17696573.666666664</v>
      </c>
    </row>
    <row r="59" spans="1:9" ht="12" customHeight="1" x14ac:dyDescent="0.2">
      <c r="A59" s="450"/>
      <c r="B59" s="96" t="s">
        <v>66</v>
      </c>
      <c r="C59" s="102" t="s">
        <v>109</v>
      </c>
      <c r="D59" s="339">
        <v>3.125</v>
      </c>
      <c r="E59" s="362">
        <f>VLOOKUP(B59,'18'!$A$4:$E$70,5)</f>
        <v>2497</v>
      </c>
      <c r="F59" s="363">
        <f>VLOOKUP(B59,'16'!A$4:H$71,8,)</f>
        <v>0</v>
      </c>
      <c r="G59" s="364">
        <f>VLOOKUP(B59,'15'!A$4:J$70,10)</f>
        <v>953521</v>
      </c>
      <c r="H59" s="364">
        <f>VLOOKUP(B59,'17'!$A$4:$C$70,3)</f>
        <v>0</v>
      </c>
      <c r="I59" s="364">
        <f t="shared" si="3"/>
        <v>953521</v>
      </c>
    </row>
    <row r="60" spans="1:9" ht="11.25" customHeight="1" x14ac:dyDescent="0.2">
      <c r="A60" s="448" t="s">
        <v>122</v>
      </c>
      <c r="B60" s="97" t="s">
        <v>84</v>
      </c>
      <c r="C60" s="103" t="s">
        <v>109</v>
      </c>
      <c r="D60" s="343">
        <v>3.1875</v>
      </c>
      <c r="E60" s="365">
        <f>VLOOKUP(B60,'18'!$A$4:$E$70,5)</f>
        <v>5273</v>
      </c>
      <c r="F60" s="366">
        <f>VLOOKUP(B60,'16'!A$4:H$71,8,)</f>
        <v>0</v>
      </c>
      <c r="G60" s="367">
        <f>VLOOKUP(B60,'15'!A$4:J$70,10)</f>
        <v>1424644</v>
      </c>
      <c r="H60" s="367">
        <f>VLOOKUP(B60,'17'!$A$4:$C$70,3)</f>
        <v>612710</v>
      </c>
      <c r="I60" s="367">
        <f t="shared" si="3"/>
        <v>2037354</v>
      </c>
    </row>
    <row r="61" spans="1:9" ht="11.25" customHeight="1" x14ac:dyDescent="0.2">
      <c r="A61" s="449"/>
      <c r="B61" s="97" t="s">
        <v>44</v>
      </c>
      <c r="C61" s="103" t="s">
        <v>109</v>
      </c>
      <c r="D61" s="343">
        <v>3.1875</v>
      </c>
      <c r="E61" s="365">
        <f>VLOOKUP(B61,'18'!$A$4:$E$70,5)</f>
        <v>3764</v>
      </c>
      <c r="F61" s="366">
        <f>VLOOKUP(B61,'16'!A$4:H$71,8,)</f>
        <v>0</v>
      </c>
      <c r="G61" s="367">
        <f>VLOOKUP(B61,'15'!A$4:J$70,10)</f>
        <v>1037069.6666666666</v>
      </c>
      <c r="H61" s="367">
        <f>VLOOKUP(B61,'17'!$A$4:$C$70,3)</f>
        <v>0</v>
      </c>
      <c r="I61" s="367">
        <f t="shared" si="3"/>
        <v>1037069.6666666666</v>
      </c>
    </row>
    <row r="62" spans="1:9" ht="11.25" customHeight="1" x14ac:dyDescent="0.2">
      <c r="A62" s="449"/>
      <c r="B62" s="97" t="s">
        <v>96</v>
      </c>
      <c r="C62" s="103" t="s">
        <v>109</v>
      </c>
      <c r="D62" s="343">
        <v>3.1875</v>
      </c>
      <c r="E62" s="365">
        <f>VLOOKUP(B62,'18'!$A$4:$E$70,5)</f>
        <v>2088</v>
      </c>
      <c r="F62" s="366">
        <f>VLOOKUP(B62,'16'!A$4:H$71,8,)</f>
        <v>0</v>
      </c>
      <c r="G62" s="367">
        <f>VLOOKUP(B62,'15'!A$4:J$70,10)</f>
        <v>819975.33333333337</v>
      </c>
      <c r="H62" s="367">
        <f>VLOOKUP(B62,'17'!$A$4:$C$70,3)</f>
        <v>0</v>
      </c>
      <c r="I62" s="367">
        <f t="shared" si="3"/>
        <v>819975.33333333337</v>
      </c>
    </row>
    <row r="63" spans="1:9" ht="11.25" customHeight="1" x14ac:dyDescent="0.2">
      <c r="A63" s="449"/>
      <c r="B63" s="97" t="s">
        <v>111</v>
      </c>
      <c r="C63" s="103" t="s">
        <v>109</v>
      </c>
      <c r="D63" s="343">
        <v>3.1875</v>
      </c>
      <c r="E63" s="365">
        <f>VLOOKUP(B63,'18'!$A$4:$E$70,5)</f>
        <v>3088</v>
      </c>
      <c r="F63" s="366">
        <f>VLOOKUP(B63,'16'!A$4:H$71,8,)</f>
        <v>0</v>
      </c>
      <c r="G63" s="367">
        <f>VLOOKUP(B63,'15'!A$4:J$70,10)</f>
        <v>2241438.3333333335</v>
      </c>
      <c r="H63" s="367">
        <f>VLOOKUP(B63,'17'!$A$4:$C$70,3)</f>
        <v>1070150</v>
      </c>
      <c r="I63" s="367">
        <f t="shared" si="3"/>
        <v>3311588.3333333335</v>
      </c>
    </row>
    <row r="64" spans="1:9" ht="11.25" customHeight="1" x14ac:dyDescent="0.2">
      <c r="A64" s="449"/>
      <c r="B64" s="97" t="s">
        <v>75</v>
      </c>
      <c r="C64" s="103" t="s">
        <v>105</v>
      </c>
      <c r="D64" s="343">
        <v>3.375</v>
      </c>
      <c r="E64" s="365">
        <f>VLOOKUP(B64,'18'!$A$4:$E$70,5)</f>
        <v>16528</v>
      </c>
      <c r="F64" s="366">
        <f>VLOOKUP(B64,'16'!A$4:H$71,8,)</f>
        <v>0</v>
      </c>
      <c r="G64" s="367">
        <f>VLOOKUP(B64,'15'!A$4:J$70,10)</f>
        <v>8127440.5</v>
      </c>
      <c r="H64" s="367">
        <f>VLOOKUP(B64,'17'!$A$4:$C$70,3)</f>
        <v>1157090</v>
      </c>
      <c r="I64" s="367">
        <f t="shared" si="3"/>
        <v>9284530.5</v>
      </c>
    </row>
    <row r="65" spans="1:9" ht="11.25" customHeight="1" x14ac:dyDescent="0.2">
      <c r="A65" s="449"/>
      <c r="B65" s="97" t="s">
        <v>60</v>
      </c>
      <c r="C65" s="103" t="s">
        <v>105</v>
      </c>
      <c r="D65" s="343">
        <v>3.375</v>
      </c>
      <c r="E65" s="365">
        <f>VLOOKUP(B65,'18'!$A$4:$E$70,5)</f>
        <v>16757</v>
      </c>
      <c r="F65" s="366">
        <f>VLOOKUP(B65,'16'!A$4:H$71,8,)</f>
        <v>0</v>
      </c>
      <c r="G65" s="367">
        <f>VLOOKUP(B65,'15'!A$4:J$70,10)</f>
        <v>19949056</v>
      </c>
      <c r="H65" s="367">
        <f>VLOOKUP(B65,'17'!$A$4:$C$70,3)</f>
        <v>1892633</v>
      </c>
      <c r="I65" s="367">
        <f t="shared" si="3"/>
        <v>21841689</v>
      </c>
    </row>
    <row r="66" spans="1:9" ht="11.25" customHeight="1" x14ac:dyDescent="0.2">
      <c r="A66" s="449"/>
      <c r="B66" s="97" t="s">
        <v>65</v>
      </c>
      <c r="C66" s="103" t="s">
        <v>109</v>
      </c>
      <c r="D66" s="343">
        <v>3.5625</v>
      </c>
      <c r="E66" s="365">
        <f>VLOOKUP(B66,'18'!$A$4:$E$70,5)</f>
        <v>1948</v>
      </c>
      <c r="F66" s="366">
        <f>VLOOKUP(B66,'16'!A$4:H$71,8,)</f>
        <v>0</v>
      </c>
      <c r="G66" s="367">
        <f>VLOOKUP(B66,'15'!A$4:J$70,10)</f>
        <v>1029288.5</v>
      </c>
      <c r="H66" s="367">
        <f>VLOOKUP(B66,'17'!$A$4:$C$70,3)</f>
        <v>232681</v>
      </c>
      <c r="I66" s="367">
        <f t="shared" si="3"/>
        <v>1261969.5</v>
      </c>
    </row>
    <row r="67" spans="1:9" ht="11.25" customHeight="1" x14ac:dyDescent="0.2">
      <c r="A67" s="449"/>
      <c r="B67" s="97" t="s">
        <v>88</v>
      </c>
      <c r="C67" s="103" t="s">
        <v>109</v>
      </c>
      <c r="D67" s="343">
        <v>3.625</v>
      </c>
      <c r="E67" s="365">
        <f>VLOOKUP(B67,'18'!$A$4:$E$70,5)</f>
        <v>974</v>
      </c>
      <c r="F67" s="366">
        <f>VLOOKUP(B67,'16'!A$4:H$71,8,)</f>
        <v>0</v>
      </c>
      <c r="G67" s="367">
        <f>VLOOKUP(B67,'15'!A$4:J$70,10)</f>
        <v>223642.75</v>
      </c>
      <c r="H67" s="367">
        <f>VLOOKUP(B67,'17'!$A$4:$C$70,3)</f>
        <v>99281</v>
      </c>
      <c r="I67" s="367">
        <f t="shared" si="3"/>
        <v>322923.75</v>
      </c>
    </row>
    <row r="68" spans="1:9" ht="11.25" customHeight="1" x14ac:dyDescent="0.2">
      <c r="A68" s="449"/>
      <c r="B68" s="97" t="s">
        <v>86</v>
      </c>
      <c r="C68" s="103" t="s">
        <v>105</v>
      </c>
      <c r="D68" s="343">
        <v>3.75</v>
      </c>
      <c r="E68" s="365">
        <f>VLOOKUP(B68,'18'!$A$4:$E$70,5)</f>
        <v>101053</v>
      </c>
      <c r="F68" s="366">
        <f>VLOOKUP(B68,'16'!A$4:H$71,8,)</f>
        <v>0</v>
      </c>
      <c r="G68" s="367">
        <f>VLOOKUP(B68,'15'!A$4:J$70,10)</f>
        <v>246258978.59999999</v>
      </c>
      <c r="H68" s="367">
        <f>VLOOKUP(B68,'17'!$A$4:$C$70,3)</f>
        <v>1616912</v>
      </c>
      <c r="I68" s="367">
        <f t="shared" si="3"/>
        <v>247875890.59999999</v>
      </c>
    </row>
    <row r="69" spans="1:9" ht="11.25" customHeight="1" x14ac:dyDescent="0.2">
      <c r="A69" s="450"/>
      <c r="B69" s="97" t="s">
        <v>61</v>
      </c>
      <c r="C69" s="103" t="s">
        <v>109</v>
      </c>
      <c r="D69" s="343">
        <v>3.8125</v>
      </c>
      <c r="E69" s="365">
        <f>VLOOKUP(B69,'18'!$A$4:$E$70,5)</f>
        <v>6810</v>
      </c>
      <c r="F69" s="366">
        <f>VLOOKUP(B69,'16'!A$4:H$71,8,)</f>
        <v>0</v>
      </c>
      <c r="G69" s="367">
        <f>VLOOKUP(B69,'15'!A$4:J$70,10)</f>
        <v>2981294.5</v>
      </c>
      <c r="H69" s="367">
        <f>VLOOKUP(B69,'17'!$A$4:$C$70,3)</f>
        <v>2737211</v>
      </c>
      <c r="I69" s="367">
        <f t="shared" si="3"/>
        <v>5718505.5</v>
      </c>
    </row>
    <row r="70" spans="1:9" ht="12.75" customHeight="1" x14ac:dyDescent="0.2">
      <c r="A70" s="476" t="str">
        <f>'1'!A70</f>
        <v>Statewide Total</v>
      </c>
      <c r="B70" s="477"/>
      <c r="C70" s="74"/>
      <c r="D70" s="368"/>
      <c r="E70" s="369">
        <f t="shared" ref="E70:I70" si="4">SUM(E3:E69)</f>
        <v>729538</v>
      </c>
      <c r="F70" s="193">
        <f t="shared" si="4"/>
        <v>3432383.92</v>
      </c>
      <c r="G70" s="193">
        <f t="shared" si="4"/>
        <v>627317195.39999998</v>
      </c>
      <c r="H70" s="193">
        <f t="shared" si="4"/>
        <v>35074544</v>
      </c>
      <c r="I70" s="193">
        <f t="shared" si="4"/>
        <v>665824123.31999993</v>
      </c>
    </row>
    <row r="72" spans="1:9" x14ac:dyDescent="0.2">
      <c r="B72" s="469" t="s">
        <v>106</v>
      </c>
      <c r="C72" s="469"/>
      <c r="D72" s="126">
        <f t="shared" ref="D72:H72" si="5">MIN(D3:D69)</f>
        <v>1.0625</v>
      </c>
      <c r="E72" s="133">
        <f t="shared" si="5"/>
        <v>182</v>
      </c>
      <c r="F72" s="370">
        <f t="shared" si="5"/>
        <v>0</v>
      </c>
      <c r="G72" s="370">
        <f t="shared" si="5"/>
        <v>87060.75</v>
      </c>
      <c r="H72" s="370">
        <f t="shared" si="5"/>
        <v>0</v>
      </c>
      <c r="I72" s="370">
        <f>MIN(I3:I70)</f>
        <v>161996.75</v>
      </c>
    </row>
    <row r="73" spans="1:9" x14ac:dyDescent="0.2">
      <c r="B73" s="469" t="s">
        <v>113</v>
      </c>
      <c r="C73" s="469"/>
      <c r="D73" s="126">
        <f t="shared" ref="D73:H73" si="6">MAX(D3:D69)</f>
        <v>3.8125</v>
      </c>
      <c r="E73" s="133">
        <f t="shared" si="6"/>
        <v>101053</v>
      </c>
      <c r="F73" s="370">
        <f t="shared" si="6"/>
        <v>2158525</v>
      </c>
      <c r="G73" s="370">
        <f t="shared" si="6"/>
        <v>246258978.59999999</v>
      </c>
      <c r="H73" s="370">
        <f t="shared" si="6"/>
        <v>5197821</v>
      </c>
      <c r="I73" s="370">
        <f>MAX(I3:I70)</f>
        <v>665824123.31999993</v>
      </c>
    </row>
    <row r="74" spans="1:9" x14ac:dyDescent="0.2">
      <c r="B74" s="469" t="s">
        <v>141</v>
      </c>
      <c r="C74" s="469"/>
      <c r="D74" s="126">
        <f t="shared" ref="D74:H74" si="7">AVERAGE(D3:D69)</f>
        <v>2.4897388059701493</v>
      </c>
      <c r="E74" s="133">
        <f t="shared" si="7"/>
        <v>10888.626865671642</v>
      </c>
      <c r="F74" s="370">
        <f t="shared" si="7"/>
        <v>51229.610746268656</v>
      </c>
      <c r="G74" s="370">
        <f t="shared" si="7"/>
        <v>9362943.214925373</v>
      </c>
      <c r="H74" s="370">
        <f t="shared" si="7"/>
        <v>523500.65671641793</v>
      </c>
      <c r="I74" s="370">
        <f>AVERAGE(I3:I70)</f>
        <v>19583062.450588234</v>
      </c>
    </row>
    <row r="75" spans="1:9" x14ac:dyDescent="0.2">
      <c r="B75" s="469" t="s">
        <v>110</v>
      </c>
      <c r="C75" s="469"/>
      <c r="D75" s="126">
        <f t="shared" ref="D75:I75" si="8">MEDIAN(D3:D69)</f>
        <v>2.5</v>
      </c>
      <c r="E75" s="133">
        <f t="shared" si="8"/>
        <v>4866</v>
      </c>
      <c r="F75" s="370">
        <f>MEDIAN(F3:F69)</f>
        <v>0</v>
      </c>
      <c r="G75" s="370">
        <f t="shared" si="8"/>
        <v>1926432</v>
      </c>
      <c r="H75" s="370">
        <f t="shared" si="8"/>
        <v>34467</v>
      </c>
      <c r="I75" s="370">
        <f t="shared" si="8"/>
        <v>2037354</v>
      </c>
    </row>
    <row r="77" spans="1:9" x14ac:dyDescent="0.2">
      <c r="B77" s="9" t="s">
        <v>114</v>
      </c>
    </row>
    <row r="78" spans="1:9" ht="11.25" customHeight="1" x14ac:dyDescent="0.2">
      <c r="B78" s="121" t="s">
        <v>117</v>
      </c>
      <c r="C78" s="470" t="s">
        <v>697</v>
      </c>
      <c r="D78" s="471"/>
      <c r="E78" s="471"/>
      <c r="F78" s="471"/>
      <c r="G78" s="472"/>
      <c r="I78" s="61"/>
    </row>
    <row r="79" spans="1:9" ht="11.25" customHeight="1" x14ac:dyDescent="0.2">
      <c r="B79" s="122" t="s">
        <v>118</v>
      </c>
      <c r="C79" s="473" t="s">
        <v>698</v>
      </c>
      <c r="D79" s="474"/>
      <c r="E79" s="474"/>
      <c r="F79" s="474"/>
      <c r="G79" s="475"/>
      <c r="I79" s="61"/>
    </row>
    <row r="80" spans="1:9" ht="11.25" customHeight="1" x14ac:dyDescent="0.2">
      <c r="B80" s="123" t="s">
        <v>116</v>
      </c>
      <c r="C80" s="465" t="s">
        <v>700</v>
      </c>
      <c r="D80" s="466"/>
      <c r="E80" s="466"/>
      <c r="F80" s="466"/>
      <c r="G80" s="467"/>
      <c r="I80" s="61"/>
    </row>
    <row r="81" spans="1:9" ht="11.25" customHeight="1" x14ac:dyDescent="0.2">
      <c r="B81" s="124" t="s">
        <v>115</v>
      </c>
      <c r="C81" s="462" t="s">
        <v>699</v>
      </c>
      <c r="D81" s="463"/>
      <c r="E81" s="463"/>
      <c r="F81" s="463"/>
      <c r="G81" s="464"/>
      <c r="I81" s="61"/>
    </row>
    <row r="83" spans="1:9" ht="11.25" customHeight="1" x14ac:dyDescent="0.2">
      <c r="A83" s="72"/>
      <c r="B83" s="461" t="str">
        <f>'18'!A72</f>
        <v>* 2010 County population estimates from PA Data Center, Penn State University</v>
      </c>
      <c r="C83" s="461"/>
      <c r="D83" s="461"/>
      <c r="E83" s="461"/>
      <c r="F83" s="461"/>
      <c r="G83" s="461"/>
      <c r="H83" s="371"/>
      <c r="I83" s="371"/>
    </row>
  </sheetData>
  <mergeCells count="16">
    <mergeCell ref="B83:G83"/>
    <mergeCell ref="C81:G81"/>
    <mergeCell ref="C80:G80"/>
    <mergeCell ref="A1:H1"/>
    <mergeCell ref="A2:B2"/>
    <mergeCell ref="B72:C72"/>
    <mergeCell ref="C78:G78"/>
    <mergeCell ref="C79:G79"/>
    <mergeCell ref="B73:C73"/>
    <mergeCell ref="B74:C74"/>
    <mergeCell ref="B75:C75"/>
    <mergeCell ref="A70:B70"/>
    <mergeCell ref="A3:A11"/>
    <mergeCell ref="A12:A34"/>
    <mergeCell ref="A35:A59"/>
    <mergeCell ref="A60:A69"/>
  </mergeCells>
  <phoneticPr fontId="3" type="noConversion"/>
  <printOptions horizontalCentered="1"/>
  <pageMargins left="0.25" right="0.25" top="0.5" bottom="0.5" header="0.25" footer="0.25"/>
  <pageSetup fitToHeight="2" orientation="portrait" r:id="rId1"/>
  <headerFooter alignWithMargins="0">
    <oddFooter>&amp;L&amp;8Prepared by:  Office of Child Development and Early Learning&amp;C&amp;8&amp;P&amp;R&amp;8Updated: 11/1/2011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22"/>
  </sheetPr>
  <dimension ref="A1:Z80"/>
  <sheetViews>
    <sheetView workbookViewId="0">
      <pane ySplit="3" topLeftCell="A4" activePane="bottomLeft" state="frozen"/>
      <selection pane="bottomLeft" activeCell="A4" sqref="A4"/>
    </sheetView>
  </sheetViews>
  <sheetFormatPr defaultRowHeight="11.25" x14ac:dyDescent="0.2"/>
  <cols>
    <col min="1" max="1" width="13.7109375" style="1" customWidth="1"/>
    <col min="2" max="2" width="11.7109375" style="230" customWidth="1"/>
    <col min="3" max="3" width="8.85546875" style="61" customWidth="1"/>
    <col min="4" max="4" width="9" style="61" customWidth="1"/>
    <col min="5" max="5" width="8.85546875" style="61" customWidth="1"/>
    <col min="6" max="6" width="11.42578125" style="61" customWidth="1"/>
    <col min="7" max="10" width="12.140625" style="61" customWidth="1"/>
    <col min="11" max="11" width="12.5703125" style="61" customWidth="1"/>
    <col min="12" max="12" width="12.7109375" style="61" customWidth="1"/>
    <col min="13" max="13" width="8.7109375" style="61" customWidth="1"/>
    <col min="14" max="14" width="11.85546875" style="61" customWidth="1"/>
    <col min="15" max="26" width="9.140625" style="78"/>
    <col min="27" max="16384" width="9.140625" style="1"/>
  </cols>
  <sheetData>
    <row r="1" spans="1:26" ht="12" x14ac:dyDescent="0.2">
      <c r="A1" s="485" t="str">
        <f>'Table of Contents'!B7&amp;":  "&amp;'Table of Contents'!C7</f>
        <v>Tab 3:  Early Childhood Education Programs - Infants and Toddlers Served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</row>
    <row r="2" spans="1:26" s="18" customFormat="1" ht="12.75" x14ac:dyDescent="0.2">
      <c r="A2" s="479" t="s">
        <v>591</v>
      </c>
      <c r="B2" s="481"/>
      <c r="C2" s="481"/>
      <c r="D2" s="481"/>
      <c r="E2" s="481"/>
      <c r="F2" s="292"/>
      <c r="G2" s="479"/>
      <c r="H2" s="480"/>
      <c r="I2" s="480"/>
      <c r="J2" s="481"/>
      <c r="K2" s="482"/>
      <c r="L2" s="482"/>
      <c r="M2" s="482"/>
      <c r="N2" s="483"/>
      <c r="O2" s="79"/>
      <c r="P2" s="478"/>
      <c r="Q2" s="478"/>
      <c r="R2" s="478"/>
      <c r="S2" s="478"/>
      <c r="T2" s="478"/>
      <c r="U2" s="478"/>
      <c r="V2" s="478"/>
      <c r="W2" s="478"/>
      <c r="X2" s="478"/>
      <c r="Y2" s="478"/>
      <c r="Z2" s="80"/>
    </row>
    <row r="3" spans="1:26" s="4" customFormat="1" ht="72" x14ac:dyDescent="0.2">
      <c r="A3" s="37" t="str">
        <f>'1'!A2</f>
        <v>County</v>
      </c>
      <c r="B3" s="3" t="str">
        <f>'1'!C2</f>
        <v>County Classification</v>
      </c>
      <c r="C3" s="3" t="str">
        <f>'18'!C2</f>
        <v># of Children Ages 0-2*</v>
      </c>
      <c r="D3" s="3" t="str">
        <f>'18'!D2</f>
        <v># of Children Ages 3-4*</v>
      </c>
      <c r="E3" s="3" t="str">
        <f>'18'!E2</f>
        <v># of Children Under 5*</v>
      </c>
      <c r="F3" s="180" t="s">
        <v>273</v>
      </c>
      <c r="G3" s="300" t="s">
        <v>211</v>
      </c>
      <c r="H3" s="261" t="s">
        <v>568</v>
      </c>
      <c r="I3" s="303" t="s">
        <v>569</v>
      </c>
      <c r="J3" s="132" t="s">
        <v>215</v>
      </c>
      <c r="K3" s="296" t="s">
        <v>212</v>
      </c>
      <c r="L3" s="298" t="s">
        <v>213</v>
      </c>
      <c r="M3" s="21" t="s">
        <v>207</v>
      </c>
      <c r="N3" s="181" t="s">
        <v>214</v>
      </c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</row>
    <row r="4" spans="1:26" x14ac:dyDescent="0.2">
      <c r="A4" s="15" t="s">
        <v>37</v>
      </c>
      <c r="B4" s="381" t="s">
        <v>109</v>
      </c>
      <c r="C4" s="163">
        <f>'18'!C4</f>
        <v>3260</v>
      </c>
      <c r="D4" s="163">
        <f>'18'!D4</f>
        <v>2334</v>
      </c>
      <c r="E4" s="163">
        <f>'18'!E4</f>
        <v>5594</v>
      </c>
      <c r="F4" s="209">
        <f>'6'!J4</f>
        <v>8</v>
      </c>
      <c r="G4" s="209">
        <f>'7'!I4</f>
        <v>0</v>
      </c>
      <c r="H4" s="209">
        <f>'8'!J4</f>
        <v>0</v>
      </c>
      <c r="I4" s="209">
        <f>'9'!I4</f>
        <v>0</v>
      </c>
      <c r="J4" s="209">
        <f>'10'!O4</f>
        <v>0</v>
      </c>
      <c r="K4" s="209">
        <f>'13'!H4</f>
        <v>202</v>
      </c>
      <c r="L4" s="209">
        <f>'14'!Q4</f>
        <v>247.0387596899225</v>
      </c>
      <c r="M4" s="209">
        <f>F4+G4+H4+I4+J4+K4+L4</f>
        <v>457.03875968992247</v>
      </c>
      <c r="N4" s="372">
        <f>M4/C4</f>
        <v>0.14019593855519094</v>
      </c>
    </row>
    <row r="5" spans="1:26" x14ac:dyDescent="0.2">
      <c r="A5" s="15" t="s">
        <v>38</v>
      </c>
      <c r="B5" s="381" t="s">
        <v>105</v>
      </c>
      <c r="C5" s="163">
        <f>'18'!C5</f>
        <v>38336</v>
      </c>
      <c r="D5" s="163">
        <f>'18'!D5</f>
        <v>25304</v>
      </c>
      <c r="E5" s="163">
        <f>'18'!E5</f>
        <v>63640</v>
      </c>
      <c r="F5" s="209">
        <f>'6'!J5</f>
        <v>182</v>
      </c>
      <c r="G5" s="209">
        <f>'7'!I5</f>
        <v>0</v>
      </c>
      <c r="H5" s="209">
        <f>'8'!J5</f>
        <v>0</v>
      </c>
      <c r="I5" s="209">
        <f>'9'!I5</f>
        <v>581</v>
      </c>
      <c r="J5" s="209">
        <f>'10'!O5</f>
        <v>822</v>
      </c>
      <c r="K5" s="209">
        <f>'13'!H5</f>
        <v>4069</v>
      </c>
      <c r="L5" s="209">
        <f>'14'!Q5</f>
        <v>4553.25</v>
      </c>
      <c r="M5" s="209">
        <f t="shared" ref="M5:M68" si="0">F5+G5+H5+I5+J5+K5+L5</f>
        <v>10207.25</v>
      </c>
      <c r="N5" s="372">
        <f>M5/C5</f>
        <v>0.26625756469115192</v>
      </c>
    </row>
    <row r="6" spans="1:26" x14ac:dyDescent="0.2">
      <c r="A6" s="15" t="s">
        <v>39</v>
      </c>
      <c r="B6" s="381" t="s">
        <v>109</v>
      </c>
      <c r="C6" s="163">
        <f>'18'!C6</f>
        <v>2129</v>
      </c>
      <c r="D6" s="163">
        <f>'18'!D6</f>
        <v>1476</v>
      </c>
      <c r="E6" s="163">
        <f>'18'!E6</f>
        <v>3605</v>
      </c>
      <c r="F6" s="209">
        <f>'6'!J6</f>
        <v>0</v>
      </c>
      <c r="G6" s="209">
        <f>'7'!I6</f>
        <v>26</v>
      </c>
      <c r="H6" s="209">
        <f>'8'!J6</f>
        <v>0</v>
      </c>
      <c r="I6" s="209">
        <f>'9'!I6</f>
        <v>24</v>
      </c>
      <c r="J6" s="209">
        <f>'10'!O6</f>
        <v>0</v>
      </c>
      <c r="K6" s="209">
        <f>'13'!H6</f>
        <v>222</v>
      </c>
      <c r="L6" s="209">
        <f>'14'!Q6</f>
        <v>175.14403292181069</v>
      </c>
      <c r="M6" s="209">
        <f t="shared" si="0"/>
        <v>447.14403292181066</v>
      </c>
      <c r="N6" s="372">
        <f t="shared" ref="N6:N63" si="1">M6/C6</f>
        <v>0.21002537948417599</v>
      </c>
    </row>
    <row r="7" spans="1:26" x14ac:dyDescent="0.2">
      <c r="A7" s="15" t="s">
        <v>40</v>
      </c>
      <c r="B7" s="381" t="s">
        <v>105</v>
      </c>
      <c r="C7" s="163">
        <f>'18'!C7</f>
        <v>5417</v>
      </c>
      <c r="D7" s="163">
        <f>'18'!D7</f>
        <v>3549</v>
      </c>
      <c r="E7" s="163">
        <f>'18'!E7</f>
        <v>8966</v>
      </c>
      <c r="F7" s="209">
        <f>'6'!J7</f>
        <v>0</v>
      </c>
      <c r="G7" s="209">
        <f>'7'!I7</f>
        <v>0</v>
      </c>
      <c r="H7" s="209">
        <f>'8'!J7</f>
        <v>0</v>
      </c>
      <c r="I7" s="209">
        <f>'9'!I7</f>
        <v>0</v>
      </c>
      <c r="J7" s="209">
        <f>'10'!O7</f>
        <v>98</v>
      </c>
      <c r="K7" s="209">
        <f>'13'!H7</f>
        <v>471</v>
      </c>
      <c r="L7" s="209">
        <f>'14'!Q7</f>
        <v>442.22065063649222</v>
      </c>
      <c r="M7" s="209">
        <f t="shared" si="0"/>
        <v>1011.2206506364922</v>
      </c>
      <c r="N7" s="372">
        <f t="shared" si="1"/>
        <v>0.18667540163125201</v>
      </c>
    </row>
    <row r="8" spans="1:26" x14ac:dyDescent="0.2">
      <c r="A8" s="15" t="s">
        <v>41</v>
      </c>
      <c r="B8" s="381" t="s">
        <v>109</v>
      </c>
      <c r="C8" s="163">
        <f>'18'!C8</f>
        <v>1561</v>
      </c>
      <c r="D8" s="163">
        <f>'18'!D8</f>
        <v>1066</v>
      </c>
      <c r="E8" s="163">
        <f>'18'!E8</f>
        <v>2627</v>
      </c>
      <c r="F8" s="209">
        <f>'6'!J8</f>
        <v>0</v>
      </c>
      <c r="G8" s="209">
        <f>'7'!I8</f>
        <v>0</v>
      </c>
      <c r="H8" s="209">
        <f>'8'!J8</f>
        <v>0</v>
      </c>
      <c r="I8" s="209">
        <f>'9'!I8</f>
        <v>30</v>
      </c>
      <c r="J8" s="209">
        <f>'10'!O8</f>
        <v>75</v>
      </c>
      <c r="K8" s="209">
        <f>'13'!H8</f>
        <v>94</v>
      </c>
      <c r="L8" s="209">
        <f>'14'!Q8</f>
        <v>65.696428571428569</v>
      </c>
      <c r="M8" s="209">
        <f t="shared" si="0"/>
        <v>264.69642857142856</v>
      </c>
      <c r="N8" s="372">
        <f t="shared" si="1"/>
        <v>0.16956850004575821</v>
      </c>
    </row>
    <row r="9" spans="1:26" x14ac:dyDescent="0.2">
      <c r="A9" s="15" t="s">
        <v>42</v>
      </c>
      <c r="B9" s="381" t="s">
        <v>105</v>
      </c>
      <c r="C9" s="163">
        <f>'18'!C9</f>
        <v>14834</v>
      </c>
      <c r="D9" s="163">
        <f>'18'!D9</f>
        <v>10454</v>
      </c>
      <c r="E9" s="163">
        <f>'18'!E9</f>
        <v>25288</v>
      </c>
      <c r="F9" s="209">
        <f>'6'!J9</f>
        <v>230</v>
      </c>
      <c r="G9" s="209">
        <f>'7'!I9</f>
        <v>0</v>
      </c>
      <c r="H9" s="209">
        <f>'8'!J9</f>
        <v>0</v>
      </c>
      <c r="I9" s="209">
        <f>'9'!I9</f>
        <v>91</v>
      </c>
      <c r="J9" s="209">
        <f>'10'!O9</f>
        <v>0</v>
      </c>
      <c r="K9" s="209">
        <f>'13'!H9</f>
        <v>1716</v>
      </c>
      <c r="L9" s="209">
        <f>'14'!Q9</f>
        <v>1164.0073428178064</v>
      </c>
      <c r="M9" s="209">
        <f t="shared" si="0"/>
        <v>3201.0073428178066</v>
      </c>
      <c r="N9" s="372">
        <f t="shared" si="1"/>
        <v>0.21578854946864007</v>
      </c>
    </row>
    <row r="10" spans="1:26" x14ac:dyDescent="0.2">
      <c r="A10" s="15" t="s">
        <v>43</v>
      </c>
      <c r="B10" s="381" t="s">
        <v>109</v>
      </c>
      <c r="C10" s="163">
        <f>'18'!C10</f>
        <v>4316</v>
      </c>
      <c r="D10" s="163">
        <f>'18'!D10</f>
        <v>2911</v>
      </c>
      <c r="E10" s="163">
        <f>'18'!E10</f>
        <v>7227</v>
      </c>
      <c r="F10" s="209">
        <f>'6'!J10</f>
        <v>225</v>
      </c>
      <c r="G10" s="209">
        <f>'7'!I10</f>
        <v>0</v>
      </c>
      <c r="H10" s="209">
        <f>'8'!J10</f>
        <v>0</v>
      </c>
      <c r="I10" s="209">
        <f>'9'!I10</f>
        <v>41</v>
      </c>
      <c r="J10" s="209">
        <f>'10'!O10</f>
        <v>0</v>
      </c>
      <c r="K10" s="209">
        <f>'13'!H10</f>
        <v>437</v>
      </c>
      <c r="L10" s="209">
        <f>'14'!Q10</f>
        <v>353.08409506398539</v>
      </c>
      <c r="M10" s="209">
        <f t="shared" si="0"/>
        <v>1056.0840950639854</v>
      </c>
      <c r="N10" s="372">
        <f t="shared" si="1"/>
        <v>0.24469047615013564</v>
      </c>
    </row>
    <row r="11" spans="1:26" x14ac:dyDescent="0.2">
      <c r="A11" s="15" t="s">
        <v>44</v>
      </c>
      <c r="B11" s="381" t="s">
        <v>109</v>
      </c>
      <c r="C11" s="163">
        <f>'18'!C11</f>
        <v>2246</v>
      </c>
      <c r="D11" s="163">
        <f>'18'!D11</f>
        <v>1518</v>
      </c>
      <c r="E11" s="163">
        <f>'18'!E11</f>
        <v>3764</v>
      </c>
      <c r="F11" s="209">
        <f>'6'!J11</f>
        <v>81</v>
      </c>
      <c r="G11" s="209">
        <f>'7'!I11</f>
        <v>0</v>
      </c>
      <c r="H11" s="209">
        <f>'8'!J11</f>
        <v>0</v>
      </c>
      <c r="I11" s="209">
        <f>'9'!I11</f>
        <v>0</v>
      </c>
      <c r="J11" s="209">
        <f>'10'!O11</f>
        <v>38</v>
      </c>
      <c r="K11" s="209">
        <f>'13'!H11</f>
        <v>150</v>
      </c>
      <c r="L11" s="209">
        <f>'14'!Q11</f>
        <v>210</v>
      </c>
      <c r="M11" s="209">
        <f t="shared" si="0"/>
        <v>479</v>
      </c>
      <c r="N11" s="372">
        <f t="shared" si="1"/>
        <v>0.21326803205699021</v>
      </c>
    </row>
    <row r="12" spans="1:26" x14ac:dyDescent="0.2">
      <c r="A12" s="15" t="s">
        <v>224</v>
      </c>
      <c r="B12" s="381" t="s">
        <v>105</v>
      </c>
      <c r="C12" s="163">
        <f>'18'!C12</f>
        <v>19766</v>
      </c>
      <c r="D12" s="163">
        <f>'18'!D12</f>
        <v>14384</v>
      </c>
      <c r="E12" s="163">
        <f>'18'!E12</f>
        <v>34150</v>
      </c>
      <c r="F12" s="209">
        <f>'6'!J12</f>
        <v>0</v>
      </c>
      <c r="G12" s="209">
        <f>'7'!I12</f>
        <v>0</v>
      </c>
      <c r="H12" s="209">
        <f>'8'!J12</f>
        <v>0</v>
      </c>
      <c r="I12" s="209">
        <f>'9'!I12</f>
        <v>66</v>
      </c>
      <c r="J12" s="209">
        <f>'10'!O12</f>
        <v>0</v>
      </c>
      <c r="K12" s="209">
        <f>'13'!H12</f>
        <v>1743</v>
      </c>
      <c r="L12" s="209">
        <f>'14'!Q12</f>
        <v>1887.4381732012064</v>
      </c>
      <c r="M12" s="209">
        <f t="shared" si="0"/>
        <v>3696.4381732012062</v>
      </c>
      <c r="N12" s="372">
        <f t="shared" si="1"/>
        <v>0.18700992477998615</v>
      </c>
    </row>
    <row r="13" spans="1:26" x14ac:dyDescent="0.2">
      <c r="A13" s="15" t="s">
        <v>45</v>
      </c>
      <c r="B13" s="381" t="s">
        <v>109</v>
      </c>
      <c r="C13" s="163">
        <f>'18'!C13</f>
        <v>5721</v>
      </c>
      <c r="D13" s="163">
        <f>'18'!D13</f>
        <v>4262</v>
      </c>
      <c r="E13" s="163">
        <f>'18'!E13</f>
        <v>9983</v>
      </c>
      <c r="F13" s="209">
        <f>'6'!J13</f>
        <v>0</v>
      </c>
      <c r="G13" s="209">
        <f>'7'!I13</f>
        <v>0</v>
      </c>
      <c r="H13" s="209">
        <f>'8'!J13</f>
        <v>0</v>
      </c>
      <c r="I13" s="209">
        <f>'9'!I13</f>
        <v>0</v>
      </c>
      <c r="J13" s="209">
        <f>'10'!O13</f>
        <v>80</v>
      </c>
      <c r="K13" s="209">
        <f>'13'!H13</f>
        <v>519</v>
      </c>
      <c r="L13" s="209">
        <f>'14'!Q13</f>
        <v>377.39211136890953</v>
      </c>
      <c r="M13" s="209">
        <f t="shared" si="0"/>
        <v>976.39211136890958</v>
      </c>
      <c r="N13" s="372">
        <f t="shared" si="1"/>
        <v>0.17066808449028309</v>
      </c>
    </row>
    <row r="14" spans="1:26" ht="12" customHeight="1" x14ac:dyDescent="0.2">
      <c r="A14" s="15" t="s">
        <v>46</v>
      </c>
      <c r="B14" s="381" t="s">
        <v>109</v>
      </c>
      <c r="C14" s="163">
        <f>'18'!C14</f>
        <v>4199</v>
      </c>
      <c r="D14" s="163">
        <f>'18'!D14</f>
        <v>3044</v>
      </c>
      <c r="E14" s="163">
        <f>'18'!E14</f>
        <v>7243</v>
      </c>
      <c r="F14" s="209">
        <f>'6'!J14</f>
        <v>97</v>
      </c>
      <c r="G14" s="209">
        <f>'7'!I14</f>
        <v>0</v>
      </c>
      <c r="H14" s="209">
        <f>'8'!J14</f>
        <v>0</v>
      </c>
      <c r="I14" s="209">
        <f>'9'!I14</f>
        <v>0</v>
      </c>
      <c r="J14" s="209">
        <f>'10'!O14</f>
        <v>72</v>
      </c>
      <c r="K14" s="209">
        <f>'13'!H14</f>
        <v>341</v>
      </c>
      <c r="L14" s="209">
        <f>'14'!Q14</f>
        <v>580.18729641693812</v>
      </c>
      <c r="M14" s="209">
        <f t="shared" si="0"/>
        <v>1090.1872964169381</v>
      </c>
      <c r="N14" s="372">
        <f t="shared" si="1"/>
        <v>0.25963022062799196</v>
      </c>
    </row>
    <row r="15" spans="1:26" x14ac:dyDescent="0.2">
      <c r="A15" s="15" t="s">
        <v>47</v>
      </c>
      <c r="B15" s="381" t="s">
        <v>109</v>
      </c>
      <c r="C15" s="163">
        <f>'18'!C15</f>
        <v>139</v>
      </c>
      <c r="D15" s="163">
        <f>'18'!D15</f>
        <v>80</v>
      </c>
      <c r="E15" s="163">
        <f>'18'!E15</f>
        <v>219</v>
      </c>
      <c r="F15" s="209">
        <f>'6'!J15</f>
        <v>0</v>
      </c>
      <c r="G15" s="209">
        <f>'7'!I15</f>
        <v>0</v>
      </c>
      <c r="H15" s="209">
        <f>'8'!J15</f>
        <v>0</v>
      </c>
      <c r="I15" s="209">
        <f>'9'!I15</f>
        <v>40</v>
      </c>
      <c r="J15" s="209">
        <f>'10'!O15</f>
        <v>0</v>
      </c>
      <c r="K15" s="209">
        <f>'13'!H15</f>
        <v>21</v>
      </c>
      <c r="L15" s="209">
        <f>'14'!Q15</f>
        <v>53</v>
      </c>
      <c r="M15" s="209">
        <f t="shared" si="0"/>
        <v>114</v>
      </c>
      <c r="N15" s="372">
        <f t="shared" si="1"/>
        <v>0.82014388489208634</v>
      </c>
    </row>
    <row r="16" spans="1:26" x14ac:dyDescent="0.2">
      <c r="A16" s="15" t="s">
        <v>48</v>
      </c>
      <c r="B16" s="381" t="s">
        <v>109</v>
      </c>
      <c r="C16" s="163">
        <f>'18'!C16</f>
        <v>2045</v>
      </c>
      <c r="D16" s="163">
        <f>'18'!D16</f>
        <v>1442</v>
      </c>
      <c r="E16" s="163">
        <f>'18'!E16</f>
        <v>3487</v>
      </c>
      <c r="F16" s="209">
        <f>'6'!J16</f>
        <v>0</v>
      </c>
      <c r="G16" s="209">
        <f>'7'!I16</f>
        <v>0</v>
      </c>
      <c r="H16" s="209">
        <f>'8'!J16</f>
        <v>0</v>
      </c>
      <c r="I16" s="209">
        <f>'9'!I16</f>
        <v>0</v>
      </c>
      <c r="J16" s="209">
        <f>'10'!O16</f>
        <v>72</v>
      </c>
      <c r="K16" s="209">
        <f>'13'!H16</f>
        <v>105</v>
      </c>
      <c r="L16" s="209">
        <f>'14'!Q16</f>
        <v>117.76</v>
      </c>
      <c r="M16" s="209">
        <f t="shared" si="0"/>
        <v>294.76</v>
      </c>
      <c r="N16" s="372">
        <f t="shared" si="1"/>
        <v>0.14413691931540343</v>
      </c>
    </row>
    <row r="17" spans="1:16" x14ac:dyDescent="0.2">
      <c r="A17" s="15" t="s">
        <v>49</v>
      </c>
      <c r="B17" s="381" t="s">
        <v>109</v>
      </c>
      <c r="C17" s="163">
        <f>'18'!C17</f>
        <v>4001</v>
      </c>
      <c r="D17" s="163">
        <f>'18'!D17</f>
        <v>2770</v>
      </c>
      <c r="E17" s="163">
        <f>'18'!E17</f>
        <v>6771</v>
      </c>
      <c r="F17" s="209">
        <f>'6'!J17</f>
        <v>58</v>
      </c>
      <c r="G17" s="209">
        <f>'7'!I17</f>
        <v>0</v>
      </c>
      <c r="H17" s="209">
        <f>'8'!J17</f>
        <v>0</v>
      </c>
      <c r="I17" s="209">
        <f>'9'!I17</f>
        <v>0</v>
      </c>
      <c r="J17" s="209">
        <f>'10'!O17</f>
        <v>44</v>
      </c>
      <c r="K17" s="209">
        <f>'13'!H17</f>
        <v>292</v>
      </c>
      <c r="L17" s="209">
        <f>'14'!Q17</f>
        <v>597.03355704697992</v>
      </c>
      <c r="M17" s="209">
        <f t="shared" si="0"/>
        <v>991.03355704697992</v>
      </c>
      <c r="N17" s="372">
        <f t="shared" si="1"/>
        <v>0.24769646514545862</v>
      </c>
    </row>
    <row r="18" spans="1:16" x14ac:dyDescent="0.2">
      <c r="A18" s="15" t="s">
        <v>50</v>
      </c>
      <c r="B18" s="381" t="s">
        <v>105</v>
      </c>
      <c r="C18" s="163">
        <f>'18'!C18</f>
        <v>17963</v>
      </c>
      <c r="D18" s="163">
        <f>'18'!D18</f>
        <v>13163</v>
      </c>
      <c r="E18" s="163">
        <f>'18'!E18</f>
        <v>31126</v>
      </c>
      <c r="F18" s="209">
        <f>'6'!J18</f>
        <v>160</v>
      </c>
      <c r="G18" s="209">
        <f>'7'!I18</f>
        <v>0</v>
      </c>
      <c r="H18" s="209">
        <f>'8'!J18</f>
        <v>0</v>
      </c>
      <c r="I18" s="209">
        <f>'9'!I18</f>
        <v>82</v>
      </c>
      <c r="J18" s="209">
        <f>'10'!O18</f>
        <v>0</v>
      </c>
      <c r="K18" s="209">
        <f>'13'!H18</f>
        <v>1384</v>
      </c>
      <c r="L18" s="209">
        <f>'14'!Q18</f>
        <v>1721.8531468531469</v>
      </c>
      <c r="M18" s="209">
        <f t="shared" si="0"/>
        <v>3347.8531468531469</v>
      </c>
      <c r="N18" s="372">
        <f t="shared" si="1"/>
        <v>0.18637494554657613</v>
      </c>
      <c r="P18" s="108"/>
    </row>
    <row r="19" spans="1:16" x14ac:dyDescent="0.2">
      <c r="A19" s="15" t="s">
        <v>51</v>
      </c>
      <c r="B19" s="381" t="s">
        <v>109</v>
      </c>
      <c r="C19" s="163">
        <f>'18'!C19</f>
        <v>1226</v>
      </c>
      <c r="D19" s="163">
        <f>'18'!D19</f>
        <v>827</v>
      </c>
      <c r="E19" s="163">
        <f>'18'!E19</f>
        <v>2053</v>
      </c>
      <c r="F19" s="209">
        <f>'6'!J19</f>
        <v>0</v>
      </c>
      <c r="G19" s="209">
        <f>'7'!I19</f>
        <v>0</v>
      </c>
      <c r="H19" s="209">
        <f>'8'!J19</f>
        <v>0</v>
      </c>
      <c r="I19" s="209">
        <f>'9'!I19</f>
        <v>47</v>
      </c>
      <c r="J19" s="209">
        <f>'10'!O19</f>
        <v>24</v>
      </c>
      <c r="K19" s="209">
        <f>'13'!H19</f>
        <v>86</v>
      </c>
      <c r="L19" s="209">
        <f>'14'!Q19</f>
        <v>239.52808988764045</v>
      </c>
      <c r="M19" s="209">
        <f t="shared" si="0"/>
        <v>396.52808988764048</v>
      </c>
      <c r="N19" s="372">
        <f t="shared" si="1"/>
        <v>0.32343237348094656</v>
      </c>
      <c r="P19" s="108"/>
    </row>
    <row r="20" spans="1:16" x14ac:dyDescent="0.2">
      <c r="A20" s="15" t="s">
        <v>52</v>
      </c>
      <c r="B20" s="381" t="s">
        <v>109</v>
      </c>
      <c r="C20" s="163">
        <f>'18'!C20</f>
        <v>2393</v>
      </c>
      <c r="D20" s="163">
        <f>'18'!D20</f>
        <v>1660</v>
      </c>
      <c r="E20" s="163">
        <f>'18'!E20</f>
        <v>4053</v>
      </c>
      <c r="F20" s="209">
        <f>'6'!J20</f>
        <v>12</v>
      </c>
      <c r="G20" s="209">
        <f>'7'!I20</f>
        <v>0</v>
      </c>
      <c r="H20" s="209">
        <f>'8'!J20</f>
        <v>0</v>
      </c>
      <c r="I20" s="209">
        <f>'9'!I20</f>
        <v>330</v>
      </c>
      <c r="J20" s="209">
        <f>'10'!O20</f>
        <v>156</v>
      </c>
      <c r="K20" s="209">
        <f>'13'!H20</f>
        <v>178</v>
      </c>
      <c r="L20" s="209">
        <f>'14'!Q20</f>
        <v>258.07228915662654</v>
      </c>
      <c r="M20" s="209">
        <f t="shared" si="0"/>
        <v>934.07228915662654</v>
      </c>
      <c r="N20" s="372">
        <f t="shared" si="1"/>
        <v>0.39033526500485854</v>
      </c>
    </row>
    <row r="21" spans="1:16" x14ac:dyDescent="0.2">
      <c r="A21" s="15" t="s">
        <v>53</v>
      </c>
      <c r="B21" s="381" t="s">
        <v>109</v>
      </c>
      <c r="C21" s="163">
        <f>'18'!C21</f>
        <v>1301</v>
      </c>
      <c r="D21" s="163">
        <f>'18'!D21</f>
        <v>904</v>
      </c>
      <c r="E21" s="163">
        <f>'18'!E21</f>
        <v>2205</v>
      </c>
      <c r="F21" s="209">
        <f>'6'!J21</f>
        <v>12</v>
      </c>
      <c r="G21" s="209">
        <f>'7'!I21</f>
        <v>24</v>
      </c>
      <c r="H21" s="209">
        <f>'8'!J21</f>
        <v>0</v>
      </c>
      <c r="I21" s="209">
        <f>'9'!I21</f>
        <v>51</v>
      </c>
      <c r="J21" s="209">
        <f>'10'!O21</f>
        <v>53</v>
      </c>
      <c r="K21" s="209">
        <f>'13'!H21</f>
        <v>82</v>
      </c>
      <c r="L21" s="209">
        <f>'14'!Q21</f>
        <v>91.108695652173921</v>
      </c>
      <c r="M21" s="209">
        <f t="shared" si="0"/>
        <v>313.10869565217394</v>
      </c>
      <c r="N21" s="372">
        <f t="shared" si="1"/>
        <v>0.24066771379875015</v>
      </c>
    </row>
    <row r="22" spans="1:16" x14ac:dyDescent="0.2">
      <c r="A22" s="15" t="s">
        <v>54</v>
      </c>
      <c r="B22" s="381" t="s">
        <v>109</v>
      </c>
      <c r="C22" s="163">
        <f>'18'!C22</f>
        <v>1869</v>
      </c>
      <c r="D22" s="163">
        <f>'18'!D22</f>
        <v>1351</v>
      </c>
      <c r="E22" s="163">
        <f>'18'!E22</f>
        <v>3220</v>
      </c>
      <c r="F22" s="209">
        <f>'6'!J22</f>
        <v>98</v>
      </c>
      <c r="G22" s="209">
        <f>'7'!I22</f>
        <v>0</v>
      </c>
      <c r="H22" s="209">
        <f>'8'!J22</f>
        <v>0</v>
      </c>
      <c r="I22" s="209">
        <f>'9'!I22</f>
        <v>56</v>
      </c>
      <c r="J22" s="209">
        <f>'10'!O22</f>
        <v>0</v>
      </c>
      <c r="K22" s="209">
        <f>'13'!H22</f>
        <v>108</v>
      </c>
      <c r="L22" s="209">
        <f>'14'!Q22</f>
        <v>148.4325581395349</v>
      </c>
      <c r="M22" s="209">
        <f t="shared" si="0"/>
        <v>410.43255813953488</v>
      </c>
      <c r="N22" s="372">
        <f t="shared" si="1"/>
        <v>0.21960008461184316</v>
      </c>
    </row>
    <row r="23" spans="1:16" x14ac:dyDescent="0.2">
      <c r="A23" s="15" t="s">
        <v>55</v>
      </c>
      <c r="B23" s="381" t="s">
        <v>109</v>
      </c>
      <c r="C23" s="163">
        <f>'18'!C23</f>
        <v>2942</v>
      </c>
      <c r="D23" s="163">
        <f>'18'!D23</f>
        <v>2128</v>
      </c>
      <c r="E23" s="163">
        <f>'18'!E23</f>
        <v>5070</v>
      </c>
      <c r="F23" s="209">
        <f>'6'!J23</f>
        <v>0</v>
      </c>
      <c r="G23" s="209">
        <f>'7'!I23</f>
        <v>0</v>
      </c>
      <c r="H23" s="209">
        <f>'8'!J23</f>
        <v>0</v>
      </c>
      <c r="I23" s="209">
        <f>'9'!I23</f>
        <v>34</v>
      </c>
      <c r="J23" s="209">
        <f>'10'!O23</f>
        <v>60</v>
      </c>
      <c r="K23" s="209">
        <f>'13'!H23</f>
        <v>205</v>
      </c>
      <c r="L23" s="209">
        <f>'14'!Q23</f>
        <v>329.50381679389312</v>
      </c>
      <c r="M23" s="209">
        <f t="shared" si="0"/>
        <v>628.50381679389307</v>
      </c>
      <c r="N23" s="372">
        <f t="shared" si="1"/>
        <v>0.21363148089527298</v>
      </c>
    </row>
    <row r="24" spans="1:16" x14ac:dyDescent="0.2">
      <c r="A24" s="15" t="s">
        <v>56</v>
      </c>
      <c r="B24" s="381" t="s">
        <v>105</v>
      </c>
      <c r="C24" s="163">
        <f>'18'!C24</f>
        <v>7514</v>
      </c>
      <c r="D24" s="163">
        <f>'18'!D24</f>
        <v>5219</v>
      </c>
      <c r="E24" s="163">
        <f>'18'!E24</f>
        <v>12733</v>
      </c>
      <c r="F24" s="209">
        <f>'6'!J24</f>
        <v>72</v>
      </c>
      <c r="G24" s="209">
        <f>'7'!I24</f>
        <v>0</v>
      </c>
      <c r="H24" s="209">
        <f>'8'!J24</f>
        <v>0</v>
      </c>
      <c r="I24" s="209">
        <f>'9'!I24</f>
        <v>0</v>
      </c>
      <c r="J24" s="209">
        <f>'10'!O24</f>
        <v>30</v>
      </c>
      <c r="K24" s="209">
        <f>'13'!H24</f>
        <v>456</v>
      </c>
      <c r="L24" s="209">
        <f>'14'!Q24</f>
        <v>786.99733688415449</v>
      </c>
      <c r="M24" s="209">
        <f t="shared" si="0"/>
        <v>1344.9973368841545</v>
      </c>
      <c r="N24" s="372">
        <f t="shared" si="1"/>
        <v>0.17899884707002323</v>
      </c>
    </row>
    <row r="25" spans="1:16" x14ac:dyDescent="0.2">
      <c r="A25" s="15" t="s">
        <v>57</v>
      </c>
      <c r="B25" s="381" t="s">
        <v>105</v>
      </c>
      <c r="C25" s="163">
        <f>'18'!C25</f>
        <v>10076</v>
      </c>
      <c r="D25" s="163">
        <f>'18'!D25</f>
        <v>6718</v>
      </c>
      <c r="E25" s="163">
        <f>'18'!E25</f>
        <v>16794</v>
      </c>
      <c r="F25" s="209">
        <f>'6'!J25</f>
        <v>136</v>
      </c>
      <c r="G25" s="209">
        <f>'7'!I25</f>
        <v>0</v>
      </c>
      <c r="H25" s="209">
        <f>'8'!J25</f>
        <v>0</v>
      </c>
      <c r="I25" s="209">
        <f>'9'!I25</f>
        <v>96</v>
      </c>
      <c r="J25" s="209">
        <f>'10'!O25</f>
        <v>110</v>
      </c>
      <c r="K25" s="209">
        <f>'13'!H25</f>
        <v>710</v>
      </c>
      <c r="L25" s="209">
        <f>'14'!Q25</f>
        <v>1326.0662927078022</v>
      </c>
      <c r="M25" s="209">
        <f t="shared" si="0"/>
        <v>2378.0662927078019</v>
      </c>
      <c r="N25" s="372">
        <f t="shared" si="1"/>
        <v>0.23601293099521656</v>
      </c>
      <c r="O25" s="108"/>
    </row>
    <row r="26" spans="1:16" x14ac:dyDescent="0.2">
      <c r="A26" s="15" t="s">
        <v>58</v>
      </c>
      <c r="B26" s="381" t="s">
        <v>105</v>
      </c>
      <c r="C26" s="163">
        <f>'18'!C26</f>
        <v>20123</v>
      </c>
      <c r="D26" s="163">
        <f>'18'!D26</f>
        <v>13856</v>
      </c>
      <c r="E26" s="163">
        <f>'18'!E26</f>
        <v>33979</v>
      </c>
      <c r="F26" s="209">
        <f>'6'!J26</f>
        <v>155</v>
      </c>
      <c r="G26" s="209">
        <f>'7'!I26</f>
        <v>0</v>
      </c>
      <c r="H26" s="209">
        <f>'8'!J26</f>
        <v>0</v>
      </c>
      <c r="I26" s="209">
        <f>'9'!I26</f>
        <v>8</v>
      </c>
      <c r="J26" s="209">
        <f>'10'!O26</f>
        <v>0</v>
      </c>
      <c r="K26" s="209">
        <f>'13'!H26</f>
        <v>1473</v>
      </c>
      <c r="L26" s="209">
        <f>'14'!Q26</f>
        <v>1523.251580278129</v>
      </c>
      <c r="M26" s="209">
        <f t="shared" si="0"/>
        <v>3159.251580278129</v>
      </c>
      <c r="N26" s="372">
        <f t="shared" si="1"/>
        <v>0.15699704717378765</v>
      </c>
    </row>
    <row r="27" spans="1:16" x14ac:dyDescent="0.2">
      <c r="A27" s="15" t="s">
        <v>59</v>
      </c>
      <c r="B27" s="381" t="s">
        <v>109</v>
      </c>
      <c r="C27" s="163">
        <f>'18'!C27</f>
        <v>876</v>
      </c>
      <c r="D27" s="163">
        <f>'18'!D27</f>
        <v>671</v>
      </c>
      <c r="E27" s="163">
        <f>'18'!E27</f>
        <v>1547</v>
      </c>
      <c r="F27" s="209">
        <f>'6'!J27</f>
        <v>6</v>
      </c>
      <c r="G27" s="209">
        <f>'7'!I27</f>
        <v>0</v>
      </c>
      <c r="H27" s="209">
        <f>'8'!J27</f>
        <v>0</v>
      </c>
      <c r="I27" s="209">
        <f>'9'!I27</f>
        <v>0</v>
      </c>
      <c r="J27" s="209">
        <f>'10'!O27</f>
        <v>0</v>
      </c>
      <c r="K27" s="209">
        <f>'13'!H27</f>
        <v>107</v>
      </c>
      <c r="L27" s="209">
        <f>'14'!Q27</f>
        <v>69.375</v>
      </c>
      <c r="M27" s="209">
        <f t="shared" si="0"/>
        <v>182.375</v>
      </c>
      <c r="N27" s="372">
        <f t="shared" si="1"/>
        <v>0.2081906392694064</v>
      </c>
    </row>
    <row r="28" spans="1:16" x14ac:dyDescent="0.2">
      <c r="A28" s="15" t="s">
        <v>60</v>
      </c>
      <c r="B28" s="381" t="s">
        <v>105</v>
      </c>
      <c r="C28" s="163">
        <f>'18'!C28</f>
        <v>9893</v>
      </c>
      <c r="D28" s="163">
        <f>'18'!D28</f>
        <v>6864</v>
      </c>
      <c r="E28" s="163">
        <f>'18'!E28</f>
        <v>16757</v>
      </c>
      <c r="F28" s="209">
        <f>'6'!J28</f>
        <v>147</v>
      </c>
      <c r="G28" s="209">
        <f>'7'!I28</f>
        <v>0</v>
      </c>
      <c r="H28" s="209">
        <f>'8'!J28</f>
        <v>76</v>
      </c>
      <c r="I28" s="209">
        <f>'9'!I28</f>
        <v>182</v>
      </c>
      <c r="J28" s="209">
        <f>'10'!O28</f>
        <v>0</v>
      </c>
      <c r="K28" s="209">
        <f>'13'!H28</f>
        <v>1479</v>
      </c>
      <c r="L28" s="209">
        <f>'14'!Q28</f>
        <v>1160.1334833145856</v>
      </c>
      <c r="M28" s="209">
        <f t="shared" si="0"/>
        <v>3044.1334833145856</v>
      </c>
      <c r="N28" s="372">
        <f t="shared" si="1"/>
        <v>0.30770580039569245</v>
      </c>
    </row>
    <row r="29" spans="1:16" x14ac:dyDescent="0.2">
      <c r="A29" s="15" t="s">
        <v>61</v>
      </c>
      <c r="B29" s="381" t="s">
        <v>109</v>
      </c>
      <c r="C29" s="163">
        <f>'18'!C29</f>
        <v>3977</v>
      </c>
      <c r="D29" s="163">
        <f>'18'!D29</f>
        <v>2833</v>
      </c>
      <c r="E29" s="163">
        <f>'18'!E29</f>
        <v>6810</v>
      </c>
      <c r="F29" s="209">
        <f>'6'!J29</f>
        <v>190</v>
      </c>
      <c r="G29" s="209">
        <f>'7'!I29</f>
        <v>0</v>
      </c>
      <c r="H29" s="209">
        <f>'8'!J29</f>
        <v>0</v>
      </c>
      <c r="I29" s="209">
        <f>'9'!I29</f>
        <v>0</v>
      </c>
      <c r="J29" s="209">
        <f>'10'!O29</f>
        <v>276</v>
      </c>
      <c r="K29" s="209">
        <f>'13'!H29</f>
        <v>456</v>
      </c>
      <c r="L29" s="209">
        <f>'14'!Q29</f>
        <v>307.8680412371134</v>
      </c>
      <c r="M29" s="209">
        <f t="shared" si="0"/>
        <v>1229.8680412371134</v>
      </c>
      <c r="N29" s="372">
        <f t="shared" si="1"/>
        <v>0.30924517003699104</v>
      </c>
    </row>
    <row r="30" spans="1:16" x14ac:dyDescent="0.2">
      <c r="A30" s="15" t="s">
        <v>62</v>
      </c>
      <c r="B30" s="381" t="s">
        <v>109</v>
      </c>
      <c r="C30" s="163">
        <f>'18'!C30</f>
        <v>109</v>
      </c>
      <c r="D30" s="163">
        <f>'18'!D30</f>
        <v>73</v>
      </c>
      <c r="E30" s="163">
        <f>'18'!E30</f>
        <v>182</v>
      </c>
      <c r="F30" s="209">
        <f>'6'!J30</f>
        <v>0</v>
      </c>
      <c r="G30" s="209">
        <f>'7'!I30</f>
        <v>0</v>
      </c>
      <c r="H30" s="209">
        <f>'8'!J30</f>
        <v>0</v>
      </c>
      <c r="I30" s="209">
        <f>'9'!I30</f>
        <v>1</v>
      </c>
      <c r="J30" s="209">
        <f>'10'!O30</f>
        <v>0</v>
      </c>
      <c r="K30" s="209">
        <f>'13'!H30</f>
        <v>8</v>
      </c>
      <c r="L30" s="209">
        <f>'14'!Q30</f>
        <v>0</v>
      </c>
      <c r="M30" s="209">
        <f t="shared" si="0"/>
        <v>9</v>
      </c>
      <c r="N30" s="372">
        <f t="shared" si="1"/>
        <v>8.2568807339449546E-2</v>
      </c>
    </row>
    <row r="31" spans="1:16" x14ac:dyDescent="0.2">
      <c r="A31" s="15" t="s">
        <v>63</v>
      </c>
      <c r="B31" s="381" t="s">
        <v>109</v>
      </c>
      <c r="C31" s="163">
        <f>'18'!C31</f>
        <v>5892</v>
      </c>
      <c r="D31" s="163">
        <f>'18'!D31</f>
        <v>4055</v>
      </c>
      <c r="E31" s="163">
        <f>'18'!E31</f>
        <v>9947</v>
      </c>
      <c r="F31" s="209">
        <f>'6'!J31</f>
        <v>43</v>
      </c>
      <c r="G31" s="209">
        <f>'7'!I31</f>
        <v>0</v>
      </c>
      <c r="H31" s="209">
        <f>'8'!J31</f>
        <v>0</v>
      </c>
      <c r="I31" s="209">
        <f>'9'!I31</f>
        <v>0</v>
      </c>
      <c r="J31" s="209">
        <f>'10'!O31</f>
        <v>72</v>
      </c>
      <c r="K31" s="209">
        <f>'13'!H31</f>
        <v>378</v>
      </c>
      <c r="L31" s="209">
        <f>'14'!Q31</f>
        <v>355.57142857142856</v>
      </c>
      <c r="M31" s="209">
        <f t="shared" si="0"/>
        <v>848.57142857142856</v>
      </c>
      <c r="N31" s="372">
        <f t="shared" si="1"/>
        <v>0.14402094850160024</v>
      </c>
    </row>
    <row r="32" spans="1:16" x14ac:dyDescent="0.2">
      <c r="A32" s="15" t="s">
        <v>64</v>
      </c>
      <c r="B32" s="381" t="s">
        <v>109</v>
      </c>
      <c r="C32" s="163">
        <f>'18'!C32</f>
        <v>547</v>
      </c>
      <c r="D32" s="163">
        <f>'18'!D32</f>
        <v>369</v>
      </c>
      <c r="E32" s="163">
        <f>'18'!E32</f>
        <v>916</v>
      </c>
      <c r="F32" s="209">
        <f>'6'!J32</f>
        <v>0</v>
      </c>
      <c r="G32" s="209">
        <f>'7'!I32</f>
        <v>0</v>
      </c>
      <c r="H32" s="209">
        <f>'8'!J32</f>
        <v>0</v>
      </c>
      <c r="I32" s="209">
        <f>'9'!I32</f>
        <v>106</v>
      </c>
      <c r="J32" s="209">
        <f>'10'!O32</f>
        <v>32</v>
      </c>
      <c r="K32" s="209">
        <f>'13'!H32</f>
        <v>36</v>
      </c>
      <c r="L32" s="209">
        <f>'14'!Q32</f>
        <v>24.461538461538463</v>
      </c>
      <c r="M32" s="209">
        <f t="shared" si="0"/>
        <v>198.46153846153845</v>
      </c>
      <c r="N32" s="372">
        <f t="shared" si="1"/>
        <v>0.36281816903389114</v>
      </c>
    </row>
    <row r="33" spans="1:17" x14ac:dyDescent="0.2">
      <c r="A33" s="15" t="s">
        <v>65</v>
      </c>
      <c r="B33" s="381" t="s">
        <v>109</v>
      </c>
      <c r="C33" s="163">
        <f>'18'!C33</f>
        <v>1137</v>
      </c>
      <c r="D33" s="163">
        <f>'18'!D33</f>
        <v>811</v>
      </c>
      <c r="E33" s="163">
        <f>'18'!E33</f>
        <v>1948</v>
      </c>
      <c r="F33" s="209">
        <f>'6'!J33</f>
        <v>1</v>
      </c>
      <c r="G33" s="209">
        <f>'7'!I33</f>
        <v>0</v>
      </c>
      <c r="H33" s="209">
        <f>'8'!J33</f>
        <v>0</v>
      </c>
      <c r="I33" s="209">
        <f>'9'!I33</f>
        <v>49</v>
      </c>
      <c r="J33" s="209">
        <f>'10'!O33</f>
        <v>24</v>
      </c>
      <c r="K33" s="209">
        <f>'13'!H33</f>
        <v>155</v>
      </c>
      <c r="L33" s="209">
        <f>'14'!Q33</f>
        <v>46.548387096774192</v>
      </c>
      <c r="M33" s="209">
        <f t="shared" si="0"/>
        <v>275.54838709677421</v>
      </c>
      <c r="N33" s="372">
        <f t="shared" si="1"/>
        <v>0.24234686639997732</v>
      </c>
    </row>
    <row r="34" spans="1:17" x14ac:dyDescent="0.2">
      <c r="A34" s="15" t="s">
        <v>66</v>
      </c>
      <c r="B34" s="381" t="s">
        <v>109</v>
      </c>
      <c r="C34" s="163">
        <f>'18'!C34</f>
        <v>1478</v>
      </c>
      <c r="D34" s="163">
        <f>'18'!D34</f>
        <v>1019</v>
      </c>
      <c r="E34" s="163">
        <f>'18'!E34</f>
        <v>2497</v>
      </c>
      <c r="F34" s="209">
        <f>'6'!J34</f>
        <v>107</v>
      </c>
      <c r="G34" s="209">
        <f>'7'!I34</f>
        <v>0</v>
      </c>
      <c r="H34" s="209">
        <f>'8'!J34</f>
        <v>0</v>
      </c>
      <c r="I34" s="209">
        <f>'9'!I34</f>
        <v>0</v>
      </c>
      <c r="J34" s="209">
        <f>'10'!O34</f>
        <v>72</v>
      </c>
      <c r="K34" s="209">
        <f>'13'!H34</f>
        <v>63</v>
      </c>
      <c r="L34" s="209">
        <f>'14'!Q34</f>
        <v>123.96581196581197</v>
      </c>
      <c r="M34" s="209">
        <f t="shared" si="0"/>
        <v>365.96581196581195</v>
      </c>
      <c r="N34" s="372">
        <f t="shared" si="1"/>
        <v>0.24760880376577263</v>
      </c>
    </row>
    <row r="35" spans="1:17" x14ac:dyDescent="0.2">
      <c r="A35" s="15" t="s">
        <v>67</v>
      </c>
      <c r="B35" s="381" t="s">
        <v>109</v>
      </c>
      <c r="C35" s="163">
        <f>'18'!C35</f>
        <v>2619</v>
      </c>
      <c r="D35" s="163">
        <f>'18'!D35</f>
        <v>1878</v>
      </c>
      <c r="E35" s="163">
        <f>'18'!E35</f>
        <v>4497</v>
      </c>
      <c r="F35" s="209">
        <f>'6'!J35</f>
        <v>0</v>
      </c>
      <c r="G35" s="209">
        <f>'7'!I35</f>
        <v>28</v>
      </c>
      <c r="H35" s="209">
        <f>'8'!J35</f>
        <v>0</v>
      </c>
      <c r="I35" s="209">
        <f>'9'!I35</f>
        <v>40</v>
      </c>
      <c r="J35" s="209">
        <f>'10'!O35</f>
        <v>41</v>
      </c>
      <c r="K35" s="209">
        <f>'13'!H35</f>
        <v>164</v>
      </c>
      <c r="L35" s="209">
        <f>'14'!Q35</f>
        <v>181.92513368983956</v>
      </c>
      <c r="M35" s="209">
        <f t="shared" si="0"/>
        <v>454.92513368983953</v>
      </c>
      <c r="N35" s="372">
        <f t="shared" si="1"/>
        <v>0.17370184562422281</v>
      </c>
    </row>
    <row r="36" spans="1:17" x14ac:dyDescent="0.2">
      <c r="A36" s="15" t="s">
        <v>68</v>
      </c>
      <c r="B36" s="381" t="s">
        <v>109</v>
      </c>
      <c r="C36" s="163">
        <f>'18'!C36</f>
        <v>1538</v>
      </c>
      <c r="D36" s="163">
        <f>'18'!D36</f>
        <v>1055</v>
      </c>
      <c r="E36" s="163">
        <f>'18'!E36</f>
        <v>2593</v>
      </c>
      <c r="F36" s="209">
        <f>'6'!J36</f>
        <v>18</v>
      </c>
      <c r="G36" s="209">
        <f>'7'!I36</f>
        <v>0</v>
      </c>
      <c r="H36" s="209">
        <f>'8'!J36</f>
        <v>0</v>
      </c>
      <c r="I36" s="209">
        <f>'9'!I36</f>
        <v>75</v>
      </c>
      <c r="J36" s="209">
        <f>'10'!O36</f>
        <v>60</v>
      </c>
      <c r="K36" s="209">
        <f>'13'!H36</f>
        <v>129</v>
      </c>
      <c r="L36" s="209">
        <f>'14'!Q36</f>
        <v>138.49404761904762</v>
      </c>
      <c r="M36" s="209">
        <f t="shared" si="0"/>
        <v>420.49404761904759</v>
      </c>
      <c r="N36" s="372">
        <f t="shared" si="1"/>
        <v>0.27340315189795034</v>
      </c>
    </row>
    <row r="37" spans="1:17" x14ac:dyDescent="0.2">
      <c r="A37" s="15" t="s">
        <v>69</v>
      </c>
      <c r="B37" s="381" t="s">
        <v>109</v>
      </c>
      <c r="C37" s="163">
        <f>'18'!C37</f>
        <v>915</v>
      </c>
      <c r="D37" s="163">
        <f>'18'!D37</f>
        <v>644</v>
      </c>
      <c r="E37" s="163">
        <f>'18'!E37</f>
        <v>1559</v>
      </c>
      <c r="F37" s="209">
        <f>'6'!J37</f>
        <v>0</v>
      </c>
      <c r="G37" s="209">
        <f>'7'!I37</f>
        <v>15</v>
      </c>
      <c r="H37" s="209">
        <f>'8'!J37</f>
        <v>0</v>
      </c>
      <c r="I37" s="209">
        <f>'9'!I37</f>
        <v>0</v>
      </c>
      <c r="J37" s="209">
        <f>'10'!O37</f>
        <v>60</v>
      </c>
      <c r="K37" s="209">
        <f>'13'!H37</f>
        <v>37</v>
      </c>
      <c r="L37" s="209">
        <f>'14'!Q37</f>
        <v>31.483870967741936</v>
      </c>
      <c r="M37" s="209">
        <f t="shared" si="0"/>
        <v>143.48387096774195</v>
      </c>
      <c r="N37" s="372">
        <f t="shared" si="1"/>
        <v>0.15681297373523712</v>
      </c>
    </row>
    <row r="38" spans="1:17" x14ac:dyDescent="0.2">
      <c r="A38" s="15" t="s">
        <v>70</v>
      </c>
      <c r="B38" s="381" t="s">
        <v>105</v>
      </c>
      <c r="C38" s="163">
        <f>'18'!C38</f>
        <v>6837</v>
      </c>
      <c r="D38" s="163">
        <f>'18'!D38</f>
        <v>4722</v>
      </c>
      <c r="E38" s="163">
        <f>'18'!E38</f>
        <v>11559</v>
      </c>
      <c r="F38" s="209">
        <f>'6'!J38</f>
        <v>154</v>
      </c>
      <c r="G38" s="209">
        <f>'7'!I38</f>
        <v>0</v>
      </c>
      <c r="H38" s="209">
        <f>'8'!J38</f>
        <v>0</v>
      </c>
      <c r="I38" s="209">
        <f>'9'!I38</f>
        <v>45</v>
      </c>
      <c r="J38" s="209">
        <f>'10'!O38</f>
        <v>101</v>
      </c>
      <c r="K38" s="209">
        <f>'13'!H38</f>
        <v>606</v>
      </c>
      <c r="L38" s="209">
        <f>'14'!Q38</f>
        <v>470.04262036306238</v>
      </c>
      <c r="M38" s="209">
        <f t="shared" si="0"/>
        <v>1376.0426203630623</v>
      </c>
      <c r="N38" s="372">
        <f t="shared" si="1"/>
        <v>0.20126409541656606</v>
      </c>
    </row>
    <row r="39" spans="1:17" x14ac:dyDescent="0.2">
      <c r="A39" s="15" t="s">
        <v>71</v>
      </c>
      <c r="B39" s="381" t="s">
        <v>105</v>
      </c>
      <c r="C39" s="163">
        <f>'18'!C39</f>
        <v>21366</v>
      </c>
      <c r="D39" s="163">
        <f>'18'!D39</f>
        <v>14155</v>
      </c>
      <c r="E39" s="163">
        <f>'18'!E39</f>
        <v>35521</v>
      </c>
      <c r="F39" s="209">
        <f>'6'!J39</f>
        <v>225</v>
      </c>
      <c r="G39" s="209">
        <f>'7'!I39</f>
        <v>0</v>
      </c>
      <c r="H39" s="209">
        <f>'8'!J39</f>
        <v>0</v>
      </c>
      <c r="I39" s="209">
        <f>'9'!I39</f>
        <v>123</v>
      </c>
      <c r="J39" s="209">
        <f>'10'!O39</f>
        <v>0</v>
      </c>
      <c r="K39" s="209">
        <f>'13'!H39</f>
        <v>1287</v>
      </c>
      <c r="L39" s="209">
        <f>'14'!Q39</f>
        <v>1338.0179910044976</v>
      </c>
      <c r="M39" s="209">
        <f t="shared" si="0"/>
        <v>2973.0179910044976</v>
      </c>
      <c r="N39" s="372">
        <f t="shared" si="1"/>
        <v>0.13914714925603752</v>
      </c>
      <c r="Q39" s="108"/>
    </row>
    <row r="40" spans="1:17" x14ac:dyDescent="0.2">
      <c r="A40" s="15" t="s">
        <v>72</v>
      </c>
      <c r="B40" s="381" t="s">
        <v>109</v>
      </c>
      <c r="C40" s="163">
        <f>'18'!C40</f>
        <v>2888</v>
      </c>
      <c r="D40" s="163">
        <f>'18'!D40</f>
        <v>1978</v>
      </c>
      <c r="E40" s="163">
        <f>'18'!E40</f>
        <v>4866</v>
      </c>
      <c r="F40" s="209">
        <f>'6'!J40</f>
        <v>163</v>
      </c>
      <c r="G40" s="209">
        <f>'7'!I40</f>
        <v>0</v>
      </c>
      <c r="H40" s="209">
        <f>'8'!J40</f>
        <v>0</v>
      </c>
      <c r="I40" s="209">
        <f>'9'!I40</f>
        <v>158</v>
      </c>
      <c r="J40" s="209">
        <f>'10'!O40</f>
        <v>64</v>
      </c>
      <c r="K40" s="209">
        <f>'13'!H40</f>
        <v>201</v>
      </c>
      <c r="L40" s="209">
        <f>'14'!Q40</f>
        <v>184.38083538083538</v>
      </c>
      <c r="M40" s="209">
        <f t="shared" si="0"/>
        <v>770.38083538083538</v>
      </c>
      <c r="N40" s="372">
        <f t="shared" si="1"/>
        <v>0.2667523668216189</v>
      </c>
      <c r="Q40" s="108"/>
    </row>
    <row r="41" spans="1:17" x14ac:dyDescent="0.2">
      <c r="A41" s="15" t="s">
        <v>73</v>
      </c>
      <c r="B41" s="381" t="s">
        <v>105</v>
      </c>
      <c r="C41" s="163">
        <f>'18'!C41</f>
        <v>4988</v>
      </c>
      <c r="D41" s="163">
        <f>'18'!D41</f>
        <v>3470</v>
      </c>
      <c r="E41" s="163">
        <f>'18'!E41</f>
        <v>8458</v>
      </c>
      <c r="F41" s="209">
        <f>'6'!J41</f>
        <v>16</v>
      </c>
      <c r="G41" s="209">
        <f>'7'!I41</f>
        <v>0</v>
      </c>
      <c r="H41" s="209">
        <f>'8'!J41</f>
        <v>0</v>
      </c>
      <c r="I41" s="209">
        <f>'9'!I41</f>
        <v>0</v>
      </c>
      <c r="J41" s="209">
        <f>'10'!O41</f>
        <v>64</v>
      </c>
      <c r="K41" s="209">
        <f>'13'!H41</f>
        <v>315</v>
      </c>
      <c r="L41" s="209">
        <f>'14'!Q41</f>
        <v>404.8</v>
      </c>
      <c r="M41" s="209">
        <f t="shared" si="0"/>
        <v>799.8</v>
      </c>
      <c r="N41" s="372">
        <f t="shared" si="1"/>
        <v>0.16034482758620688</v>
      </c>
    </row>
    <row r="42" spans="1:17" x14ac:dyDescent="0.2">
      <c r="A42" s="15" t="s">
        <v>74</v>
      </c>
      <c r="B42" s="381" t="s">
        <v>105</v>
      </c>
      <c r="C42" s="163">
        <f>'18'!C42</f>
        <v>12632</v>
      </c>
      <c r="D42" s="163">
        <f>'18'!D42</f>
        <v>8774</v>
      </c>
      <c r="E42" s="163">
        <f>'18'!E42</f>
        <v>21406</v>
      </c>
      <c r="F42" s="209">
        <f>'6'!J42</f>
        <v>140</v>
      </c>
      <c r="G42" s="209">
        <f>'7'!I42</f>
        <v>0</v>
      </c>
      <c r="H42" s="209">
        <f>'8'!J42</f>
        <v>0</v>
      </c>
      <c r="I42" s="209">
        <f>'9'!I42</f>
        <v>85</v>
      </c>
      <c r="J42" s="209">
        <f>'10'!O42</f>
        <v>136</v>
      </c>
      <c r="K42" s="209">
        <f>'13'!H42</f>
        <v>1647</v>
      </c>
      <c r="L42" s="209">
        <f>'14'!Q42</f>
        <v>1376.6302334197851</v>
      </c>
      <c r="M42" s="209">
        <f t="shared" si="0"/>
        <v>3384.6302334197853</v>
      </c>
      <c r="N42" s="372">
        <f t="shared" si="1"/>
        <v>0.26794096211366253</v>
      </c>
    </row>
    <row r="43" spans="1:17" x14ac:dyDescent="0.2">
      <c r="A43" s="15" t="s">
        <v>75</v>
      </c>
      <c r="B43" s="381" t="s">
        <v>105</v>
      </c>
      <c r="C43" s="163">
        <f>'18'!C43</f>
        <v>9763</v>
      </c>
      <c r="D43" s="163">
        <f>'18'!D43</f>
        <v>6765</v>
      </c>
      <c r="E43" s="163">
        <f>'18'!E43</f>
        <v>16528</v>
      </c>
      <c r="F43" s="209">
        <f>'6'!J43</f>
        <v>332</v>
      </c>
      <c r="G43" s="209">
        <f>'7'!I43</f>
        <v>0</v>
      </c>
      <c r="H43" s="209">
        <f>'8'!J43</f>
        <v>0</v>
      </c>
      <c r="I43" s="209">
        <f>'9'!I43</f>
        <v>58</v>
      </c>
      <c r="J43" s="209">
        <f>'10'!O43</f>
        <v>178</v>
      </c>
      <c r="K43" s="209">
        <f>'13'!H43</f>
        <v>549</v>
      </c>
      <c r="L43" s="209">
        <f>'14'!Q43</f>
        <v>951.23508267433499</v>
      </c>
      <c r="M43" s="209">
        <f t="shared" si="0"/>
        <v>2068.235082674335</v>
      </c>
      <c r="N43" s="372">
        <f t="shared" si="1"/>
        <v>0.21184421619116409</v>
      </c>
    </row>
    <row r="44" spans="1:17" x14ac:dyDescent="0.2">
      <c r="A44" s="15" t="s">
        <v>76</v>
      </c>
      <c r="B44" s="381" t="s">
        <v>109</v>
      </c>
      <c r="C44" s="163">
        <f>'18'!C44</f>
        <v>3743</v>
      </c>
      <c r="D44" s="163">
        <f>'18'!D44</f>
        <v>2706</v>
      </c>
      <c r="E44" s="163">
        <f>'18'!E44</f>
        <v>6449</v>
      </c>
      <c r="F44" s="209">
        <f>'6'!J44</f>
        <v>178</v>
      </c>
      <c r="G44" s="209">
        <f>'7'!I44</f>
        <v>17</v>
      </c>
      <c r="H44" s="209">
        <f>'8'!J44</f>
        <v>0</v>
      </c>
      <c r="I44" s="209">
        <f>'9'!I44</f>
        <v>0</v>
      </c>
      <c r="J44" s="209">
        <f>'10'!O44</f>
        <v>54</v>
      </c>
      <c r="K44" s="209">
        <f>'13'!H44</f>
        <v>291</v>
      </c>
      <c r="L44" s="209">
        <f>'14'!Q44</f>
        <v>629.53736654804277</v>
      </c>
      <c r="M44" s="209">
        <f t="shared" si="0"/>
        <v>1169.5373665480429</v>
      </c>
      <c r="N44" s="372">
        <f t="shared" si="1"/>
        <v>0.31245988953995268</v>
      </c>
    </row>
    <row r="45" spans="1:17" x14ac:dyDescent="0.2">
      <c r="A45" s="15" t="s">
        <v>77</v>
      </c>
      <c r="B45" s="381" t="s">
        <v>109</v>
      </c>
      <c r="C45" s="163">
        <f>'18'!C45</f>
        <v>1364</v>
      </c>
      <c r="D45" s="163">
        <f>'18'!D45</f>
        <v>1008</v>
      </c>
      <c r="E45" s="163">
        <f>'18'!E45</f>
        <v>2372</v>
      </c>
      <c r="F45" s="209">
        <f>'6'!J45</f>
        <v>0</v>
      </c>
      <c r="G45" s="209">
        <f>'7'!I45</f>
        <v>0</v>
      </c>
      <c r="H45" s="209">
        <f>'8'!J45</f>
        <v>0</v>
      </c>
      <c r="I45" s="209">
        <f>'9'!I45</f>
        <v>140</v>
      </c>
      <c r="J45" s="209">
        <f>'10'!O45</f>
        <v>0</v>
      </c>
      <c r="K45" s="209">
        <f>'13'!H45</f>
        <v>232</v>
      </c>
      <c r="L45" s="209">
        <f>'14'!Q45</f>
        <v>101.97333333333334</v>
      </c>
      <c r="M45" s="209">
        <f t="shared" si="0"/>
        <v>473.97333333333336</v>
      </c>
      <c r="N45" s="372">
        <f t="shared" si="1"/>
        <v>0.34748778103616818</v>
      </c>
    </row>
    <row r="46" spans="1:17" x14ac:dyDescent="0.2">
      <c r="A46" s="15" t="s">
        <v>78</v>
      </c>
      <c r="B46" s="381" t="s">
        <v>109</v>
      </c>
      <c r="C46" s="163">
        <f>'18'!C46</f>
        <v>3475</v>
      </c>
      <c r="D46" s="163">
        <f>'18'!D46</f>
        <v>2487</v>
      </c>
      <c r="E46" s="163">
        <f>'18'!E46</f>
        <v>5962</v>
      </c>
      <c r="F46" s="209">
        <f>'6'!J46</f>
        <v>0</v>
      </c>
      <c r="G46" s="209">
        <f>'7'!I46</f>
        <v>0</v>
      </c>
      <c r="H46" s="209">
        <f>'8'!J46</f>
        <v>0</v>
      </c>
      <c r="I46" s="209">
        <f>'9'!I46</f>
        <v>197</v>
      </c>
      <c r="J46" s="209">
        <f>'10'!O46</f>
        <v>66</v>
      </c>
      <c r="K46" s="209">
        <f>'13'!H46</f>
        <v>226</v>
      </c>
      <c r="L46" s="209">
        <f>'14'!Q46</f>
        <v>300.43421052631578</v>
      </c>
      <c r="M46" s="209">
        <f t="shared" si="0"/>
        <v>789.43421052631584</v>
      </c>
      <c r="N46" s="372">
        <f t="shared" si="1"/>
        <v>0.22717531238167363</v>
      </c>
    </row>
    <row r="47" spans="1:17" x14ac:dyDescent="0.2">
      <c r="A47" s="15" t="s">
        <v>79</v>
      </c>
      <c r="B47" s="381" t="s">
        <v>109</v>
      </c>
      <c r="C47" s="163">
        <f>'18'!C47</f>
        <v>1725</v>
      </c>
      <c r="D47" s="163">
        <f>'18'!D47</f>
        <v>1197</v>
      </c>
      <c r="E47" s="163">
        <f>'18'!E47</f>
        <v>2922</v>
      </c>
      <c r="F47" s="209">
        <f>'6'!J47</f>
        <v>0</v>
      </c>
      <c r="G47" s="209">
        <f>'7'!I47</f>
        <v>16</v>
      </c>
      <c r="H47" s="209">
        <f>'8'!J47</f>
        <v>40</v>
      </c>
      <c r="I47" s="209">
        <f>'9'!I47</f>
        <v>0</v>
      </c>
      <c r="J47" s="209">
        <f>'10'!O47</f>
        <v>62</v>
      </c>
      <c r="K47" s="209">
        <f>'13'!H47</f>
        <v>61</v>
      </c>
      <c r="L47" s="209">
        <f>'14'!Q47</f>
        <v>122.01886792452829</v>
      </c>
      <c r="M47" s="209">
        <f t="shared" si="0"/>
        <v>301.01886792452831</v>
      </c>
      <c r="N47" s="372">
        <f t="shared" si="1"/>
        <v>0.1745036915504512</v>
      </c>
    </row>
    <row r="48" spans="1:17" x14ac:dyDescent="0.2">
      <c r="A48" s="15" t="s">
        <v>80</v>
      </c>
      <c r="B48" s="381" t="s">
        <v>109</v>
      </c>
      <c r="C48" s="163">
        <f>'18'!C48</f>
        <v>5043</v>
      </c>
      <c r="D48" s="163">
        <f>'18'!D48</f>
        <v>3645</v>
      </c>
      <c r="E48" s="163">
        <f>'18'!E48</f>
        <v>8688</v>
      </c>
      <c r="F48" s="209">
        <f>'6'!J48</f>
        <v>178</v>
      </c>
      <c r="G48" s="209">
        <f>'7'!I48</f>
        <v>0</v>
      </c>
      <c r="H48" s="209">
        <f>'8'!J48</f>
        <v>0</v>
      </c>
      <c r="I48" s="209">
        <f>'9'!I48</f>
        <v>0</v>
      </c>
      <c r="J48" s="209">
        <f>'10'!O48</f>
        <v>0</v>
      </c>
      <c r="K48" s="209">
        <f>'13'!H48</f>
        <v>236</v>
      </c>
      <c r="L48" s="209">
        <f>'14'!Q48</f>
        <v>454.52344931921328</v>
      </c>
      <c r="M48" s="209">
        <f t="shared" si="0"/>
        <v>868.52344931921334</v>
      </c>
      <c r="N48" s="372">
        <f t="shared" si="1"/>
        <v>0.1722235671860427</v>
      </c>
    </row>
    <row r="49" spans="1:16" x14ac:dyDescent="0.2">
      <c r="A49" s="15" t="s">
        <v>81</v>
      </c>
      <c r="B49" s="381" t="s">
        <v>105</v>
      </c>
      <c r="C49" s="163">
        <f>'18'!C49</f>
        <v>27985</v>
      </c>
      <c r="D49" s="163">
        <f>'18'!D49</f>
        <v>19320</v>
      </c>
      <c r="E49" s="163">
        <f>'18'!E49</f>
        <v>47305</v>
      </c>
      <c r="F49" s="209">
        <f>'6'!J49</f>
        <v>157</v>
      </c>
      <c r="G49" s="209">
        <f>'7'!I49</f>
        <v>0</v>
      </c>
      <c r="H49" s="209">
        <f>'8'!J49</f>
        <v>0</v>
      </c>
      <c r="I49" s="209">
        <f>'9'!I49</f>
        <v>90</v>
      </c>
      <c r="J49" s="209">
        <f>'10'!O49</f>
        <v>164</v>
      </c>
      <c r="K49" s="209">
        <f>'13'!H49</f>
        <v>2433</v>
      </c>
      <c r="L49" s="209">
        <f>'14'!Q49</f>
        <v>3294.6453315737381</v>
      </c>
      <c r="M49" s="209">
        <f t="shared" si="0"/>
        <v>6138.6453315737381</v>
      </c>
      <c r="N49" s="372">
        <f t="shared" si="1"/>
        <v>0.21935484479448769</v>
      </c>
    </row>
    <row r="50" spans="1:16" x14ac:dyDescent="0.2">
      <c r="A50" s="15" t="s">
        <v>82</v>
      </c>
      <c r="B50" s="381" t="s">
        <v>109</v>
      </c>
      <c r="C50" s="163">
        <f>'18'!C50</f>
        <v>660</v>
      </c>
      <c r="D50" s="163">
        <f>'18'!D50</f>
        <v>390</v>
      </c>
      <c r="E50" s="163">
        <f>'18'!E50</f>
        <v>1050</v>
      </c>
      <c r="F50" s="209">
        <f>'6'!J50</f>
        <v>17</v>
      </c>
      <c r="G50" s="209">
        <f>'7'!I50</f>
        <v>0</v>
      </c>
      <c r="H50" s="209">
        <f>'8'!J50</f>
        <v>0</v>
      </c>
      <c r="I50" s="209">
        <f>'9'!I50</f>
        <v>0</v>
      </c>
      <c r="J50" s="209">
        <f>'10'!O50</f>
        <v>0</v>
      </c>
      <c r="K50" s="209">
        <f>'13'!H50</f>
        <v>30</v>
      </c>
      <c r="L50" s="209">
        <f>'14'!Q50</f>
        <v>82.162162162162161</v>
      </c>
      <c r="M50" s="209">
        <f t="shared" si="0"/>
        <v>129.16216216216216</v>
      </c>
      <c r="N50" s="372">
        <f t="shared" si="1"/>
        <v>0.19570024570024569</v>
      </c>
      <c r="P50" s="108"/>
    </row>
    <row r="51" spans="1:16" x14ac:dyDescent="0.2">
      <c r="A51" s="15" t="s">
        <v>83</v>
      </c>
      <c r="B51" s="381" t="s">
        <v>105</v>
      </c>
      <c r="C51" s="163">
        <f>'18'!C51</f>
        <v>9370</v>
      </c>
      <c r="D51" s="163">
        <f>'18'!D51</f>
        <v>6861</v>
      </c>
      <c r="E51" s="163">
        <f>'18'!E51</f>
        <v>16231</v>
      </c>
      <c r="F51" s="209">
        <f>'6'!J51</f>
        <v>220</v>
      </c>
      <c r="G51" s="209">
        <f>'7'!I51</f>
        <v>0</v>
      </c>
      <c r="H51" s="209">
        <f>'8'!J51</f>
        <v>0</v>
      </c>
      <c r="I51" s="209">
        <f>'9'!I51</f>
        <v>71</v>
      </c>
      <c r="J51" s="209">
        <f>'10'!O51</f>
        <v>45</v>
      </c>
      <c r="K51" s="209">
        <f>'13'!H51</f>
        <v>936</v>
      </c>
      <c r="L51" s="209">
        <f>'14'!Q51</f>
        <v>837.94211287988423</v>
      </c>
      <c r="M51" s="209">
        <f t="shared" si="0"/>
        <v>2109.942112879884</v>
      </c>
      <c r="N51" s="372">
        <f t="shared" si="1"/>
        <v>0.22518058835430993</v>
      </c>
      <c r="P51" s="108"/>
    </row>
    <row r="52" spans="1:16" x14ac:dyDescent="0.2">
      <c r="A52" s="15" t="s">
        <v>84</v>
      </c>
      <c r="B52" s="381" t="s">
        <v>109</v>
      </c>
      <c r="C52" s="163">
        <f>'18'!C52</f>
        <v>3098</v>
      </c>
      <c r="D52" s="163">
        <f>'18'!D52</f>
        <v>2175</v>
      </c>
      <c r="E52" s="163">
        <f>'18'!E52</f>
        <v>5273</v>
      </c>
      <c r="F52" s="209">
        <f>'6'!J52</f>
        <v>78</v>
      </c>
      <c r="G52" s="209">
        <f>'7'!I52</f>
        <v>0</v>
      </c>
      <c r="H52" s="209">
        <f>'8'!J52</f>
        <v>0</v>
      </c>
      <c r="I52" s="209">
        <f>'9'!I52</f>
        <v>0</v>
      </c>
      <c r="J52" s="209">
        <f>'10'!O52</f>
        <v>72</v>
      </c>
      <c r="K52" s="209">
        <f>'13'!H52</f>
        <v>233</v>
      </c>
      <c r="L52" s="209">
        <f>'14'!Q52</f>
        <v>169.72108843537416</v>
      </c>
      <c r="M52" s="209">
        <f t="shared" si="0"/>
        <v>552.72108843537421</v>
      </c>
      <c r="N52" s="372">
        <f t="shared" si="1"/>
        <v>0.17841222996622796</v>
      </c>
    </row>
    <row r="53" spans="1:16" x14ac:dyDescent="0.2">
      <c r="A53" s="15" t="s">
        <v>85</v>
      </c>
      <c r="B53" s="381" t="s">
        <v>109</v>
      </c>
      <c r="C53" s="163">
        <f>'18'!C53</f>
        <v>1648</v>
      </c>
      <c r="D53" s="163">
        <f>'18'!D53</f>
        <v>1113</v>
      </c>
      <c r="E53" s="163">
        <f>'18'!E53</f>
        <v>2761</v>
      </c>
      <c r="F53" s="209">
        <f>'6'!J53</f>
        <v>45</v>
      </c>
      <c r="G53" s="209">
        <f>'7'!I53</f>
        <v>0</v>
      </c>
      <c r="H53" s="209">
        <f>'8'!J53</f>
        <v>0</v>
      </c>
      <c r="I53" s="209">
        <f>'9'!I53</f>
        <v>55</v>
      </c>
      <c r="J53" s="209">
        <f>'10'!O53</f>
        <v>0</v>
      </c>
      <c r="K53" s="209">
        <f>'13'!H53</f>
        <v>97</v>
      </c>
      <c r="L53" s="209">
        <f>'14'!Q53</f>
        <v>170.11764705882354</v>
      </c>
      <c r="M53" s="209">
        <f t="shared" si="0"/>
        <v>367.11764705882354</v>
      </c>
      <c r="N53" s="372">
        <f t="shared" si="1"/>
        <v>0.22276556253569391</v>
      </c>
    </row>
    <row r="54" spans="1:16" x14ac:dyDescent="0.2">
      <c r="A54" s="15" t="s">
        <v>86</v>
      </c>
      <c r="B54" s="381" t="s">
        <v>105</v>
      </c>
      <c r="C54" s="163">
        <f>'18'!C54</f>
        <v>62059</v>
      </c>
      <c r="D54" s="163">
        <f>'18'!D54</f>
        <v>38994</v>
      </c>
      <c r="E54" s="163">
        <f>'18'!E54</f>
        <v>101053</v>
      </c>
      <c r="F54" s="209">
        <f>'6'!J54</f>
        <v>704</v>
      </c>
      <c r="G54" s="209">
        <f>'7'!I54</f>
        <v>0</v>
      </c>
      <c r="H54" s="209">
        <f>'8'!J54</f>
        <v>0</v>
      </c>
      <c r="I54" s="209">
        <f>'9'!I54</f>
        <v>82</v>
      </c>
      <c r="J54" s="209">
        <f>'10'!O54</f>
        <v>444</v>
      </c>
      <c r="K54" s="209">
        <f>'13'!H54</f>
        <v>5972</v>
      </c>
      <c r="L54" s="209">
        <f>'14'!Q54</f>
        <v>7898.898720935762</v>
      </c>
      <c r="M54" s="209">
        <f t="shared" si="0"/>
        <v>15100.898720935762</v>
      </c>
      <c r="N54" s="372">
        <f t="shared" si="1"/>
        <v>0.24333132536676005</v>
      </c>
    </row>
    <row r="55" spans="1:16" x14ac:dyDescent="0.2">
      <c r="A55" s="15" t="s">
        <v>87</v>
      </c>
      <c r="B55" s="381" t="s">
        <v>109</v>
      </c>
      <c r="C55" s="163">
        <f>'18'!C55</f>
        <v>1650</v>
      </c>
      <c r="D55" s="163">
        <f>'18'!D55</f>
        <v>1173</v>
      </c>
      <c r="E55" s="163">
        <f>'18'!E55</f>
        <v>2823</v>
      </c>
      <c r="F55" s="209">
        <f>'6'!J55</f>
        <v>7</v>
      </c>
      <c r="G55" s="209">
        <f>'7'!I55</f>
        <v>0</v>
      </c>
      <c r="H55" s="209">
        <f>'8'!J55</f>
        <v>0</v>
      </c>
      <c r="I55" s="209">
        <f>'9'!I55</f>
        <v>0</v>
      </c>
      <c r="J55" s="209">
        <f>'10'!O55</f>
        <v>24</v>
      </c>
      <c r="K55" s="209">
        <f>'13'!H55</f>
        <v>80</v>
      </c>
      <c r="L55" s="209">
        <f>'14'!Q55</f>
        <v>82.359712230215834</v>
      </c>
      <c r="M55" s="209">
        <f t="shared" si="0"/>
        <v>193.35971223021585</v>
      </c>
      <c r="N55" s="372">
        <f t="shared" si="1"/>
        <v>0.117187704381949</v>
      </c>
    </row>
    <row r="56" spans="1:16" x14ac:dyDescent="0.2">
      <c r="A56" s="15" t="s">
        <v>88</v>
      </c>
      <c r="B56" s="381" t="s">
        <v>109</v>
      </c>
      <c r="C56" s="163">
        <f>'18'!C56</f>
        <v>574</v>
      </c>
      <c r="D56" s="163">
        <f>'18'!D56</f>
        <v>400</v>
      </c>
      <c r="E56" s="163">
        <f>'18'!E56</f>
        <v>974</v>
      </c>
      <c r="F56" s="209">
        <f>'6'!J56</f>
        <v>0</v>
      </c>
      <c r="G56" s="209">
        <f>'7'!I56</f>
        <v>0</v>
      </c>
      <c r="H56" s="209">
        <f>'8'!J56</f>
        <v>0</v>
      </c>
      <c r="I56" s="209">
        <f>'9'!I56</f>
        <v>0</v>
      </c>
      <c r="J56" s="209">
        <f>'10'!O56</f>
        <v>0</v>
      </c>
      <c r="K56" s="209">
        <f>'13'!H56</f>
        <v>67</v>
      </c>
      <c r="L56" s="209">
        <f>'14'!Q56</f>
        <v>16.444444444444443</v>
      </c>
      <c r="M56" s="209">
        <f t="shared" si="0"/>
        <v>83.444444444444443</v>
      </c>
      <c r="N56" s="372">
        <f t="shared" si="1"/>
        <v>0.14537359659310878</v>
      </c>
    </row>
    <row r="57" spans="1:16" x14ac:dyDescent="0.2">
      <c r="A57" s="15" t="s">
        <v>89</v>
      </c>
      <c r="B57" s="381" t="s">
        <v>109</v>
      </c>
      <c r="C57" s="163">
        <f>'18'!C57</f>
        <v>4471</v>
      </c>
      <c r="D57" s="163">
        <f>'18'!D57</f>
        <v>3240</v>
      </c>
      <c r="E57" s="163">
        <f>'18'!E57</f>
        <v>7711</v>
      </c>
      <c r="F57" s="209">
        <f>'6'!J57</f>
        <v>102</v>
      </c>
      <c r="G57" s="209">
        <f>'7'!I57</f>
        <v>0</v>
      </c>
      <c r="H57" s="209">
        <f>'8'!J57</f>
        <v>0</v>
      </c>
      <c r="I57" s="209">
        <f>'9'!I57</f>
        <v>0</v>
      </c>
      <c r="J57" s="209">
        <f>'10'!O57</f>
        <v>0</v>
      </c>
      <c r="K57" s="209">
        <f>'13'!H57</f>
        <v>258</v>
      </c>
      <c r="L57" s="209">
        <f>'14'!Q57</f>
        <v>150.4</v>
      </c>
      <c r="M57" s="209">
        <f t="shared" si="0"/>
        <v>510.4</v>
      </c>
      <c r="N57" s="372">
        <f t="shared" si="1"/>
        <v>0.11415790650861105</v>
      </c>
    </row>
    <row r="58" spans="1:16" x14ac:dyDescent="0.2">
      <c r="A58" s="15" t="s">
        <v>90</v>
      </c>
      <c r="B58" s="381" t="s">
        <v>109</v>
      </c>
      <c r="C58" s="163">
        <f>'18'!C58</f>
        <v>1362</v>
      </c>
      <c r="D58" s="163">
        <f>'18'!D58</f>
        <v>1062</v>
      </c>
      <c r="E58" s="163">
        <f>'18'!E58</f>
        <v>2424</v>
      </c>
      <c r="F58" s="209">
        <f>'6'!J58</f>
        <v>14</v>
      </c>
      <c r="G58" s="209">
        <f>'7'!I58</f>
        <v>0</v>
      </c>
      <c r="H58" s="209">
        <f>'8'!J58</f>
        <v>0</v>
      </c>
      <c r="I58" s="209">
        <f>'9'!I58</f>
        <v>0</v>
      </c>
      <c r="J58" s="209">
        <f>'10'!O58</f>
        <v>40</v>
      </c>
      <c r="K58" s="209">
        <f>'13'!H58</f>
        <v>66</v>
      </c>
      <c r="L58" s="209">
        <f>'14'!Q58</f>
        <v>114.83606557377048</v>
      </c>
      <c r="M58" s="209">
        <f t="shared" si="0"/>
        <v>234.8360655737705</v>
      </c>
      <c r="N58" s="372">
        <f t="shared" si="1"/>
        <v>0.17242001877663032</v>
      </c>
    </row>
    <row r="59" spans="1:16" x14ac:dyDescent="0.2">
      <c r="A59" s="15" t="s">
        <v>91</v>
      </c>
      <c r="B59" s="381" t="s">
        <v>109</v>
      </c>
      <c r="C59" s="163">
        <f>'18'!C59</f>
        <v>2195</v>
      </c>
      <c r="D59" s="163">
        <f>'18'!D59</f>
        <v>1507</v>
      </c>
      <c r="E59" s="163">
        <f>'18'!E59</f>
        <v>3702</v>
      </c>
      <c r="F59" s="209">
        <f>'6'!J59</f>
        <v>0</v>
      </c>
      <c r="G59" s="209">
        <f>'7'!I59</f>
        <v>0</v>
      </c>
      <c r="H59" s="209">
        <f>'8'!J59</f>
        <v>0</v>
      </c>
      <c r="I59" s="209">
        <f>'9'!I59</f>
        <v>36</v>
      </c>
      <c r="J59" s="209">
        <f>'10'!O59</f>
        <v>24</v>
      </c>
      <c r="K59" s="209">
        <f>'13'!H59</f>
        <v>159</v>
      </c>
      <c r="L59" s="209">
        <f>'14'!Q59</f>
        <v>166.64566929133858</v>
      </c>
      <c r="M59" s="209">
        <f t="shared" si="0"/>
        <v>385.64566929133855</v>
      </c>
      <c r="N59" s="372">
        <f t="shared" si="1"/>
        <v>0.17569278783204489</v>
      </c>
    </row>
    <row r="60" spans="1:16" x14ac:dyDescent="0.2">
      <c r="A60" s="15" t="s">
        <v>92</v>
      </c>
      <c r="B60" s="381" t="s">
        <v>109</v>
      </c>
      <c r="C60" s="163">
        <f>'18'!C60</f>
        <v>153</v>
      </c>
      <c r="D60" s="163">
        <f>'18'!D60</f>
        <v>102</v>
      </c>
      <c r="E60" s="163">
        <f>'18'!E60</f>
        <v>255</v>
      </c>
      <c r="F60" s="209">
        <f>'6'!J60</f>
        <v>4</v>
      </c>
      <c r="G60" s="209">
        <f>'7'!I60</f>
        <v>0</v>
      </c>
      <c r="H60" s="209">
        <f>'8'!J60</f>
        <v>0</v>
      </c>
      <c r="I60" s="209">
        <f>'9'!I60</f>
        <v>0</v>
      </c>
      <c r="J60" s="209">
        <f>'10'!O60</f>
        <v>0</v>
      </c>
      <c r="K60" s="209">
        <f>'13'!H60</f>
        <v>10</v>
      </c>
      <c r="L60" s="209">
        <f>'14'!Q60</f>
        <v>0</v>
      </c>
      <c r="M60" s="209">
        <f t="shared" si="0"/>
        <v>14</v>
      </c>
      <c r="N60" s="372">
        <f t="shared" si="1"/>
        <v>9.1503267973856203E-2</v>
      </c>
    </row>
    <row r="61" spans="1:16" x14ac:dyDescent="0.2">
      <c r="A61" s="15" t="s">
        <v>93</v>
      </c>
      <c r="B61" s="381" t="s">
        <v>109</v>
      </c>
      <c r="C61" s="163">
        <f>'18'!C61</f>
        <v>1307</v>
      </c>
      <c r="D61" s="163">
        <f>'18'!D61</f>
        <v>866</v>
      </c>
      <c r="E61" s="163">
        <f>'18'!E61</f>
        <v>2173</v>
      </c>
      <c r="F61" s="209">
        <f>'6'!J61</f>
        <v>22</v>
      </c>
      <c r="G61" s="209">
        <f>'7'!I61</f>
        <v>0</v>
      </c>
      <c r="H61" s="209">
        <f>'8'!J61</f>
        <v>0</v>
      </c>
      <c r="I61" s="209">
        <f>'9'!I61</f>
        <v>0</v>
      </c>
      <c r="J61" s="209">
        <f>'10'!O61</f>
        <v>7</v>
      </c>
      <c r="K61" s="209">
        <f>'13'!H61</f>
        <v>88</v>
      </c>
      <c r="L61" s="209">
        <f>'14'!Q61</f>
        <v>77.28</v>
      </c>
      <c r="M61" s="209">
        <f t="shared" si="0"/>
        <v>194.28</v>
      </c>
      <c r="N61" s="372">
        <f t="shared" si="1"/>
        <v>0.14864575363427698</v>
      </c>
    </row>
    <row r="62" spans="1:16" x14ac:dyDescent="0.2">
      <c r="A62" s="15" t="s">
        <v>94</v>
      </c>
      <c r="B62" s="381" t="s">
        <v>109</v>
      </c>
      <c r="C62" s="163">
        <f>'18'!C62</f>
        <v>1338</v>
      </c>
      <c r="D62" s="163">
        <f>'18'!D62</f>
        <v>889</v>
      </c>
      <c r="E62" s="163">
        <f>'18'!E62</f>
        <v>2227</v>
      </c>
      <c r="F62" s="209">
        <f>'6'!J62</f>
        <v>0</v>
      </c>
      <c r="G62" s="209">
        <f>'7'!I62</f>
        <v>0</v>
      </c>
      <c r="H62" s="209">
        <f>'8'!J62</f>
        <v>0</v>
      </c>
      <c r="I62" s="209">
        <f>'9'!I62</f>
        <v>0</v>
      </c>
      <c r="J62" s="209">
        <f>'10'!O62</f>
        <v>37</v>
      </c>
      <c r="K62" s="209">
        <f>'13'!H62</f>
        <v>79</v>
      </c>
      <c r="L62" s="209">
        <f>'14'!Q62</f>
        <v>203.69060773480663</v>
      </c>
      <c r="M62" s="209">
        <f t="shared" si="0"/>
        <v>319.69060773480663</v>
      </c>
      <c r="N62" s="372">
        <f t="shared" si="1"/>
        <v>0.23893169486906327</v>
      </c>
    </row>
    <row r="63" spans="1:16" x14ac:dyDescent="0.2">
      <c r="A63" s="15" t="s">
        <v>95</v>
      </c>
      <c r="B63" s="381" t="s">
        <v>109</v>
      </c>
      <c r="C63" s="163">
        <f>'18'!C63</f>
        <v>1184</v>
      </c>
      <c r="D63" s="163">
        <f>'18'!D63</f>
        <v>913</v>
      </c>
      <c r="E63" s="163">
        <f>'18'!E63</f>
        <v>2097</v>
      </c>
      <c r="F63" s="209">
        <f>'6'!J63</f>
        <v>5</v>
      </c>
      <c r="G63" s="209">
        <f>'7'!I63</f>
        <v>0</v>
      </c>
      <c r="H63" s="209">
        <f>'8'!J63</f>
        <v>0</v>
      </c>
      <c r="I63" s="209">
        <f>'9'!I63</f>
        <v>0</v>
      </c>
      <c r="J63" s="209">
        <f>'10'!O63</f>
        <v>28</v>
      </c>
      <c r="K63" s="209">
        <f>'13'!H63</f>
        <v>76</v>
      </c>
      <c r="L63" s="209">
        <f>'14'!Q63</f>
        <v>96.9375</v>
      </c>
      <c r="M63" s="209">
        <f t="shared" si="0"/>
        <v>205.9375</v>
      </c>
      <c r="N63" s="372">
        <f t="shared" si="1"/>
        <v>0.17393369932432431</v>
      </c>
    </row>
    <row r="64" spans="1:16" x14ac:dyDescent="0.2">
      <c r="A64" s="15" t="s">
        <v>111</v>
      </c>
      <c r="B64" s="381" t="s">
        <v>109</v>
      </c>
      <c r="C64" s="163">
        <f>'18'!C64</f>
        <v>1791</v>
      </c>
      <c r="D64" s="163">
        <f>'18'!D64</f>
        <v>1297</v>
      </c>
      <c r="E64" s="163">
        <f>'18'!E64</f>
        <v>3088</v>
      </c>
      <c r="F64" s="209">
        <f>'6'!J64</f>
        <v>0</v>
      </c>
      <c r="G64" s="209">
        <f>'7'!I64</f>
        <v>0</v>
      </c>
      <c r="H64" s="209">
        <f>'8'!J64</f>
        <v>0</v>
      </c>
      <c r="I64" s="209">
        <f>'9'!I64</f>
        <v>14</v>
      </c>
      <c r="J64" s="209">
        <f>'10'!O64</f>
        <v>103</v>
      </c>
      <c r="K64" s="209">
        <f>'13'!H64</f>
        <v>144</v>
      </c>
      <c r="L64" s="209">
        <f>'14'!Q64</f>
        <v>115.02439024390245</v>
      </c>
      <c r="M64" s="209">
        <f t="shared" si="0"/>
        <v>376.02439024390242</v>
      </c>
      <c r="N64" s="372">
        <f t="shared" ref="N64:N71" si="2">M64/C64</f>
        <v>0.20995220002451279</v>
      </c>
    </row>
    <row r="65" spans="1:14" x14ac:dyDescent="0.2">
      <c r="A65" s="15" t="s">
        <v>96</v>
      </c>
      <c r="B65" s="381" t="s">
        <v>109</v>
      </c>
      <c r="C65" s="163">
        <f>'18'!C65</f>
        <v>1254</v>
      </c>
      <c r="D65" s="163">
        <f>'18'!D65</f>
        <v>834</v>
      </c>
      <c r="E65" s="163">
        <f>'18'!E65</f>
        <v>2088</v>
      </c>
      <c r="F65" s="209">
        <f>'6'!J65</f>
        <v>0</v>
      </c>
      <c r="G65" s="209">
        <f>'7'!I65</f>
        <v>0</v>
      </c>
      <c r="H65" s="209">
        <f>'8'!J65</f>
        <v>0</v>
      </c>
      <c r="I65" s="209">
        <f>'9'!I65</f>
        <v>0</v>
      </c>
      <c r="J65" s="209">
        <f>'10'!O65</f>
        <v>0</v>
      </c>
      <c r="K65" s="209">
        <f>'13'!H65</f>
        <v>151</v>
      </c>
      <c r="L65" s="209">
        <f>'14'!Q65</f>
        <v>75.364485981308405</v>
      </c>
      <c r="M65" s="209">
        <f t="shared" si="0"/>
        <v>226.36448598130841</v>
      </c>
      <c r="N65" s="372">
        <f t="shared" si="2"/>
        <v>0.18051394416372282</v>
      </c>
    </row>
    <row r="66" spans="1:14" x14ac:dyDescent="0.2">
      <c r="A66" s="15" t="s">
        <v>97</v>
      </c>
      <c r="B66" s="381" t="s">
        <v>109</v>
      </c>
      <c r="C66" s="163">
        <f>'18'!C66</f>
        <v>6218</v>
      </c>
      <c r="D66" s="163">
        <f>'18'!D66</f>
        <v>4338</v>
      </c>
      <c r="E66" s="163">
        <f>'18'!E66</f>
        <v>10556</v>
      </c>
      <c r="F66" s="209">
        <f>'6'!J66</f>
        <v>0</v>
      </c>
      <c r="G66" s="209">
        <f>'7'!I66</f>
        <v>0</v>
      </c>
      <c r="H66" s="209">
        <f>'8'!J66</f>
        <v>0</v>
      </c>
      <c r="I66" s="209">
        <f>'9'!I66</f>
        <v>0</v>
      </c>
      <c r="J66" s="209">
        <f>'10'!O66</f>
        <v>48</v>
      </c>
      <c r="K66" s="209">
        <f>'13'!H66</f>
        <v>571</v>
      </c>
      <c r="L66" s="209">
        <f>'14'!Q66</f>
        <v>492.36754176610975</v>
      </c>
      <c r="M66" s="209">
        <f t="shared" si="0"/>
        <v>1111.3675417661098</v>
      </c>
      <c r="N66" s="372">
        <f t="shared" si="2"/>
        <v>0.17873392437537949</v>
      </c>
    </row>
    <row r="67" spans="1:14" x14ac:dyDescent="0.2">
      <c r="A67" s="15" t="s">
        <v>98</v>
      </c>
      <c r="B67" s="381" t="s">
        <v>109</v>
      </c>
      <c r="C67" s="163">
        <f>'18'!C67</f>
        <v>1238</v>
      </c>
      <c r="D67" s="163">
        <f>'18'!D67</f>
        <v>944</v>
      </c>
      <c r="E67" s="163">
        <f>'18'!E67</f>
        <v>2182</v>
      </c>
      <c r="F67" s="209">
        <f>'6'!J67</f>
        <v>21</v>
      </c>
      <c r="G67" s="209">
        <f>'7'!I67</f>
        <v>0</v>
      </c>
      <c r="H67" s="209">
        <f>'8'!J67</f>
        <v>0</v>
      </c>
      <c r="I67" s="209">
        <f>'9'!I67</f>
        <v>71</v>
      </c>
      <c r="J67" s="209">
        <f>'10'!O67</f>
        <v>28</v>
      </c>
      <c r="K67" s="209">
        <f>'13'!H67</f>
        <v>100</v>
      </c>
      <c r="L67" s="209">
        <f>'14'!Q67</f>
        <v>161.25</v>
      </c>
      <c r="M67" s="209">
        <f t="shared" si="0"/>
        <v>381.25</v>
      </c>
      <c r="N67" s="372">
        <f t="shared" si="2"/>
        <v>0.30795638126009695</v>
      </c>
    </row>
    <row r="68" spans="1:14" x14ac:dyDescent="0.2">
      <c r="A68" s="15" t="s">
        <v>99</v>
      </c>
      <c r="B68" s="381" t="s">
        <v>105</v>
      </c>
      <c r="C68" s="163">
        <f>'18'!C68</f>
        <v>10239</v>
      </c>
      <c r="D68" s="163">
        <f>'18'!D68</f>
        <v>7432</v>
      </c>
      <c r="E68" s="163">
        <f>'18'!E68</f>
        <v>17671</v>
      </c>
      <c r="F68" s="209">
        <f>'6'!J68</f>
        <v>0</v>
      </c>
      <c r="G68" s="209">
        <f>'7'!I68</f>
        <v>0</v>
      </c>
      <c r="H68" s="209">
        <f>'8'!J68</f>
        <v>0</v>
      </c>
      <c r="I68" s="209">
        <f>'9'!I68</f>
        <v>127</v>
      </c>
      <c r="J68" s="209">
        <f>'10'!O68</f>
        <v>111</v>
      </c>
      <c r="K68" s="209">
        <f>'13'!H68</f>
        <v>1090</v>
      </c>
      <c r="L68" s="209">
        <f>'14'!Q68</f>
        <v>803.7088235294118</v>
      </c>
      <c r="M68" s="209">
        <f t="shared" si="0"/>
        <v>2131.7088235294118</v>
      </c>
      <c r="N68" s="372">
        <f t="shared" si="2"/>
        <v>0.20819502134284715</v>
      </c>
    </row>
    <row r="69" spans="1:14" x14ac:dyDescent="0.2">
      <c r="A69" s="15" t="s">
        <v>100</v>
      </c>
      <c r="B69" s="381" t="s">
        <v>109</v>
      </c>
      <c r="C69" s="163">
        <f>'18'!C69</f>
        <v>871</v>
      </c>
      <c r="D69" s="163">
        <f>'18'!D69</f>
        <v>650</v>
      </c>
      <c r="E69" s="163">
        <f>'18'!E69</f>
        <v>1521</v>
      </c>
      <c r="F69" s="209">
        <f>'6'!J69</f>
        <v>65</v>
      </c>
      <c r="G69" s="209">
        <f>'7'!I69</f>
        <v>0</v>
      </c>
      <c r="H69" s="209">
        <f>'8'!J69</f>
        <v>0</v>
      </c>
      <c r="I69" s="209">
        <f>'9'!I69</f>
        <v>0</v>
      </c>
      <c r="J69" s="209">
        <f>'10'!O69</f>
        <v>8</v>
      </c>
      <c r="K69" s="209">
        <f>'13'!H69</f>
        <v>45</v>
      </c>
      <c r="L69" s="209">
        <f>'14'!Q69</f>
        <v>38.550724637681164</v>
      </c>
      <c r="M69" s="209">
        <f t="shared" ref="M69:M70" si="3">F69+G69+H69+I69+J69+K69+L69</f>
        <v>156.55072463768116</v>
      </c>
      <c r="N69" s="372">
        <f t="shared" si="2"/>
        <v>0.17973676766668331</v>
      </c>
    </row>
    <row r="70" spans="1:14" x14ac:dyDescent="0.2">
      <c r="A70" s="15" t="s">
        <v>101</v>
      </c>
      <c r="B70" s="381" t="s">
        <v>105</v>
      </c>
      <c r="C70" s="163">
        <f>'18'!C70</f>
        <v>15734</v>
      </c>
      <c r="D70" s="163">
        <f>'18'!D70</f>
        <v>10858</v>
      </c>
      <c r="E70" s="163">
        <f>'18'!E70</f>
        <v>26592</v>
      </c>
      <c r="F70" s="209">
        <f>'6'!J70</f>
        <v>175</v>
      </c>
      <c r="G70" s="209">
        <f>'7'!I70</f>
        <v>0</v>
      </c>
      <c r="H70" s="209">
        <f>'8'!J70</f>
        <v>0</v>
      </c>
      <c r="I70" s="209">
        <f>'9'!I70</f>
        <v>0</v>
      </c>
      <c r="J70" s="209">
        <f>'10'!O70</f>
        <v>89</v>
      </c>
      <c r="K70" s="209">
        <f>'13'!H70</f>
        <v>1243</v>
      </c>
      <c r="L70" s="209">
        <f>'14'!Q70</f>
        <v>1156.6004319654428</v>
      </c>
      <c r="M70" s="209">
        <f t="shared" si="3"/>
        <v>2663.600431965443</v>
      </c>
      <c r="N70" s="372">
        <f t="shared" si="2"/>
        <v>0.16928946434253483</v>
      </c>
    </row>
    <row r="71" spans="1:14" x14ac:dyDescent="0.2">
      <c r="A71" s="457" t="str">
        <f>'1'!A70</f>
        <v>Statewide Total</v>
      </c>
      <c r="B71" s="484"/>
      <c r="C71" s="12">
        <f>'18'!C71</f>
        <v>432581</v>
      </c>
      <c r="D71" s="12">
        <f>'18'!D71</f>
        <v>296957</v>
      </c>
      <c r="E71" s="12">
        <f>'18'!E71</f>
        <v>729538</v>
      </c>
      <c r="F71" s="12">
        <f>'6'!J71</f>
        <v>5060</v>
      </c>
      <c r="G71" s="12">
        <f>'7'!I71</f>
        <v>126</v>
      </c>
      <c r="H71" s="12">
        <f>'8'!J71</f>
        <v>116</v>
      </c>
      <c r="I71" s="12">
        <f>'9'!I71</f>
        <v>3382</v>
      </c>
      <c r="J71" s="12">
        <f>'10'!O71</f>
        <v>4368</v>
      </c>
      <c r="K71" s="12">
        <f>'13'!H71</f>
        <v>37655</v>
      </c>
      <c r="L71" s="12">
        <f>'14'!Q71</f>
        <v>42226.434447950596</v>
      </c>
      <c r="M71" s="12">
        <f>F71+G71+H71+I71+J71+K71+L71</f>
        <v>92933.434447950596</v>
      </c>
      <c r="N71" s="84">
        <f t="shared" si="2"/>
        <v>0.21483475799434232</v>
      </c>
    </row>
    <row r="72" spans="1:14" x14ac:dyDescent="0.2">
      <c r="A72" s="1" t="str">
        <f>'18'!A72:AF72</f>
        <v>* 2010 County population estimates from PA Data Center, Penn State University</v>
      </c>
    </row>
    <row r="73" spans="1:14" x14ac:dyDescent="0.2">
      <c r="A73" s="88" t="s">
        <v>275</v>
      </c>
      <c r="G73" s="373"/>
      <c r="H73" s="373"/>
      <c r="I73" s="373"/>
      <c r="J73" s="373"/>
      <c r="K73" s="373"/>
      <c r="L73" s="374"/>
      <c r="M73" s="218"/>
    </row>
    <row r="76" spans="1:14" x14ac:dyDescent="0.2">
      <c r="N76" s="219"/>
    </row>
    <row r="77" spans="1:14" x14ac:dyDescent="0.2">
      <c r="N77" s="219"/>
    </row>
    <row r="78" spans="1:14" x14ac:dyDescent="0.2">
      <c r="N78" s="219"/>
    </row>
    <row r="80" spans="1:14" x14ac:dyDescent="0.2">
      <c r="F80" s="67"/>
      <c r="G80" s="67"/>
      <c r="H80" s="67"/>
      <c r="I80" s="67"/>
      <c r="J80" s="67"/>
      <c r="K80" s="375"/>
      <c r="L80" s="67"/>
    </row>
  </sheetData>
  <mergeCells count="7">
    <mergeCell ref="U2:Y2"/>
    <mergeCell ref="G2:N2"/>
    <mergeCell ref="A71:B71"/>
    <mergeCell ref="A1:N1"/>
    <mergeCell ref="A2:E2"/>
    <mergeCell ref="P2:Q2"/>
    <mergeCell ref="R2:T2"/>
  </mergeCells>
  <phoneticPr fontId="3" type="noConversion"/>
  <pageMargins left="0.3" right="0.3" top="0.5" bottom="0.5" header="0.25" footer="0.25"/>
  <pageSetup fitToHeight="3" orientation="landscape" r:id="rId1"/>
  <headerFooter alignWithMargins="0">
    <oddFooter>&amp;LOffice of Child Development and Early Learning&amp;C&amp;P&amp;RUpdated: 11/1/2011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indexed="22"/>
  </sheetPr>
  <dimension ref="A1:Q82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1.25" x14ac:dyDescent="0.2"/>
  <cols>
    <col min="1" max="1" width="14.7109375" style="1" customWidth="1"/>
    <col min="2" max="2" width="12.7109375" style="230" customWidth="1"/>
    <col min="3" max="5" width="9.28515625" style="61" customWidth="1"/>
    <col min="6" max="6" width="14.42578125" style="61" bestFit="1" customWidth="1"/>
    <col min="7" max="7" width="15.85546875" style="61" customWidth="1"/>
    <col min="8" max="8" width="14.42578125" style="61" bestFit="1" customWidth="1"/>
    <col min="9" max="9" width="14" style="61" bestFit="1" customWidth="1"/>
    <col min="10" max="10" width="14.140625" style="61" customWidth="1"/>
    <col min="11" max="11" width="10.5703125" style="61" bestFit="1" customWidth="1"/>
    <col min="12" max="12" width="13.85546875" style="61" bestFit="1" customWidth="1"/>
    <col min="13" max="13" width="7.7109375" style="61" bestFit="1" customWidth="1"/>
    <col min="14" max="14" width="13.28515625" style="219" bestFit="1" customWidth="1"/>
    <col min="15" max="17" width="9.140625" style="78"/>
    <col min="18" max="16384" width="9.140625" style="1"/>
  </cols>
  <sheetData>
    <row r="1" spans="1:17" ht="12" x14ac:dyDescent="0.2">
      <c r="A1" s="172" t="str">
        <f>'Table of Contents'!B8&amp;":  "&amp;'Table of Contents'!C8</f>
        <v>Tab 4:  Early Childhood Education Programs - Children Ages 3 and 4 Served</v>
      </c>
      <c r="B1" s="394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</row>
    <row r="2" spans="1:17" s="18" customFormat="1" ht="12.75" x14ac:dyDescent="0.2">
      <c r="A2" s="486" t="str">
        <f>'3'!A2</f>
        <v>2012-2013</v>
      </c>
      <c r="B2" s="487"/>
      <c r="C2" s="487"/>
      <c r="D2" s="487"/>
      <c r="E2" s="488"/>
      <c r="F2" s="290"/>
      <c r="G2" s="291"/>
      <c r="H2" s="292"/>
      <c r="I2" s="293"/>
      <c r="J2" s="293"/>
      <c r="K2" s="293"/>
      <c r="L2" s="293"/>
      <c r="M2" s="293"/>
      <c r="N2" s="294"/>
      <c r="O2" s="79"/>
      <c r="P2" s="79"/>
      <c r="Q2" s="80"/>
    </row>
    <row r="3" spans="1:17" ht="60" x14ac:dyDescent="0.2">
      <c r="A3" s="37" t="str">
        <f>'1'!A2</f>
        <v>County</v>
      </c>
      <c r="B3" s="3" t="str">
        <f>'1'!C2</f>
        <v>County Classification</v>
      </c>
      <c r="C3" s="3" t="str">
        <f>'18'!C2</f>
        <v># of Children Ages 0-2*</v>
      </c>
      <c r="D3" s="3" t="str">
        <f>'18'!D2</f>
        <v># of Children Ages 3-4*</v>
      </c>
      <c r="E3" s="3" t="str">
        <f>'18'!E2</f>
        <v># of Children Under 5*</v>
      </c>
      <c r="F3" s="300" t="s">
        <v>216</v>
      </c>
      <c r="G3" s="303" t="s">
        <v>573</v>
      </c>
      <c r="H3" s="132" t="s">
        <v>303</v>
      </c>
      <c r="I3" s="297" t="s">
        <v>182</v>
      </c>
      <c r="J3" s="46" t="s">
        <v>584</v>
      </c>
      <c r="K3" s="296" t="s">
        <v>217</v>
      </c>
      <c r="L3" s="298" t="s">
        <v>218</v>
      </c>
      <c r="M3" s="21" t="s">
        <v>168</v>
      </c>
      <c r="N3" s="110" t="s">
        <v>199</v>
      </c>
    </row>
    <row r="4" spans="1:17" x14ac:dyDescent="0.2">
      <c r="A4" s="15" t="s">
        <v>37</v>
      </c>
      <c r="B4" s="381" t="s">
        <v>109</v>
      </c>
      <c r="C4" s="163">
        <f>'18'!C4</f>
        <v>3260</v>
      </c>
      <c r="D4" s="163">
        <f>'18'!D4</f>
        <v>2334</v>
      </c>
      <c r="E4" s="163">
        <f>'18'!E4</f>
        <v>5594</v>
      </c>
      <c r="F4" s="209">
        <f>'7'!J4</f>
        <v>0</v>
      </c>
      <c r="G4" s="209">
        <f>'9'!J4</f>
        <v>0</v>
      </c>
      <c r="H4" s="209">
        <f>'10'!R4</f>
        <v>234</v>
      </c>
      <c r="I4" s="209">
        <f>'11'!I4</f>
        <v>36</v>
      </c>
      <c r="J4" s="209">
        <f>'12'!I4</f>
        <v>0</v>
      </c>
      <c r="K4" s="209">
        <f>'13'!I4</f>
        <v>222</v>
      </c>
      <c r="L4" s="209">
        <f>'14'!R4</f>
        <v>362.58914728682174</v>
      </c>
      <c r="M4" s="209">
        <f>F4+G4+H4+I4+J4+K4+L4</f>
        <v>854.5891472868218</v>
      </c>
      <c r="N4" s="372">
        <f t="shared" ref="N4:N35" si="0">M4/D4</f>
        <v>0.36614787801491938</v>
      </c>
    </row>
    <row r="5" spans="1:17" x14ac:dyDescent="0.2">
      <c r="A5" s="15" t="s">
        <v>38</v>
      </c>
      <c r="B5" s="381" t="s">
        <v>105</v>
      </c>
      <c r="C5" s="163">
        <f>'18'!C5</f>
        <v>38336</v>
      </c>
      <c r="D5" s="163">
        <f>'18'!D5</f>
        <v>25304</v>
      </c>
      <c r="E5" s="163">
        <f>'18'!E5</f>
        <v>63640</v>
      </c>
      <c r="F5" s="209">
        <f>'7'!J5</f>
        <v>0</v>
      </c>
      <c r="G5" s="209">
        <f>'9'!J5</f>
        <v>409</v>
      </c>
      <c r="H5" s="209">
        <f>'10'!R5</f>
        <v>3677</v>
      </c>
      <c r="I5" s="209">
        <f>'11'!I5</f>
        <v>1030</v>
      </c>
      <c r="J5" s="209">
        <f>'12'!I5</f>
        <v>1819</v>
      </c>
      <c r="K5" s="209">
        <f>'13'!I5</f>
        <v>3788</v>
      </c>
      <c r="L5" s="209">
        <f>'14'!R5</f>
        <v>5805.880208333333</v>
      </c>
      <c r="M5" s="209">
        <f t="shared" ref="M5:M68" si="1">F5+G5+H5+I5+J5+K5+L5</f>
        <v>16528.880208333332</v>
      </c>
      <c r="N5" s="372">
        <f t="shared" si="0"/>
        <v>0.65321214860628096</v>
      </c>
    </row>
    <row r="6" spans="1:17" x14ac:dyDescent="0.2">
      <c r="A6" s="15" t="s">
        <v>39</v>
      </c>
      <c r="B6" s="381" t="s">
        <v>109</v>
      </c>
      <c r="C6" s="163">
        <f>'18'!C6</f>
        <v>2129</v>
      </c>
      <c r="D6" s="163">
        <f>'18'!D6</f>
        <v>1476</v>
      </c>
      <c r="E6" s="163">
        <f>'18'!E6</f>
        <v>3605</v>
      </c>
      <c r="F6" s="209">
        <f>'7'!J6</f>
        <v>20</v>
      </c>
      <c r="G6" s="209">
        <f>'9'!J6</f>
        <v>20</v>
      </c>
      <c r="H6" s="209">
        <f>'10'!R6</f>
        <v>231</v>
      </c>
      <c r="I6" s="209">
        <f>'11'!I6</f>
        <v>19</v>
      </c>
      <c r="J6" s="209">
        <f>'12'!I6</f>
        <v>0</v>
      </c>
      <c r="K6" s="209">
        <f>'13'!I6</f>
        <v>176</v>
      </c>
      <c r="L6" s="209">
        <f>'14'!R6</f>
        <v>175.14403292181069</v>
      </c>
      <c r="M6" s="209">
        <f t="shared" si="1"/>
        <v>641.14403292181066</v>
      </c>
      <c r="N6" s="372">
        <f t="shared" si="0"/>
        <v>0.43437942609878771</v>
      </c>
    </row>
    <row r="7" spans="1:17" x14ac:dyDescent="0.2">
      <c r="A7" s="15" t="s">
        <v>40</v>
      </c>
      <c r="B7" s="381" t="s">
        <v>105</v>
      </c>
      <c r="C7" s="163">
        <f>'18'!C7</f>
        <v>5417</v>
      </c>
      <c r="D7" s="163">
        <f>'18'!D7</f>
        <v>3549</v>
      </c>
      <c r="E7" s="163">
        <f>'18'!E7</f>
        <v>8966</v>
      </c>
      <c r="F7" s="209">
        <f>'7'!J7</f>
        <v>0</v>
      </c>
      <c r="G7" s="209">
        <f>'9'!J7</f>
        <v>0</v>
      </c>
      <c r="H7" s="209">
        <f>'10'!R7</f>
        <v>478</v>
      </c>
      <c r="I7" s="209">
        <f>'11'!I7</f>
        <v>116</v>
      </c>
      <c r="J7" s="209">
        <f>'12'!I7</f>
        <v>119</v>
      </c>
      <c r="K7" s="209">
        <f>'13'!I7</f>
        <v>506</v>
      </c>
      <c r="L7" s="209">
        <f>'14'!R7</f>
        <v>648.93917963224897</v>
      </c>
      <c r="M7" s="209">
        <f t="shared" si="1"/>
        <v>1867.9391796322489</v>
      </c>
      <c r="N7" s="372">
        <f t="shared" si="0"/>
        <v>0.52632831209699882</v>
      </c>
    </row>
    <row r="8" spans="1:17" x14ac:dyDescent="0.2">
      <c r="A8" s="15" t="s">
        <v>41</v>
      </c>
      <c r="B8" s="381" t="s">
        <v>109</v>
      </c>
      <c r="C8" s="163">
        <f>'18'!C8</f>
        <v>1561</v>
      </c>
      <c r="D8" s="163">
        <f>'18'!D8</f>
        <v>1066</v>
      </c>
      <c r="E8" s="163">
        <f>'18'!E8</f>
        <v>2627</v>
      </c>
      <c r="F8" s="209">
        <f>'7'!J8</f>
        <v>0</v>
      </c>
      <c r="G8" s="209">
        <f>'9'!J8</f>
        <v>26</v>
      </c>
      <c r="H8" s="209">
        <f>'10'!R8</f>
        <v>146</v>
      </c>
      <c r="I8" s="209">
        <f>'11'!I8</f>
        <v>107</v>
      </c>
      <c r="J8" s="209">
        <f>'12'!I8</f>
        <v>177</v>
      </c>
      <c r="K8" s="209">
        <f>'13'!I8</f>
        <v>139</v>
      </c>
      <c r="L8" s="209">
        <f>'14'!R8</f>
        <v>106.125</v>
      </c>
      <c r="M8" s="209">
        <f t="shared" si="1"/>
        <v>701.125</v>
      </c>
      <c r="N8" s="372">
        <f t="shared" si="0"/>
        <v>0.65771575984990616</v>
      </c>
    </row>
    <row r="9" spans="1:17" x14ac:dyDescent="0.2">
      <c r="A9" s="15" t="s">
        <v>42</v>
      </c>
      <c r="B9" s="381" t="s">
        <v>105</v>
      </c>
      <c r="C9" s="163">
        <f>'18'!C9</f>
        <v>14834</v>
      </c>
      <c r="D9" s="163">
        <f>'18'!D9</f>
        <v>10454</v>
      </c>
      <c r="E9" s="163">
        <f>'18'!E9</f>
        <v>25288</v>
      </c>
      <c r="F9" s="209">
        <f>'7'!J9</f>
        <v>0</v>
      </c>
      <c r="G9" s="209">
        <f>'9'!J9</f>
        <v>150</v>
      </c>
      <c r="H9" s="209">
        <f>'10'!R9</f>
        <v>640</v>
      </c>
      <c r="I9" s="209">
        <f>'11'!I9</f>
        <v>204</v>
      </c>
      <c r="J9" s="209">
        <f>'12'!I9</f>
        <v>434</v>
      </c>
      <c r="K9" s="209">
        <f>'13'!I9</f>
        <v>1604</v>
      </c>
      <c r="L9" s="209">
        <f>'14'!R9</f>
        <v>1571.1886186324002</v>
      </c>
      <c r="M9" s="209">
        <f t="shared" si="1"/>
        <v>4603.1886186324</v>
      </c>
      <c r="N9" s="372">
        <f t="shared" si="0"/>
        <v>0.44032797193728718</v>
      </c>
    </row>
    <row r="10" spans="1:17" x14ac:dyDescent="0.2">
      <c r="A10" s="15" t="s">
        <v>43</v>
      </c>
      <c r="B10" s="381" t="s">
        <v>109</v>
      </c>
      <c r="C10" s="163">
        <f>'18'!C10</f>
        <v>4316</v>
      </c>
      <c r="D10" s="163">
        <f>'18'!D10</f>
        <v>2911</v>
      </c>
      <c r="E10" s="163">
        <f>'18'!E10</f>
        <v>7227</v>
      </c>
      <c r="F10" s="209">
        <f>'7'!J10</f>
        <v>0</v>
      </c>
      <c r="G10" s="209">
        <f>'9'!J10</f>
        <v>37</v>
      </c>
      <c r="H10" s="209">
        <f>'10'!R10</f>
        <v>424</v>
      </c>
      <c r="I10" s="209">
        <f>'11'!I10</f>
        <v>156</v>
      </c>
      <c r="J10" s="209">
        <f>'12'!I10</f>
        <v>148</v>
      </c>
      <c r="K10" s="209">
        <f>'13'!I10</f>
        <v>682</v>
      </c>
      <c r="L10" s="209">
        <f>'14'!R10</f>
        <v>560.78062157221211</v>
      </c>
      <c r="M10" s="209">
        <f t="shared" si="1"/>
        <v>2007.7806215722121</v>
      </c>
      <c r="N10" s="372">
        <f t="shared" si="0"/>
        <v>0.68972195863009689</v>
      </c>
    </row>
    <row r="11" spans="1:17" x14ac:dyDescent="0.2">
      <c r="A11" s="15" t="s">
        <v>44</v>
      </c>
      <c r="B11" s="381" t="s">
        <v>109</v>
      </c>
      <c r="C11" s="163">
        <f>'18'!C11</f>
        <v>2246</v>
      </c>
      <c r="D11" s="163">
        <f>'18'!D11</f>
        <v>1518</v>
      </c>
      <c r="E11" s="163">
        <f>'18'!E11</f>
        <v>3764</v>
      </c>
      <c r="F11" s="209">
        <f>'7'!J11</f>
        <v>0</v>
      </c>
      <c r="G11" s="209">
        <f>'9'!J11</f>
        <v>0</v>
      </c>
      <c r="H11" s="209">
        <f>'10'!R11</f>
        <v>187</v>
      </c>
      <c r="I11" s="209">
        <f>'11'!I11</f>
        <v>70</v>
      </c>
      <c r="J11" s="209">
        <f>'12'!I11</f>
        <v>101</v>
      </c>
      <c r="K11" s="209">
        <f>'13'!I11</f>
        <v>197</v>
      </c>
      <c r="L11" s="209">
        <f>'14'!R11</f>
        <v>228.42105263157896</v>
      </c>
      <c r="M11" s="209">
        <f t="shared" si="1"/>
        <v>783.42105263157896</v>
      </c>
      <c r="N11" s="372">
        <f t="shared" si="0"/>
        <v>0.51608764995492684</v>
      </c>
    </row>
    <row r="12" spans="1:17" x14ac:dyDescent="0.2">
      <c r="A12" s="15" t="s">
        <v>224</v>
      </c>
      <c r="B12" s="381" t="s">
        <v>105</v>
      </c>
      <c r="C12" s="163">
        <f>'18'!C12</f>
        <v>19766</v>
      </c>
      <c r="D12" s="163">
        <f>'18'!D12</f>
        <v>14384</v>
      </c>
      <c r="E12" s="163">
        <f>'18'!E12</f>
        <v>34150</v>
      </c>
      <c r="F12" s="209">
        <f>'7'!J12</f>
        <v>0</v>
      </c>
      <c r="G12" s="209">
        <f>'9'!J12</f>
        <v>60</v>
      </c>
      <c r="H12" s="209">
        <f>'10'!R12</f>
        <v>636</v>
      </c>
      <c r="I12" s="209">
        <f>'11'!I12</f>
        <v>175</v>
      </c>
      <c r="J12" s="209">
        <f>'12'!I12</f>
        <v>0</v>
      </c>
      <c r="K12" s="209">
        <f>'13'!I12</f>
        <v>2084</v>
      </c>
      <c r="L12" s="209">
        <f>'14'!R12</f>
        <v>3149.4976303317535</v>
      </c>
      <c r="M12" s="209">
        <f t="shared" si="1"/>
        <v>6104.4976303317535</v>
      </c>
      <c r="N12" s="372">
        <f t="shared" si="0"/>
        <v>0.42439499654697954</v>
      </c>
      <c r="P12" s="108"/>
    </row>
    <row r="13" spans="1:17" x14ac:dyDescent="0.2">
      <c r="A13" s="15" t="s">
        <v>45</v>
      </c>
      <c r="B13" s="381" t="s">
        <v>109</v>
      </c>
      <c r="C13" s="163">
        <f>'18'!C13</f>
        <v>5721</v>
      </c>
      <c r="D13" s="163">
        <f>'18'!D13</f>
        <v>4262</v>
      </c>
      <c r="E13" s="163">
        <f>'18'!E13</f>
        <v>9983</v>
      </c>
      <c r="F13" s="209">
        <f>'7'!J13</f>
        <v>0</v>
      </c>
      <c r="G13" s="209">
        <f>'9'!J13</f>
        <v>0</v>
      </c>
      <c r="H13" s="209">
        <f>'10'!R13</f>
        <v>333</v>
      </c>
      <c r="I13" s="209">
        <f>'11'!I13</f>
        <v>95</v>
      </c>
      <c r="J13" s="209">
        <f>'12'!I13</f>
        <v>0</v>
      </c>
      <c r="K13" s="209">
        <f>'13'!I13</f>
        <v>463</v>
      </c>
      <c r="L13" s="209">
        <f>'14'!R13</f>
        <v>558.83062645011603</v>
      </c>
      <c r="M13" s="209">
        <f t="shared" si="1"/>
        <v>1449.8306264501161</v>
      </c>
      <c r="N13" s="372">
        <f t="shared" si="0"/>
        <v>0.34017612070626846</v>
      </c>
      <c r="P13" s="108"/>
    </row>
    <row r="14" spans="1:17" x14ac:dyDescent="0.2">
      <c r="A14" s="15" t="s">
        <v>46</v>
      </c>
      <c r="B14" s="381" t="s">
        <v>109</v>
      </c>
      <c r="C14" s="163">
        <f>'18'!C14</f>
        <v>4199</v>
      </c>
      <c r="D14" s="163">
        <f>'18'!D14</f>
        <v>3044</v>
      </c>
      <c r="E14" s="163">
        <f>'18'!E14</f>
        <v>7243</v>
      </c>
      <c r="F14" s="209">
        <f>'7'!J14</f>
        <v>0</v>
      </c>
      <c r="G14" s="209">
        <f>'9'!J14</f>
        <v>0</v>
      </c>
      <c r="H14" s="209">
        <f>'10'!R14</f>
        <v>486</v>
      </c>
      <c r="I14" s="209">
        <f>'11'!I14</f>
        <v>193</v>
      </c>
      <c r="J14" s="209">
        <f>'12'!I14</f>
        <v>377</v>
      </c>
      <c r="K14" s="209">
        <f>'13'!I14</f>
        <v>462</v>
      </c>
      <c r="L14" s="209">
        <f>'14'!R14</f>
        <v>623.62377850162864</v>
      </c>
      <c r="M14" s="209">
        <f t="shared" si="1"/>
        <v>2141.6237785016287</v>
      </c>
      <c r="N14" s="372">
        <f t="shared" si="0"/>
        <v>0.70355577480342602</v>
      </c>
      <c r="P14" s="108"/>
    </row>
    <row r="15" spans="1:17" x14ac:dyDescent="0.2">
      <c r="A15" s="15" t="s">
        <v>47</v>
      </c>
      <c r="B15" s="381" t="s">
        <v>109</v>
      </c>
      <c r="C15" s="163">
        <f>'18'!C15</f>
        <v>139</v>
      </c>
      <c r="D15" s="163">
        <f>'18'!D15</f>
        <v>80</v>
      </c>
      <c r="E15" s="163">
        <f>'18'!E15</f>
        <v>219</v>
      </c>
      <c r="F15" s="209">
        <f>'7'!J15</f>
        <v>0</v>
      </c>
      <c r="G15" s="209">
        <f>'9'!J15</f>
        <v>28</v>
      </c>
      <c r="H15" s="209">
        <f>'10'!R15</f>
        <v>30</v>
      </c>
      <c r="I15" s="209">
        <f>'11'!I15</f>
        <v>15</v>
      </c>
      <c r="J15" s="209">
        <f>'12'!I15</f>
        <v>0</v>
      </c>
      <c r="K15" s="209">
        <f>'13'!I15</f>
        <v>34</v>
      </c>
      <c r="L15" s="209">
        <f>'14'!R15</f>
        <v>0</v>
      </c>
      <c r="M15" s="209">
        <f t="shared" si="1"/>
        <v>107</v>
      </c>
      <c r="N15" s="372">
        <f t="shared" si="0"/>
        <v>1.3374999999999999</v>
      </c>
      <c r="P15" s="108"/>
    </row>
    <row r="16" spans="1:17" x14ac:dyDescent="0.2">
      <c r="A16" s="15" t="s">
        <v>48</v>
      </c>
      <c r="B16" s="381" t="s">
        <v>109</v>
      </c>
      <c r="C16" s="163">
        <f>'18'!C16</f>
        <v>2045</v>
      </c>
      <c r="D16" s="163">
        <f>'18'!D16</f>
        <v>1442</v>
      </c>
      <c r="E16" s="163">
        <f>'18'!E16</f>
        <v>3487</v>
      </c>
      <c r="F16" s="209">
        <f>'7'!J16</f>
        <v>0</v>
      </c>
      <c r="G16" s="209">
        <f>'9'!J16</f>
        <v>0</v>
      </c>
      <c r="H16" s="209">
        <f>'10'!R16</f>
        <v>178</v>
      </c>
      <c r="I16" s="209">
        <f>'11'!I16</f>
        <v>70</v>
      </c>
      <c r="J16" s="209">
        <f>'12'!I16</f>
        <v>38</v>
      </c>
      <c r="K16" s="209">
        <f>'13'!I16</f>
        <v>156</v>
      </c>
      <c r="L16" s="209">
        <f>'14'!R16</f>
        <v>158.24</v>
      </c>
      <c r="M16" s="209">
        <f t="shared" si="1"/>
        <v>600.24</v>
      </c>
      <c r="N16" s="372">
        <f t="shared" si="0"/>
        <v>0.41625520110957004</v>
      </c>
    </row>
    <row r="17" spans="1:14" x14ac:dyDescent="0.2">
      <c r="A17" s="15" t="s">
        <v>49</v>
      </c>
      <c r="B17" s="381" t="s">
        <v>109</v>
      </c>
      <c r="C17" s="163">
        <f>'18'!C17</f>
        <v>4001</v>
      </c>
      <c r="D17" s="163">
        <f>'18'!D17</f>
        <v>2770</v>
      </c>
      <c r="E17" s="163">
        <f>'18'!E17</f>
        <v>6771</v>
      </c>
      <c r="F17" s="209">
        <f>'7'!J17</f>
        <v>0</v>
      </c>
      <c r="G17" s="209">
        <f>'9'!J17</f>
        <v>0</v>
      </c>
      <c r="H17" s="209">
        <f>'10'!R17</f>
        <v>183</v>
      </c>
      <c r="I17" s="209">
        <f>'11'!I17</f>
        <v>132</v>
      </c>
      <c r="J17" s="209">
        <f>'12'!I17</f>
        <v>20</v>
      </c>
      <c r="K17" s="209">
        <f>'13'!I17</f>
        <v>284</v>
      </c>
      <c r="L17" s="209">
        <f>'14'!R17</f>
        <v>837.94183445190163</v>
      </c>
      <c r="M17" s="209">
        <f t="shared" si="1"/>
        <v>1456.9418344519017</v>
      </c>
      <c r="N17" s="372">
        <f t="shared" si="0"/>
        <v>0.52597178139057821</v>
      </c>
    </row>
    <row r="18" spans="1:14" x14ac:dyDescent="0.2">
      <c r="A18" s="15" t="s">
        <v>50</v>
      </c>
      <c r="B18" s="381" t="s">
        <v>105</v>
      </c>
      <c r="C18" s="163">
        <f>'18'!C18</f>
        <v>17963</v>
      </c>
      <c r="D18" s="163">
        <f>'18'!D18</f>
        <v>13163</v>
      </c>
      <c r="E18" s="163">
        <f>'18'!E18</f>
        <v>31126</v>
      </c>
      <c r="F18" s="209">
        <f>'7'!J18</f>
        <v>0</v>
      </c>
      <c r="G18" s="209">
        <f>'9'!J18</f>
        <v>93</v>
      </c>
      <c r="H18" s="209">
        <f>'10'!R18</f>
        <v>458</v>
      </c>
      <c r="I18" s="209">
        <f>'11'!I18</f>
        <v>68</v>
      </c>
      <c r="J18" s="209">
        <f>'12'!I18</f>
        <v>0</v>
      </c>
      <c r="K18" s="209">
        <f>'13'!I18</f>
        <v>2204</v>
      </c>
      <c r="L18" s="209">
        <f>'14'!R18</f>
        <v>2371.6783216783219</v>
      </c>
      <c r="M18" s="209">
        <f t="shared" si="1"/>
        <v>5194.6783216783224</v>
      </c>
      <c r="N18" s="372">
        <f t="shared" si="0"/>
        <v>0.39464243118425302</v>
      </c>
    </row>
    <row r="19" spans="1:14" x14ac:dyDescent="0.2">
      <c r="A19" s="15" t="s">
        <v>51</v>
      </c>
      <c r="B19" s="381" t="s">
        <v>109</v>
      </c>
      <c r="C19" s="163">
        <f>'18'!C19</f>
        <v>1226</v>
      </c>
      <c r="D19" s="163">
        <f>'18'!D19</f>
        <v>827</v>
      </c>
      <c r="E19" s="163">
        <f>'18'!E19</f>
        <v>2053</v>
      </c>
      <c r="F19" s="209">
        <f>'7'!J19</f>
        <v>0</v>
      </c>
      <c r="G19" s="209">
        <f>'9'!J19</f>
        <v>51</v>
      </c>
      <c r="H19" s="209">
        <f>'10'!R19</f>
        <v>108</v>
      </c>
      <c r="I19" s="209">
        <f>'11'!I19</f>
        <v>112</v>
      </c>
      <c r="J19" s="209">
        <f>'12'!I19</f>
        <v>48</v>
      </c>
      <c r="K19" s="209">
        <f>'13'!I19</f>
        <v>140</v>
      </c>
      <c r="L19" s="209">
        <f>'14'!R19</f>
        <v>203.23595505617976</v>
      </c>
      <c r="M19" s="209">
        <f t="shared" si="1"/>
        <v>662.23595505617982</v>
      </c>
      <c r="N19" s="372">
        <f t="shared" si="0"/>
        <v>0.80076899039441329</v>
      </c>
    </row>
    <row r="20" spans="1:14" x14ac:dyDescent="0.2">
      <c r="A20" s="15" t="s">
        <v>52</v>
      </c>
      <c r="B20" s="381" t="s">
        <v>109</v>
      </c>
      <c r="C20" s="163">
        <f>'18'!C20</f>
        <v>2393</v>
      </c>
      <c r="D20" s="163">
        <f>'18'!D20</f>
        <v>1660</v>
      </c>
      <c r="E20" s="163">
        <f>'18'!E20</f>
        <v>4053</v>
      </c>
      <c r="F20" s="209">
        <f>'7'!J20</f>
        <v>0</v>
      </c>
      <c r="G20" s="209">
        <f>'9'!J20</f>
        <v>70</v>
      </c>
      <c r="H20" s="209">
        <f>'10'!R20</f>
        <v>494</v>
      </c>
      <c r="I20" s="209">
        <f>'11'!I20</f>
        <v>156</v>
      </c>
      <c r="J20" s="209">
        <f>'12'!I20</f>
        <v>20</v>
      </c>
      <c r="K20" s="209">
        <f>'13'!I20</f>
        <v>328</v>
      </c>
      <c r="L20" s="209">
        <f>'14'!R20</f>
        <v>288.43373493975906</v>
      </c>
      <c r="M20" s="209">
        <f t="shared" si="1"/>
        <v>1356.433734939759</v>
      </c>
      <c r="N20" s="372">
        <f t="shared" si="0"/>
        <v>0.81712875598780665</v>
      </c>
    </row>
    <row r="21" spans="1:14" x14ac:dyDescent="0.2">
      <c r="A21" s="15" t="s">
        <v>53</v>
      </c>
      <c r="B21" s="381" t="s">
        <v>109</v>
      </c>
      <c r="C21" s="163">
        <f>'18'!C21</f>
        <v>1301</v>
      </c>
      <c r="D21" s="163">
        <f>'18'!D21</f>
        <v>904</v>
      </c>
      <c r="E21" s="163">
        <f>'18'!E21</f>
        <v>2205</v>
      </c>
      <c r="F21" s="209">
        <f>'7'!J21</f>
        <v>8</v>
      </c>
      <c r="G21" s="209">
        <f>'9'!J21</f>
        <v>10</v>
      </c>
      <c r="H21" s="209">
        <f>'10'!R21</f>
        <v>55</v>
      </c>
      <c r="I21" s="209">
        <f>'11'!I21</f>
        <v>91</v>
      </c>
      <c r="J21" s="209">
        <f>'12'!I21</f>
        <v>0</v>
      </c>
      <c r="K21" s="209">
        <f>'13'!I21</f>
        <v>141</v>
      </c>
      <c r="L21" s="209">
        <f>'14'!R21</f>
        <v>140.80434782608694</v>
      </c>
      <c r="M21" s="209">
        <f t="shared" si="1"/>
        <v>445.80434782608694</v>
      </c>
      <c r="N21" s="372">
        <f t="shared" si="0"/>
        <v>0.49314640246248553</v>
      </c>
    </row>
    <row r="22" spans="1:14" x14ac:dyDescent="0.2">
      <c r="A22" s="15" t="s">
        <v>54</v>
      </c>
      <c r="B22" s="381" t="s">
        <v>109</v>
      </c>
      <c r="C22" s="163">
        <f>'18'!C22</f>
        <v>1869</v>
      </c>
      <c r="D22" s="163">
        <f>'18'!D22</f>
        <v>1351</v>
      </c>
      <c r="E22" s="163">
        <f>'18'!E22</f>
        <v>3220</v>
      </c>
      <c r="F22" s="209">
        <f>'7'!J22</f>
        <v>0</v>
      </c>
      <c r="G22" s="209">
        <f>'9'!J22</f>
        <v>62</v>
      </c>
      <c r="H22" s="209">
        <f>'10'!R22</f>
        <v>229</v>
      </c>
      <c r="I22" s="209">
        <f>'11'!I22</f>
        <v>0</v>
      </c>
      <c r="J22" s="209">
        <f>'12'!I22</f>
        <v>23</v>
      </c>
      <c r="K22" s="209">
        <f>'13'!I22</f>
        <v>178</v>
      </c>
      <c r="L22" s="209">
        <f>'14'!R22</f>
        <v>233.70232558139537</v>
      </c>
      <c r="M22" s="209">
        <f t="shared" si="1"/>
        <v>725.70232558139537</v>
      </c>
      <c r="N22" s="372">
        <f t="shared" si="0"/>
        <v>0.53715938236964866</v>
      </c>
    </row>
    <row r="23" spans="1:14" x14ac:dyDescent="0.2">
      <c r="A23" s="15" t="s">
        <v>55</v>
      </c>
      <c r="B23" s="381" t="s">
        <v>109</v>
      </c>
      <c r="C23" s="163">
        <f>'18'!C23</f>
        <v>2942</v>
      </c>
      <c r="D23" s="163">
        <f>'18'!D23</f>
        <v>2128</v>
      </c>
      <c r="E23" s="163">
        <f>'18'!E23</f>
        <v>5070</v>
      </c>
      <c r="F23" s="209">
        <f>'7'!J23</f>
        <v>0</v>
      </c>
      <c r="G23" s="209">
        <f>'9'!J23</f>
        <v>5</v>
      </c>
      <c r="H23" s="209">
        <f>'10'!R23</f>
        <v>315</v>
      </c>
      <c r="I23" s="209">
        <f>'11'!I23</f>
        <v>156</v>
      </c>
      <c r="J23" s="209">
        <f>'12'!I23</f>
        <v>0</v>
      </c>
      <c r="K23" s="209">
        <f>'13'!I23</f>
        <v>223</v>
      </c>
      <c r="L23" s="209">
        <f>'14'!R23</f>
        <v>455.19083969465646</v>
      </c>
      <c r="M23" s="209">
        <f t="shared" si="1"/>
        <v>1154.1908396946565</v>
      </c>
      <c r="N23" s="372">
        <f t="shared" si="0"/>
        <v>0.54238291339034606</v>
      </c>
    </row>
    <row r="24" spans="1:14" x14ac:dyDescent="0.2">
      <c r="A24" s="15" t="s">
        <v>56</v>
      </c>
      <c r="B24" s="381" t="s">
        <v>105</v>
      </c>
      <c r="C24" s="163">
        <f>'18'!C24</f>
        <v>7514</v>
      </c>
      <c r="D24" s="163">
        <f>'18'!D24</f>
        <v>5219</v>
      </c>
      <c r="E24" s="163">
        <f>'18'!E24</f>
        <v>12733</v>
      </c>
      <c r="F24" s="209">
        <f>'7'!J24</f>
        <v>0</v>
      </c>
      <c r="G24" s="209">
        <f>'9'!J24</f>
        <v>0</v>
      </c>
      <c r="H24" s="209">
        <f>'10'!R24</f>
        <v>144</v>
      </c>
      <c r="I24" s="209">
        <f>'11'!I24</f>
        <v>43</v>
      </c>
      <c r="J24" s="209">
        <f>'12'!I24</f>
        <v>0</v>
      </c>
      <c r="K24" s="209">
        <f>'13'!I24</f>
        <v>572</v>
      </c>
      <c r="L24" s="209">
        <f>'14'!R24</f>
        <v>1098.1358189081225</v>
      </c>
      <c r="M24" s="209">
        <f t="shared" si="1"/>
        <v>1857.1358189081225</v>
      </c>
      <c r="N24" s="372">
        <f t="shared" si="0"/>
        <v>0.35584131421883936</v>
      </c>
    </row>
    <row r="25" spans="1:14" x14ac:dyDescent="0.2">
      <c r="A25" s="15" t="s">
        <v>57</v>
      </c>
      <c r="B25" s="381" t="s">
        <v>105</v>
      </c>
      <c r="C25" s="163">
        <f>'18'!C25</f>
        <v>10076</v>
      </c>
      <c r="D25" s="163">
        <f>'18'!D25</f>
        <v>6718</v>
      </c>
      <c r="E25" s="163">
        <f>'18'!E25</f>
        <v>16794</v>
      </c>
      <c r="F25" s="209">
        <f>'7'!J25</f>
        <v>0</v>
      </c>
      <c r="G25" s="209">
        <f>'9'!J25</f>
        <v>58</v>
      </c>
      <c r="H25" s="209">
        <f>'10'!R25</f>
        <v>636</v>
      </c>
      <c r="I25" s="209">
        <f>'11'!I25</f>
        <v>453</v>
      </c>
      <c r="J25" s="209">
        <f>'12'!I25</f>
        <v>61</v>
      </c>
      <c r="K25" s="209">
        <f>'13'!I25</f>
        <v>658</v>
      </c>
      <c r="L25" s="209">
        <f>'14'!R25</f>
        <v>1841.4604793472718</v>
      </c>
      <c r="M25" s="209">
        <f t="shared" si="1"/>
        <v>3707.4604793472718</v>
      </c>
      <c r="N25" s="372">
        <f t="shared" si="0"/>
        <v>0.55186967540149923</v>
      </c>
    </row>
    <row r="26" spans="1:14" x14ac:dyDescent="0.2">
      <c r="A26" s="15" t="s">
        <v>58</v>
      </c>
      <c r="B26" s="381" t="s">
        <v>105</v>
      </c>
      <c r="C26" s="163">
        <f>'18'!C26</f>
        <v>20123</v>
      </c>
      <c r="D26" s="163">
        <f>'18'!D26</f>
        <v>13856</v>
      </c>
      <c r="E26" s="163">
        <f>'18'!E26</f>
        <v>33979</v>
      </c>
      <c r="F26" s="209">
        <f>'7'!J26</f>
        <v>0</v>
      </c>
      <c r="G26" s="209">
        <f>'9'!J26</f>
        <v>68</v>
      </c>
      <c r="H26" s="209">
        <f>'10'!R26</f>
        <v>950</v>
      </c>
      <c r="I26" s="209">
        <f>'11'!I26</f>
        <v>352</v>
      </c>
      <c r="J26" s="209">
        <f>'12'!I26</f>
        <v>99</v>
      </c>
      <c r="K26" s="209">
        <f>'13'!I26</f>
        <v>1580</v>
      </c>
      <c r="L26" s="209">
        <f>'14'!R26</f>
        <v>2509.1226295828064</v>
      </c>
      <c r="M26" s="209">
        <f t="shared" si="1"/>
        <v>5558.1226295828064</v>
      </c>
      <c r="N26" s="372">
        <f t="shared" si="0"/>
        <v>0.40113471633825104</v>
      </c>
    </row>
    <row r="27" spans="1:14" x14ac:dyDescent="0.2">
      <c r="A27" s="15" t="s">
        <v>59</v>
      </c>
      <c r="B27" s="381" t="s">
        <v>109</v>
      </c>
      <c r="C27" s="163">
        <f>'18'!C27</f>
        <v>876</v>
      </c>
      <c r="D27" s="163">
        <f>'18'!D27</f>
        <v>671</v>
      </c>
      <c r="E27" s="163">
        <f>'18'!E27</f>
        <v>1547</v>
      </c>
      <c r="F27" s="209">
        <f>'7'!J27</f>
        <v>0</v>
      </c>
      <c r="G27" s="209">
        <f>'9'!J27</f>
        <v>0</v>
      </c>
      <c r="H27" s="209">
        <f>'10'!R27</f>
        <v>55</v>
      </c>
      <c r="I27" s="209">
        <f>'11'!I27</f>
        <v>0</v>
      </c>
      <c r="J27" s="209">
        <f>'12'!I27</f>
        <v>0</v>
      </c>
      <c r="K27" s="209">
        <f>'13'!I27</f>
        <v>98</v>
      </c>
      <c r="L27" s="209">
        <f>'14'!R27</f>
        <v>74</v>
      </c>
      <c r="M27" s="209">
        <f t="shared" si="1"/>
        <v>227</v>
      </c>
      <c r="N27" s="372">
        <f t="shared" si="0"/>
        <v>0.338301043219076</v>
      </c>
    </row>
    <row r="28" spans="1:14" x14ac:dyDescent="0.2">
      <c r="A28" s="15" t="s">
        <v>60</v>
      </c>
      <c r="B28" s="381" t="s">
        <v>105</v>
      </c>
      <c r="C28" s="163">
        <f>'18'!C28</f>
        <v>9893</v>
      </c>
      <c r="D28" s="163">
        <f>'18'!D28</f>
        <v>6864</v>
      </c>
      <c r="E28" s="163">
        <f>'18'!E28</f>
        <v>16757</v>
      </c>
      <c r="F28" s="209">
        <f>'7'!J28</f>
        <v>0</v>
      </c>
      <c r="G28" s="209">
        <f>'9'!J28</f>
        <v>95</v>
      </c>
      <c r="H28" s="209">
        <f>'10'!R28</f>
        <v>901</v>
      </c>
      <c r="I28" s="209">
        <f>'11'!I28</f>
        <v>596</v>
      </c>
      <c r="J28" s="209">
        <f>'12'!I28</f>
        <v>202</v>
      </c>
      <c r="K28" s="209">
        <f>'13'!I28</f>
        <v>994</v>
      </c>
      <c r="L28" s="209">
        <f>'14'!R28</f>
        <v>1523.3910761154857</v>
      </c>
      <c r="M28" s="209">
        <f t="shared" si="1"/>
        <v>4311.3910761154857</v>
      </c>
      <c r="N28" s="372">
        <f t="shared" si="0"/>
        <v>0.62811641551799036</v>
      </c>
    </row>
    <row r="29" spans="1:14" x14ac:dyDescent="0.2">
      <c r="A29" s="15" t="s">
        <v>61</v>
      </c>
      <c r="B29" s="381" t="s">
        <v>109</v>
      </c>
      <c r="C29" s="163">
        <f>'18'!C29</f>
        <v>3977</v>
      </c>
      <c r="D29" s="163">
        <f>'18'!D29</f>
        <v>2833</v>
      </c>
      <c r="E29" s="163">
        <f>'18'!E29</f>
        <v>6810</v>
      </c>
      <c r="F29" s="209">
        <f>'7'!J29</f>
        <v>0</v>
      </c>
      <c r="G29" s="209">
        <f>'9'!J29</f>
        <v>0</v>
      </c>
      <c r="H29" s="209">
        <f>'10'!R29</f>
        <v>610</v>
      </c>
      <c r="I29" s="209">
        <f>'11'!I29</f>
        <v>160</v>
      </c>
      <c r="J29" s="209">
        <f>'12'!I29</f>
        <v>70</v>
      </c>
      <c r="K29" s="209">
        <f>'13'!I29</f>
        <v>345</v>
      </c>
      <c r="L29" s="209">
        <f>'14'!R29</f>
        <v>419.41443298969074</v>
      </c>
      <c r="M29" s="209">
        <f t="shared" si="1"/>
        <v>1604.4144329896908</v>
      </c>
      <c r="N29" s="372">
        <f t="shared" si="0"/>
        <v>0.56633054464867305</v>
      </c>
    </row>
    <row r="30" spans="1:14" x14ac:dyDescent="0.2">
      <c r="A30" s="15" t="s">
        <v>62</v>
      </c>
      <c r="B30" s="381" t="s">
        <v>109</v>
      </c>
      <c r="C30" s="163">
        <f>'18'!C30</f>
        <v>109</v>
      </c>
      <c r="D30" s="163">
        <f>'18'!D30</f>
        <v>73</v>
      </c>
      <c r="E30" s="163">
        <f>'18'!E30</f>
        <v>182</v>
      </c>
      <c r="F30" s="209">
        <f>'7'!J30</f>
        <v>0</v>
      </c>
      <c r="G30" s="209">
        <f>'9'!J30</f>
        <v>0</v>
      </c>
      <c r="H30" s="209">
        <f>'10'!R30</f>
        <v>14</v>
      </c>
      <c r="I30" s="209">
        <f>'11'!I30</f>
        <v>0</v>
      </c>
      <c r="J30" s="209">
        <f>'12'!I30</f>
        <v>32</v>
      </c>
      <c r="K30" s="209">
        <f>'13'!I30</f>
        <v>18</v>
      </c>
      <c r="L30" s="209">
        <f>'14'!R30</f>
        <v>0</v>
      </c>
      <c r="M30" s="209">
        <f t="shared" si="1"/>
        <v>64</v>
      </c>
      <c r="N30" s="372">
        <f t="shared" si="0"/>
        <v>0.87671232876712324</v>
      </c>
    </row>
    <row r="31" spans="1:14" x14ac:dyDescent="0.2">
      <c r="A31" s="15" t="s">
        <v>63</v>
      </c>
      <c r="B31" s="381" t="s">
        <v>109</v>
      </c>
      <c r="C31" s="163">
        <f>'18'!C31</f>
        <v>5892</v>
      </c>
      <c r="D31" s="163">
        <f>'18'!D31</f>
        <v>4055</v>
      </c>
      <c r="E31" s="163">
        <f>'18'!E31</f>
        <v>9947</v>
      </c>
      <c r="F31" s="209">
        <f>'7'!J31</f>
        <v>0</v>
      </c>
      <c r="G31" s="209">
        <f>'9'!J31</f>
        <v>0</v>
      </c>
      <c r="H31" s="209">
        <f>'10'!R31</f>
        <v>319</v>
      </c>
      <c r="I31" s="209">
        <f>'11'!I31</f>
        <v>79</v>
      </c>
      <c r="J31" s="209">
        <f>'12'!I31</f>
        <v>0</v>
      </c>
      <c r="K31" s="209">
        <f>'13'!I31</f>
        <v>428</v>
      </c>
      <c r="L31" s="209">
        <f>'14'!R31</f>
        <v>449.14285714285711</v>
      </c>
      <c r="M31" s="209">
        <f t="shared" si="1"/>
        <v>1275.1428571428571</v>
      </c>
      <c r="N31" s="372">
        <f t="shared" si="0"/>
        <v>0.31446186366038398</v>
      </c>
    </row>
    <row r="32" spans="1:14" x14ac:dyDescent="0.2">
      <c r="A32" s="15" t="s">
        <v>64</v>
      </c>
      <c r="B32" s="381" t="s">
        <v>109</v>
      </c>
      <c r="C32" s="163">
        <f>'18'!C32</f>
        <v>547</v>
      </c>
      <c r="D32" s="163">
        <f>'18'!D32</f>
        <v>369</v>
      </c>
      <c r="E32" s="163">
        <f>'18'!E32</f>
        <v>916</v>
      </c>
      <c r="F32" s="209">
        <f>'7'!J32</f>
        <v>0</v>
      </c>
      <c r="G32" s="209">
        <f>'9'!J32</f>
        <v>74</v>
      </c>
      <c r="H32" s="209">
        <f>'10'!R32</f>
        <v>52</v>
      </c>
      <c r="I32" s="209">
        <f>'11'!I32</f>
        <v>43</v>
      </c>
      <c r="J32" s="209">
        <f>'12'!I32</f>
        <v>120</v>
      </c>
      <c r="K32" s="209">
        <f>'13'!I32</f>
        <v>63</v>
      </c>
      <c r="L32" s="209">
        <f>'14'!R32</f>
        <v>24.461538461538463</v>
      </c>
      <c r="M32" s="209">
        <f t="shared" si="1"/>
        <v>376.46153846153845</v>
      </c>
      <c r="N32" s="372">
        <f t="shared" si="0"/>
        <v>1.0202209714404835</v>
      </c>
    </row>
    <row r="33" spans="1:16" x14ac:dyDescent="0.2">
      <c r="A33" s="15" t="s">
        <v>65</v>
      </c>
      <c r="B33" s="381" t="s">
        <v>109</v>
      </c>
      <c r="C33" s="163">
        <f>'18'!C33</f>
        <v>1137</v>
      </c>
      <c r="D33" s="163">
        <f>'18'!D33</f>
        <v>811</v>
      </c>
      <c r="E33" s="163">
        <f>'18'!E33</f>
        <v>1948</v>
      </c>
      <c r="F33" s="209">
        <f>'7'!J33</f>
        <v>0</v>
      </c>
      <c r="G33" s="209">
        <f>'9'!J33</f>
        <v>40</v>
      </c>
      <c r="H33" s="209">
        <f>'10'!R33</f>
        <v>152</v>
      </c>
      <c r="I33" s="209">
        <f>'11'!I33</f>
        <v>63</v>
      </c>
      <c r="J33" s="209">
        <f>'12'!I33</f>
        <v>20</v>
      </c>
      <c r="K33" s="209">
        <f>'13'!I33</f>
        <v>125</v>
      </c>
      <c r="L33" s="209">
        <f>'14'!R33</f>
        <v>23.274193548387096</v>
      </c>
      <c r="M33" s="209">
        <f t="shared" si="1"/>
        <v>423.27419354838707</v>
      </c>
      <c r="N33" s="372">
        <f t="shared" si="0"/>
        <v>0.52191639155164871</v>
      </c>
    </row>
    <row r="34" spans="1:16" x14ac:dyDescent="0.2">
      <c r="A34" s="15" t="s">
        <v>66</v>
      </c>
      <c r="B34" s="381" t="s">
        <v>109</v>
      </c>
      <c r="C34" s="163">
        <f>'18'!C34</f>
        <v>1478</v>
      </c>
      <c r="D34" s="163">
        <f>'18'!D34</f>
        <v>1019</v>
      </c>
      <c r="E34" s="163">
        <f>'18'!E34</f>
        <v>2497</v>
      </c>
      <c r="F34" s="209">
        <f>'7'!J34</f>
        <v>0</v>
      </c>
      <c r="G34" s="209">
        <f>'9'!J34</f>
        <v>0</v>
      </c>
      <c r="H34" s="209">
        <f>'10'!R34</f>
        <v>202</v>
      </c>
      <c r="I34" s="209">
        <f>'11'!I34</f>
        <v>53</v>
      </c>
      <c r="J34" s="209">
        <f>'12'!I34</f>
        <v>0</v>
      </c>
      <c r="K34" s="209">
        <f>'13'!I34</f>
        <v>156</v>
      </c>
      <c r="L34" s="209">
        <f>'14'!R34</f>
        <v>120.61538461538463</v>
      </c>
      <c r="M34" s="209">
        <f t="shared" si="1"/>
        <v>531.61538461538464</v>
      </c>
      <c r="N34" s="372">
        <f t="shared" si="0"/>
        <v>0.52170302710047556</v>
      </c>
    </row>
    <row r="35" spans="1:16" x14ac:dyDescent="0.2">
      <c r="A35" s="15" t="s">
        <v>67</v>
      </c>
      <c r="B35" s="381" t="s">
        <v>109</v>
      </c>
      <c r="C35" s="163">
        <f>'18'!C35</f>
        <v>2619</v>
      </c>
      <c r="D35" s="163">
        <f>'18'!D35</f>
        <v>1878</v>
      </c>
      <c r="E35" s="163">
        <f>'18'!E35</f>
        <v>4497</v>
      </c>
      <c r="F35" s="209">
        <f>'7'!J35</f>
        <v>19</v>
      </c>
      <c r="G35" s="209">
        <f>'9'!J35</f>
        <v>12</v>
      </c>
      <c r="H35" s="209">
        <f>'10'!R35</f>
        <v>310</v>
      </c>
      <c r="I35" s="209">
        <f>'11'!I35</f>
        <v>114</v>
      </c>
      <c r="J35" s="209">
        <f>'12'!I35</f>
        <v>113</v>
      </c>
      <c r="K35" s="209">
        <f>'13'!I35</f>
        <v>256</v>
      </c>
      <c r="L35" s="209">
        <f>'14'!R35</f>
        <v>212.24598930481284</v>
      </c>
      <c r="M35" s="209">
        <f t="shared" si="1"/>
        <v>1036.2459893048128</v>
      </c>
      <c r="N35" s="372">
        <f t="shared" si="0"/>
        <v>0.55178167694611968</v>
      </c>
    </row>
    <row r="36" spans="1:16" x14ac:dyDescent="0.2">
      <c r="A36" s="15" t="s">
        <v>68</v>
      </c>
      <c r="B36" s="381" t="s">
        <v>109</v>
      </c>
      <c r="C36" s="163">
        <f>'18'!C36</f>
        <v>1538</v>
      </c>
      <c r="D36" s="163">
        <f>'18'!D36</f>
        <v>1055</v>
      </c>
      <c r="E36" s="163">
        <f>'18'!E36</f>
        <v>2593</v>
      </c>
      <c r="F36" s="209">
        <f>'7'!J36</f>
        <v>0</v>
      </c>
      <c r="G36" s="209">
        <f>'9'!J36</f>
        <v>45</v>
      </c>
      <c r="H36" s="209">
        <f>'10'!R36</f>
        <v>155</v>
      </c>
      <c r="I36" s="209">
        <f>'11'!I36</f>
        <v>61</v>
      </c>
      <c r="J36" s="209">
        <f>'12'!I36</f>
        <v>0</v>
      </c>
      <c r="K36" s="209">
        <f>'13'!I36</f>
        <v>172</v>
      </c>
      <c r="L36" s="209">
        <f>'14'!R36</f>
        <v>159.39880952380952</v>
      </c>
      <c r="M36" s="209">
        <f t="shared" si="1"/>
        <v>592.39880952380952</v>
      </c>
      <c r="N36" s="372">
        <f t="shared" ref="N36:N67" si="2">M36/D36</f>
        <v>0.56151545926427437</v>
      </c>
    </row>
    <row r="37" spans="1:16" x14ac:dyDescent="0.2">
      <c r="A37" s="15" t="s">
        <v>69</v>
      </c>
      <c r="B37" s="381" t="s">
        <v>109</v>
      </c>
      <c r="C37" s="163">
        <f>'18'!C37</f>
        <v>915</v>
      </c>
      <c r="D37" s="163">
        <f>'18'!D37</f>
        <v>644</v>
      </c>
      <c r="E37" s="163">
        <f>'18'!E37</f>
        <v>1559</v>
      </c>
      <c r="F37" s="209">
        <f>'7'!J37</f>
        <v>10</v>
      </c>
      <c r="G37" s="209">
        <f>'9'!J37</f>
        <v>0</v>
      </c>
      <c r="H37" s="209">
        <f>'10'!R37</f>
        <v>120</v>
      </c>
      <c r="I37" s="209">
        <f>'11'!I37</f>
        <v>0</v>
      </c>
      <c r="J37" s="209">
        <f>'12'!I37</f>
        <v>0</v>
      </c>
      <c r="K37" s="209">
        <f>'13'!I37</f>
        <v>85</v>
      </c>
      <c r="L37" s="209">
        <f>'14'!R37</f>
        <v>31.483870967741936</v>
      </c>
      <c r="M37" s="209">
        <f t="shared" si="1"/>
        <v>246.48387096774195</v>
      </c>
      <c r="N37" s="372">
        <f t="shared" si="2"/>
        <v>0.38273893007413345</v>
      </c>
    </row>
    <row r="38" spans="1:16" x14ac:dyDescent="0.2">
      <c r="A38" s="15" t="s">
        <v>70</v>
      </c>
      <c r="B38" s="381" t="s">
        <v>105</v>
      </c>
      <c r="C38" s="163">
        <f>'18'!C38</f>
        <v>6837</v>
      </c>
      <c r="D38" s="163">
        <f>'18'!D38</f>
        <v>4722</v>
      </c>
      <c r="E38" s="163">
        <f>'18'!E38</f>
        <v>11559</v>
      </c>
      <c r="F38" s="209">
        <f>'7'!J38</f>
        <v>0</v>
      </c>
      <c r="G38" s="209">
        <f>'9'!J38</f>
        <v>37</v>
      </c>
      <c r="H38" s="209">
        <f>'10'!R38</f>
        <v>1051</v>
      </c>
      <c r="I38" s="209">
        <f>'11'!I38</f>
        <v>174</v>
      </c>
      <c r="J38" s="209">
        <f>'12'!I38</f>
        <v>613</v>
      </c>
      <c r="K38" s="209">
        <f>'13'!I38</f>
        <v>635</v>
      </c>
      <c r="L38" s="209">
        <f>'14'!R38</f>
        <v>686.38674033149175</v>
      </c>
      <c r="M38" s="209">
        <f t="shared" si="1"/>
        <v>3196.3867403314916</v>
      </c>
      <c r="N38" s="372">
        <f t="shared" si="2"/>
        <v>0.67691375271738496</v>
      </c>
      <c r="P38" s="107"/>
    </row>
    <row r="39" spans="1:16" x14ac:dyDescent="0.2">
      <c r="A39" s="15" t="s">
        <v>71</v>
      </c>
      <c r="B39" s="381" t="s">
        <v>105</v>
      </c>
      <c r="C39" s="163">
        <f>'18'!C39</f>
        <v>21366</v>
      </c>
      <c r="D39" s="163">
        <f>'18'!D39</f>
        <v>14155</v>
      </c>
      <c r="E39" s="163">
        <f>'18'!E39</f>
        <v>35521</v>
      </c>
      <c r="F39" s="209">
        <f>'7'!J39</f>
        <v>0</v>
      </c>
      <c r="G39" s="209">
        <f>'9'!J39</f>
        <v>85</v>
      </c>
      <c r="H39" s="209">
        <f>'10'!R39</f>
        <v>825</v>
      </c>
      <c r="I39" s="209">
        <f>'11'!I39</f>
        <v>304</v>
      </c>
      <c r="J39" s="209">
        <f>'12'!I39</f>
        <v>440</v>
      </c>
      <c r="K39" s="209">
        <f>'13'!I39</f>
        <v>1737</v>
      </c>
      <c r="L39" s="209">
        <f>'14'!R39</f>
        <v>1932.6926536731635</v>
      </c>
      <c r="M39" s="209">
        <f t="shared" si="1"/>
        <v>5323.6926536731635</v>
      </c>
      <c r="N39" s="372">
        <f t="shared" si="2"/>
        <v>0.37609979891721396</v>
      </c>
      <c r="P39" s="107"/>
    </row>
    <row r="40" spans="1:16" x14ac:dyDescent="0.2">
      <c r="A40" s="15" t="s">
        <v>72</v>
      </c>
      <c r="B40" s="381" t="s">
        <v>109</v>
      </c>
      <c r="C40" s="163">
        <f>'18'!C40</f>
        <v>2888</v>
      </c>
      <c r="D40" s="163">
        <f>'18'!D40</f>
        <v>1978</v>
      </c>
      <c r="E40" s="163">
        <f>'18'!E40</f>
        <v>4866</v>
      </c>
      <c r="F40" s="209">
        <f>'7'!J40</f>
        <v>0</v>
      </c>
      <c r="G40" s="209">
        <f>'9'!J40</f>
        <v>71</v>
      </c>
      <c r="H40" s="209">
        <f>'10'!R40</f>
        <v>430</v>
      </c>
      <c r="I40" s="209">
        <f>'11'!I40</f>
        <v>79</v>
      </c>
      <c r="J40" s="209">
        <f>'12'!I40</f>
        <v>132</v>
      </c>
      <c r="K40" s="209">
        <f>'13'!I40</f>
        <v>213</v>
      </c>
      <c r="L40" s="209">
        <f>'14'!R40</f>
        <v>268.35626535626534</v>
      </c>
      <c r="M40" s="209">
        <f t="shared" si="1"/>
        <v>1193.3562653562653</v>
      </c>
      <c r="N40" s="372">
        <f t="shared" si="2"/>
        <v>0.60331459320336978</v>
      </c>
    </row>
    <row r="41" spans="1:16" x14ac:dyDescent="0.2">
      <c r="A41" s="15" t="s">
        <v>73</v>
      </c>
      <c r="B41" s="381" t="s">
        <v>105</v>
      </c>
      <c r="C41" s="163">
        <f>'18'!C41</f>
        <v>4988</v>
      </c>
      <c r="D41" s="163">
        <f>'18'!D41</f>
        <v>3470</v>
      </c>
      <c r="E41" s="163">
        <f>'18'!E41</f>
        <v>8458</v>
      </c>
      <c r="F41" s="209">
        <f>'7'!J41</f>
        <v>0</v>
      </c>
      <c r="G41" s="209">
        <f>'9'!J41</f>
        <v>0</v>
      </c>
      <c r="H41" s="209">
        <f>'10'!R41</f>
        <v>386</v>
      </c>
      <c r="I41" s="209">
        <f>'11'!I41</f>
        <v>177</v>
      </c>
      <c r="J41" s="209">
        <f>'12'!I41</f>
        <v>304</v>
      </c>
      <c r="K41" s="209">
        <f>'13'!I41</f>
        <v>521</v>
      </c>
      <c r="L41" s="209">
        <f>'14'!R41</f>
        <v>616.4</v>
      </c>
      <c r="M41" s="209">
        <f t="shared" si="1"/>
        <v>2004.4</v>
      </c>
      <c r="N41" s="372">
        <f t="shared" si="2"/>
        <v>0.57763688760806919</v>
      </c>
    </row>
    <row r="42" spans="1:16" x14ac:dyDescent="0.2">
      <c r="A42" s="15" t="s">
        <v>74</v>
      </c>
      <c r="B42" s="381" t="s">
        <v>105</v>
      </c>
      <c r="C42" s="163">
        <f>'18'!C42</f>
        <v>12632</v>
      </c>
      <c r="D42" s="163">
        <f>'18'!D42</f>
        <v>8774</v>
      </c>
      <c r="E42" s="163">
        <f>'18'!E42</f>
        <v>21406</v>
      </c>
      <c r="F42" s="209">
        <f>'7'!J42</f>
        <v>0</v>
      </c>
      <c r="G42" s="209">
        <f>'9'!J42</f>
        <v>65</v>
      </c>
      <c r="H42" s="209">
        <f>'10'!R42</f>
        <v>728</v>
      </c>
      <c r="I42" s="209">
        <f>'11'!I42</f>
        <v>268</v>
      </c>
      <c r="J42" s="209">
        <f>'12'!I42</f>
        <v>172</v>
      </c>
      <c r="K42" s="209">
        <f>'13'!I42</f>
        <v>1321</v>
      </c>
      <c r="L42" s="209">
        <f>'14'!R42</f>
        <v>1832.6787699147833</v>
      </c>
      <c r="M42" s="209">
        <f t="shared" si="1"/>
        <v>4386.6787699147835</v>
      </c>
      <c r="N42" s="372">
        <f t="shared" si="2"/>
        <v>0.49996338841062044</v>
      </c>
    </row>
    <row r="43" spans="1:16" x14ac:dyDescent="0.2">
      <c r="A43" s="15" t="s">
        <v>75</v>
      </c>
      <c r="B43" s="381" t="s">
        <v>105</v>
      </c>
      <c r="C43" s="163">
        <f>'18'!C43</f>
        <v>9763</v>
      </c>
      <c r="D43" s="163">
        <f>'18'!D43</f>
        <v>6765</v>
      </c>
      <c r="E43" s="163">
        <f>'18'!E43</f>
        <v>16528</v>
      </c>
      <c r="F43" s="209">
        <f>'7'!J43</f>
        <v>0</v>
      </c>
      <c r="G43" s="209">
        <f>'9'!J43</f>
        <v>83</v>
      </c>
      <c r="H43" s="209">
        <f>'10'!R43</f>
        <v>754</v>
      </c>
      <c r="I43" s="209">
        <f>'11'!I43</f>
        <v>374</v>
      </c>
      <c r="J43" s="209">
        <f>'12'!I43</f>
        <v>0</v>
      </c>
      <c r="K43" s="209">
        <f>'13'!I43</f>
        <v>755</v>
      </c>
      <c r="L43" s="209">
        <f>'14'!R43</f>
        <v>1328.5406182602444</v>
      </c>
      <c r="M43" s="209">
        <f t="shared" si="1"/>
        <v>3294.5406182602446</v>
      </c>
      <c r="N43" s="372">
        <f t="shared" si="2"/>
        <v>0.48699787409611894</v>
      </c>
    </row>
    <row r="44" spans="1:16" x14ac:dyDescent="0.2">
      <c r="A44" s="15" t="s">
        <v>76</v>
      </c>
      <c r="B44" s="381" t="s">
        <v>109</v>
      </c>
      <c r="C44" s="163">
        <f>'18'!C44</f>
        <v>3743</v>
      </c>
      <c r="D44" s="163">
        <f>'18'!D44</f>
        <v>2706</v>
      </c>
      <c r="E44" s="163">
        <f>'18'!E44</f>
        <v>6449</v>
      </c>
      <c r="F44" s="209">
        <f>'7'!J44</f>
        <v>2</v>
      </c>
      <c r="G44" s="209">
        <f>'9'!J44</f>
        <v>0</v>
      </c>
      <c r="H44" s="209">
        <f>'10'!R44</f>
        <v>296</v>
      </c>
      <c r="I44" s="209">
        <f>'11'!I44</f>
        <v>130</v>
      </c>
      <c r="J44" s="209">
        <f>'12'!I44</f>
        <v>110</v>
      </c>
      <c r="K44" s="209">
        <f>'13'!I44</f>
        <v>382</v>
      </c>
      <c r="L44" s="209">
        <f>'14'!R44</f>
        <v>812.72241992882562</v>
      </c>
      <c r="M44" s="209">
        <f t="shared" si="1"/>
        <v>1732.7224199288257</v>
      </c>
      <c r="N44" s="372">
        <f t="shared" si="2"/>
        <v>0.64032609753467318</v>
      </c>
    </row>
    <row r="45" spans="1:16" x14ac:dyDescent="0.2">
      <c r="A45" s="15" t="s">
        <v>77</v>
      </c>
      <c r="B45" s="381" t="s">
        <v>109</v>
      </c>
      <c r="C45" s="163">
        <f>'18'!C45</f>
        <v>1364</v>
      </c>
      <c r="D45" s="163">
        <f>'18'!D45</f>
        <v>1008</v>
      </c>
      <c r="E45" s="163">
        <f>'18'!E45</f>
        <v>2372</v>
      </c>
      <c r="F45" s="209">
        <f>'7'!J45</f>
        <v>0</v>
      </c>
      <c r="G45" s="209">
        <f>'9'!J45</f>
        <v>97</v>
      </c>
      <c r="H45" s="209">
        <f>'10'!R45</f>
        <v>161</v>
      </c>
      <c r="I45" s="209">
        <f>'11'!I45</f>
        <v>52</v>
      </c>
      <c r="J45" s="209">
        <f>'12'!I45</f>
        <v>172</v>
      </c>
      <c r="K45" s="209">
        <f>'13'!I45</f>
        <v>174</v>
      </c>
      <c r="L45" s="209">
        <f>'14'!R45</f>
        <v>172.07999999999998</v>
      </c>
      <c r="M45" s="209">
        <f t="shared" si="1"/>
        <v>828.07999999999993</v>
      </c>
      <c r="N45" s="372">
        <f t="shared" si="2"/>
        <v>0.82150793650793641</v>
      </c>
    </row>
    <row r="46" spans="1:16" x14ac:dyDescent="0.2">
      <c r="A46" s="15" t="s">
        <v>78</v>
      </c>
      <c r="B46" s="381" t="s">
        <v>109</v>
      </c>
      <c r="C46" s="163">
        <f>'18'!C46</f>
        <v>3475</v>
      </c>
      <c r="D46" s="163">
        <f>'18'!D46</f>
        <v>2487</v>
      </c>
      <c r="E46" s="163">
        <f>'18'!E46</f>
        <v>5962</v>
      </c>
      <c r="F46" s="209">
        <f>'7'!J46</f>
        <v>0</v>
      </c>
      <c r="G46" s="209">
        <f>'9'!J46</f>
        <v>140</v>
      </c>
      <c r="H46" s="209">
        <f>'10'!R46</f>
        <v>372</v>
      </c>
      <c r="I46" s="209">
        <f>'11'!I46</f>
        <v>83</v>
      </c>
      <c r="J46" s="209">
        <f>'12'!I46</f>
        <v>0</v>
      </c>
      <c r="K46" s="209">
        <f>'13'!I46</f>
        <v>332</v>
      </c>
      <c r="L46" s="209">
        <f>'14'!R46</f>
        <v>426.19736842105266</v>
      </c>
      <c r="M46" s="209">
        <f t="shared" si="1"/>
        <v>1353.1973684210527</v>
      </c>
      <c r="N46" s="372">
        <f t="shared" si="2"/>
        <v>0.5441083105834551</v>
      </c>
    </row>
    <row r="47" spans="1:16" x14ac:dyDescent="0.2">
      <c r="A47" s="15" t="s">
        <v>79</v>
      </c>
      <c r="B47" s="381" t="s">
        <v>109</v>
      </c>
      <c r="C47" s="163">
        <f>'18'!C47</f>
        <v>1725</v>
      </c>
      <c r="D47" s="163">
        <f>'18'!D47</f>
        <v>1197</v>
      </c>
      <c r="E47" s="163">
        <f>'18'!E47</f>
        <v>2922</v>
      </c>
      <c r="F47" s="209">
        <f>'7'!J47</f>
        <v>13</v>
      </c>
      <c r="G47" s="209">
        <f>'9'!J47</f>
        <v>0</v>
      </c>
      <c r="H47" s="209">
        <f>'10'!R47</f>
        <v>160</v>
      </c>
      <c r="I47" s="209">
        <f>'11'!I47</f>
        <v>57</v>
      </c>
      <c r="J47" s="209">
        <f>'12'!I47</f>
        <v>0</v>
      </c>
      <c r="K47" s="209">
        <f>'13'!I47</f>
        <v>169</v>
      </c>
      <c r="L47" s="209">
        <f>'14'!R47</f>
        <v>193.54716981132077</v>
      </c>
      <c r="M47" s="209">
        <f t="shared" si="1"/>
        <v>592.54716981132083</v>
      </c>
      <c r="N47" s="372">
        <f t="shared" si="2"/>
        <v>0.49502687536451195</v>
      </c>
    </row>
    <row r="48" spans="1:16" x14ac:dyDescent="0.2">
      <c r="A48" s="15" t="s">
        <v>80</v>
      </c>
      <c r="B48" s="381" t="s">
        <v>109</v>
      </c>
      <c r="C48" s="163">
        <f>'18'!C48</f>
        <v>5043</v>
      </c>
      <c r="D48" s="163">
        <f>'18'!D48</f>
        <v>3645</v>
      </c>
      <c r="E48" s="163">
        <f>'18'!E48</f>
        <v>8688</v>
      </c>
      <c r="F48" s="209">
        <f>'7'!J48</f>
        <v>0</v>
      </c>
      <c r="G48" s="209">
        <f>'9'!J48</f>
        <v>0</v>
      </c>
      <c r="H48" s="209">
        <f>'10'!R48</f>
        <v>187</v>
      </c>
      <c r="I48" s="209">
        <f>'11'!I48</f>
        <v>142</v>
      </c>
      <c r="J48" s="209">
        <f>'12'!I48</f>
        <v>0</v>
      </c>
      <c r="K48" s="209">
        <f>'13'!I48</f>
        <v>333</v>
      </c>
      <c r="L48" s="209">
        <f>'14'!R48</f>
        <v>814.89561270801812</v>
      </c>
      <c r="M48" s="209">
        <f t="shared" si="1"/>
        <v>1476.8956127080182</v>
      </c>
      <c r="N48" s="372">
        <f t="shared" si="2"/>
        <v>0.40518398153855095</v>
      </c>
    </row>
    <row r="49" spans="1:14" x14ac:dyDescent="0.2">
      <c r="A49" s="15" t="s">
        <v>81</v>
      </c>
      <c r="B49" s="381" t="s">
        <v>105</v>
      </c>
      <c r="C49" s="163">
        <f>'18'!C49</f>
        <v>27985</v>
      </c>
      <c r="D49" s="163">
        <f>'18'!D49</f>
        <v>19320</v>
      </c>
      <c r="E49" s="163">
        <f>'18'!E49</f>
        <v>47305</v>
      </c>
      <c r="F49" s="209">
        <f>'7'!J49</f>
        <v>0</v>
      </c>
      <c r="G49" s="209">
        <f>'9'!J49</f>
        <v>71</v>
      </c>
      <c r="H49" s="209">
        <f>'10'!R49</f>
        <v>34</v>
      </c>
      <c r="I49" s="209">
        <f>'11'!I49</f>
        <v>183</v>
      </c>
      <c r="J49" s="209">
        <f>'12'!I49</f>
        <v>122</v>
      </c>
      <c r="K49" s="209">
        <f>'13'!I49</f>
        <v>2046</v>
      </c>
      <c r="L49" s="209">
        <f>'14'!R49</f>
        <v>5013.7858792477728</v>
      </c>
      <c r="M49" s="209">
        <f t="shared" si="1"/>
        <v>7469.7858792477728</v>
      </c>
      <c r="N49" s="372">
        <f t="shared" si="2"/>
        <v>0.38663487987824913</v>
      </c>
    </row>
    <row r="50" spans="1:14" x14ac:dyDescent="0.2">
      <c r="A50" s="15" t="s">
        <v>82</v>
      </c>
      <c r="B50" s="381" t="s">
        <v>109</v>
      </c>
      <c r="C50" s="163">
        <f>'18'!C50</f>
        <v>660</v>
      </c>
      <c r="D50" s="163">
        <f>'18'!D50</f>
        <v>390</v>
      </c>
      <c r="E50" s="163">
        <f>'18'!E50</f>
        <v>1050</v>
      </c>
      <c r="F50" s="209">
        <f>'7'!J50</f>
        <v>0</v>
      </c>
      <c r="G50" s="209">
        <f>'9'!J50</f>
        <v>0</v>
      </c>
      <c r="H50" s="209">
        <f>'10'!R50</f>
        <v>94</v>
      </c>
      <c r="I50" s="209">
        <f>'11'!I50</f>
        <v>17</v>
      </c>
      <c r="J50" s="209">
        <f>'12'!I50</f>
        <v>103</v>
      </c>
      <c r="K50" s="209">
        <f>'13'!I50</f>
        <v>47</v>
      </c>
      <c r="L50" s="209">
        <f>'14'!R50</f>
        <v>97.567567567567565</v>
      </c>
      <c r="M50" s="209">
        <f t="shared" si="1"/>
        <v>358.56756756756755</v>
      </c>
      <c r="N50" s="372">
        <f t="shared" si="2"/>
        <v>0.91940401940401939</v>
      </c>
    </row>
    <row r="51" spans="1:14" x14ac:dyDescent="0.2">
      <c r="A51" s="15" t="s">
        <v>83</v>
      </c>
      <c r="B51" s="381" t="s">
        <v>105</v>
      </c>
      <c r="C51" s="163">
        <f>'18'!C51</f>
        <v>9370</v>
      </c>
      <c r="D51" s="163">
        <f>'18'!D51</f>
        <v>6861</v>
      </c>
      <c r="E51" s="163">
        <f>'18'!E51</f>
        <v>16231</v>
      </c>
      <c r="F51" s="209">
        <f>'7'!J51</f>
        <v>0</v>
      </c>
      <c r="G51" s="209">
        <f>'9'!J51</f>
        <v>57</v>
      </c>
      <c r="H51" s="209">
        <f>'10'!R51</f>
        <v>233</v>
      </c>
      <c r="I51" s="209">
        <f>'11'!I51</f>
        <v>226</v>
      </c>
      <c r="J51" s="209">
        <f>'12'!I51</f>
        <v>98</v>
      </c>
      <c r="K51" s="209">
        <f>'13'!I51</f>
        <v>834</v>
      </c>
      <c r="L51" s="209">
        <f>'14'!R51</f>
        <v>1382.7525325615049</v>
      </c>
      <c r="M51" s="209">
        <f t="shared" si="1"/>
        <v>2830.7525325615052</v>
      </c>
      <c r="N51" s="372">
        <f t="shared" si="2"/>
        <v>0.41258599804132129</v>
      </c>
    </row>
    <row r="52" spans="1:14" x14ac:dyDescent="0.2">
      <c r="A52" s="15" t="s">
        <v>84</v>
      </c>
      <c r="B52" s="381" t="s">
        <v>109</v>
      </c>
      <c r="C52" s="163">
        <f>'18'!C52</f>
        <v>3098</v>
      </c>
      <c r="D52" s="163">
        <f>'18'!D52</f>
        <v>2175</v>
      </c>
      <c r="E52" s="163">
        <f>'18'!E52</f>
        <v>5273</v>
      </c>
      <c r="F52" s="209">
        <f>'7'!J52</f>
        <v>0</v>
      </c>
      <c r="G52" s="209">
        <f>'9'!J52</f>
        <v>0</v>
      </c>
      <c r="H52" s="209">
        <f>'10'!R52</f>
        <v>225</v>
      </c>
      <c r="I52" s="209">
        <f>'11'!I52</f>
        <v>127</v>
      </c>
      <c r="J52" s="209">
        <f>'12'!I52</f>
        <v>76</v>
      </c>
      <c r="K52" s="209">
        <f>'13'!I52</f>
        <v>273</v>
      </c>
      <c r="L52" s="209">
        <f>'14'!R52</f>
        <v>294.92517006802723</v>
      </c>
      <c r="M52" s="209">
        <f t="shared" si="1"/>
        <v>995.92517006802723</v>
      </c>
      <c r="N52" s="372">
        <f t="shared" si="2"/>
        <v>0.45789662991633434</v>
      </c>
    </row>
    <row r="53" spans="1:14" x14ac:dyDescent="0.2">
      <c r="A53" s="15" t="s">
        <v>85</v>
      </c>
      <c r="B53" s="381" t="s">
        <v>109</v>
      </c>
      <c r="C53" s="163">
        <f>'18'!C53</f>
        <v>1648</v>
      </c>
      <c r="D53" s="163">
        <f>'18'!D53</f>
        <v>1113</v>
      </c>
      <c r="E53" s="163">
        <f>'18'!E53</f>
        <v>2761</v>
      </c>
      <c r="F53" s="209">
        <f>'7'!J53</f>
        <v>0</v>
      </c>
      <c r="G53" s="209">
        <f>'9'!J53</f>
        <v>28</v>
      </c>
      <c r="H53" s="209">
        <f>'10'!R53</f>
        <v>44</v>
      </c>
      <c r="I53" s="209">
        <f>'11'!I53</f>
        <v>15</v>
      </c>
      <c r="J53" s="209">
        <f>'12'!I53</f>
        <v>15</v>
      </c>
      <c r="K53" s="209">
        <f>'13'!I53</f>
        <v>109</v>
      </c>
      <c r="L53" s="209">
        <f>'14'!R53</f>
        <v>170.11764705882354</v>
      </c>
      <c r="M53" s="209">
        <f t="shared" si="1"/>
        <v>381.11764705882354</v>
      </c>
      <c r="N53" s="372">
        <f t="shared" si="2"/>
        <v>0.34242376195761326</v>
      </c>
    </row>
    <row r="54" spans="1:14" x14ac:dyDescent="0.2">
      <c r="A54" s="15" t="s">
        <v>86</v>
      </c>
      <c r="B54" s="381" t="s">
        <v>105</v>
      </c>
      <c r="C54" s="163">
        <f>'18'!C54</f>
        <v>62059</v>
      </c>
      <c r="D54" s="163">
        <f>'18'!D54</f>
        <v>38994</v>
      </c>
      <c r="E54" s="163">
        <f>'18'!E54</f>
        <v>101053</v>
      </c>
      <c r="F54" s="209">
        <f>'7'!J54</f>
        <v>0</v>
      </c>
      <c r="G54" s="209">
        <f>'9'!J54</f>
        <v>5</v>
      </c>
      <c r="H54" s="209">
        <f>'10'!R54</f>
        <v>6817</v>
      </c>
      <c r="I54" s="209">
        <f>'11'!I54</f>
        <v>2577</v>
      </c>
      <c r="J54" s="209">
        <f>'12'!I54</f>
        <v>4471</v>
      </c>
      <c r="K54" s="209">
        <f>'13'!I54</f>
        <v>5645</v>
      </c>
      <c r="L54" s="209">
        <f>'14'!R54</f>
        <v>10700.135561789739</v>
      </c>
      <c r="M54" s="209">
        <f t="shared" si="1"/>
        <v>30215.135561789739</v>
      </c>
      <c r="N54" s="372">
        <f t="shared" si="2"/>
        <v>0.77486627588320611</v>
      </c>
    </row>
    <row r="55" spans="1:14" x14ac:dyDescent="0.2">
      <c r="A55" s="15" t="s">
        <v>87</v>
      </c>
      <c r="B55" s="381" t="s">
        <v>109</v>
      </c>
      <c r="C55" s="163">
        <f>'18'!C55</f>
        <v>1650</v>
      </c>
      <c r="D55" s="163">
        <f>'18'!D55</f>
        <v>1173</v>
      </c>
      <c r="E55" s="163">
        <f>'18'!E55</f>
        <v>2823</v>
      </c>
      <c r="F55" s="209">
        <f>'7'!J55</f>
        <v>0</v>
      </c>
      <c r="G55" s="209">
        <f>'9'!J55</f>
        <v>0</v>
      </c>
      <c r="H55" s="209">
        <f>'10'!R55</f>
        <v>222</v>
      </c>
      <c r="I55" s="209">
        <f>'11'!I55</f>
        <v>52</v>
      </c>
      <c r="J55" s="209">
        <f>'12'!I55</f>
        <v>96</v>
      </c>
      <c r="K55" s="209">
        <f>'13'!I55</f>
        <v>151</v>
      </c>
      <c r="L55" s="209">
        <f>'14'!R55</f>
        <v>199.03597122302159</v>
      </c>
      <c r="M55" s="209">
        <f t="shared" si="1"/>
        <v>720.03597122302153</v>
      </c>
      <c r="N55" s="372">
        <f t="shared" si="2"/>
        <v>0.61384140769226048</v>
      </c>
    </row>
    <row r="56" spans="1:14" x14ac:dyDescent="0.2">
      <c r="A56" s="15" t="s">
        <v>88</v>
      </c>
      <c r="B56" s="381" t="s">
        <v>109</v>
      </c>
      <c r="C56" s="163">
        <f>'18'!C56</f>
        <v>574</v>
      </c>
      <c r="D56" s="163">
        <f>'18'!D56</f>
        <v>400</v>
      </c>
      <c r="E56" s="163">
        <f>'18'!E56</f>
        <v>974</v>
      </c>
      <c r="F56" s="209">
        <f>'7'!J56</f>
        <v>0</v>
      </c>
      <c r="G56" s="209">
        <f>'9'!J56</f>
        <v>0</v>
      </c>
      <c r="H56" s="209">
        <f>'10'!R56</f>
        <v>38</v>
      </c>
      <c r="I56" s="209">
        <f>'11'!I56</f>
        <v>43</v>
      </c>
      <c r="J56" s="209">
        <f>'12'!I56</f>
        <v>124</v>
      </c>
      <c r="K56" s="209">
        <f>'13'!I56</f>
        <v>72</v>
      </c>
      <c r="L56" s="209">
        <f>'14'!R56</f>
        <v>28.777777777777779</v>
      </c>
      <c r="M56" s="209">
        <f t="shared" si="1"/>
        <v>305.77777777777777</v>
      </c>
      <c r="N56" s="372">
        <f t="shared" si="2"/>
        <v>0.76444444444444448</v>
      </c>
    </row>
    <row r="57" spans="1:14" x14ac:dyDescent="0.2">
      <c r="A57" s="15" t="s">
        <v>89</v>
      </c>
      <c r="B57" s="381" t="s">
        <v>109</v>
      </c>
      <c r="C57" s="163">
        <f>'18'!C57</f>
        <v>4471</v>
      </c>
      <c r="D57" s="163">
        <f>'18'!D57</f>
        <v>3240</v>
      </c>
      <c r="E57" s="163">
        <f>'18'!E57</f>
        <v>7711</v>
      </c>
      <c r="F57" s="209">
        <f>'7'!J57</f>
        <v>0</v>
      </c>
      <c r="G57" s="209">
        <f>'9'!J57</f>
        <v>0</v>
      </c>
      <c r="H57" s="209">
        <f>'10'!R57</f>
        <v>437</v>
      </c>
      <c r="I57" s="209">
        <f>'11'!I57</f>
        <v>96</v>
      </c>
      <c r="J57" s="209">
        <f>'12'!I57</f>
        <v>108</v>
      </c>
      <c r="K57" s="209">
        <f>'13'!I57</f>
        <v>602</v>
      </c>
      <c r="L57" s="209">
        <f>'14'!R57</f>
        <v>335.26666666666671</v>
      </c>
      <c r="M57" s="209">
        <f t="shared" si="1"/>
        <v>1578.2666666666667</v>
      </c>
      <c r="N57" s="372">
        <f t="shared" si="2"/>
        <v>0.487119341563786</v>
      </c>
    </row>
    <row r="58" spans="1:14" x14ac:dyDescent="0.2">
      <c r="A58" s="15" t="s">
        <v>90</v>
      </c>
      <c r="B58" s="381" t="s">
        <v>109</v>
      </c>
      <c r="C58" s="163">
        <f>'18'!C58</f>
        <v>1362</v>
      </c>
      <c r="D58" s="163">
        <f>'18'!D58</f>
        <v>1062</v>
      </c>
      <c r="E58" s="163">
        <f>'18'!E58</f>
        <v>2424</v>
      </c>
      <c r="F58" s="209">
        <f>'7'!J58</f>
        <v>0</v>
      </c>
      <c r="G58" s="209">
        <f>'9'!J58</f>
        <v>0</v>
      </c>
      <c r="H58" s="209">
        <f>'10'!R58</f>
        <v>95</v>
      </c>
      <c r="I58" s="209">
        <f>'11'!I58</f>
        <v>16</v>
      </c>
      <c r="J58" s="209">
        <f>'12'!I58</f>
        <v>0</v>
      </c>
      <c r="K58" s="209">
        <f>'13'!I58</f>
        <v>96</v>
      </c>
      <c r="L58" s="209">
        <f>'14'!R58</f>
        <v>156.94262295081967</v>
      </c>
      <c r="M58" s="209">
        <f t="shared" si="1"/>
        <v>363.94262295081967</v>
      </c>
      <c r="N58" s="372">
        <f t="shared" si="2"/>
        <v>0.34269550183692998</v>
      </c>
    </row>
    <row r="59" spans="1:14" x14ac:dyDescent="0.2">
      <c r="A59" s="15" t="s">
        <v>91</v>
      </c>
      <c r="B59" s="381" t="s">
        <v>109</v>
      </c>
      <c r="C59" s="163">
        <f>'18'!C59</f>
        <v>2195</v>
      </c>
      <c r="D59" s="163">
        <f>'18'!D59</f>
        <v>1507</v>
      </c>
      <c r="E59" s="163">
        <f>'18'!E59</f>
        <v>3702</v>
      </c>
      <c r="F59" s="209">
        <f>'7'!J59</f>
        <v>0</v>
      </c>
      <c r="G59" s="209">
        <f>'9'!J59</f>
        <v>40</v>
      </c>
      <c r="H59" s="209">
        <f>'10'!R59</f>
        <v>138</v>
      </c>
      <c r="I59" s="209">
        <f>'11'!I59</f>
        <v>136</v>
      </c>
      <c r="J59" s="209">
        <f>'12'!I59</f>
        <v>112</v>
      </c>
      <c r="K59" s="209">
        <f>'13'!I59</f>
        <v>186</v>
      </c>
      <c r="L59" s="209">
        <f>'14'!R59</f>
        <v>155.28346456692913</v>
      </c>
      <c r="M59" s="209">
        <f t="shared" si="1"/>
        <v>767.28346456692907</v>
      </c>
      <c r="N59" s="372">
        <f t="shared" si="2"/>
        <v>0.5091462936741401</v>
      </c>
    </row>
    <row r="60" spans="1:14" x14ac:dyDescent="0.2">
      <c r="A60" s="15" t="s">
        <v>92</v>
      </c>
      <c r="B60" s="381" t="s">
        <v>109</v>
      </c>
      <c r="C60" s="163">
        <f>'18'!C60</f>
        <v>153</v>
      </c>
      <c r="D60" s="163">
        <f>'18'!D60</f>
        <v>102</v>
      </c>
      <c r="E60" s="163">
        <f>'18'!E60</f>
        <v>255</v>
      </c>
      <c r="F60" s="209">
        <f>'7'!J60</f>
        <v>0</v>
      </c>
      <c r="G60" s="209">
        <f>'9'!J60</f>
        <v>0</v>
      </c>
      <c r="H60" s="209">
        <f>'10'!R60</f>
        <v>48</v>
      </c>
      <c r="I60" s="209">
        <f>'11'!I60</f>
        <v>0</v>
      </c>
      <c r="J60" s="209">
        <f>'12'!I60</f>
        <v>0</v>
      </c>
      <c r="K60" s="209">
        <f>'13'!I60</f>
        <v>15</v>
      </c>
      <c r="L60" s="209">
        <f>'14'!R60</f>
        <v>0</v>
      </c>
      <c r="M60" s="209">
        <f t="shared" si="1"/>
        <v>63</v>
      </c>
      <c r="N60" s="372">
        <f t="shared" si="2"/>
        <v>0.61764705882352944</v>
      </c>
    </row>
    <row r="61" spans="1:14" x14ac:dyDescent="0.2">
      <c r="A61" s="15" t="s">
        <v>93</v>
      </c>
      <c r="B61" s="381" t="s">
        <v>109</v>
      </c>
      <c r="C61" s="163">
        <f>'18'!C61</f>
        <v>1307</v>
      </c>
      <c r="D61" s="163">
        <f>'18'!D61</f>
        <v>866</v>
      </c>
      <c r="E61" s="163">
        <f>'18'!E61</f>
        <v>2173</v>
      </c>
      <c r="F61" s="209">
        <f>'7'!J61</f>
        <v>0</v>
      </c>
      <c r="G61" s="209">
        <f>'9'!J61</f>
        <v>0</v>
      </c>
      <c r="H61" s="209">
        <f>'10'!R61</f>
        <v>135</v>
      </c>
      <c r="I61" s="209">
        <f>'11'!I61</f>
        <v>67</v>
      </c>
      <c r="J61" s="209">
        <f>'12'!I61</f>
        <v>165</v>
      </c>
      <c r="K61" s="209">
        <f>'13'!I61</f>
        <v>85</v>
      </c>
      <c r="L61" s="209">
        <f>'14'!R61</f>
        <v>106.72</v>
      </c>
      <c r="M61" s="209">
        <f t="shared" si="1"/>
        <v>558.72</v>
      </c>
      <c r="N61" s="372">
        <f t="shared" si="2"/>
        <v>0.64517321016166285</v>
      </c>
    </row>
    <row r="62" spans="1:14" x14ac:dyDescent="0.2">
      <c r="A62" s="15" t="s">
        <v>94</v>
      </c>
      <c r="B62" s="381" t="s">
        <v>109</v>
      </c>
      <c r="C62" s="163">
        <f>'18'!C62</f>
        <v>1338</v>
      </c>
      <c r="D62" s="163">
        <f>'18'!D62</f>
        <v>889</v>
      </c>
      <c r="E62" s="163">
        <f>'18'!E62</f>
        <v>2227</v>
      </c>
      <c r="F62" s="209">
        <f>'7'!J62</f>
        <v>0</v>
      </c>
      <c r="G62" s="209">
        <f>'9'!J62</f>
        <v>0</v>
      </c>
      <c r="H62" s="209">
        <f>'10'!R62</f>
        <v>153</v>
      </c>
      <c r="I62" s="209">
        <f>'11'!I62</f>
        <v>105</v>
      </c>
      <c r="J62" s="209">
        <f>'12'!I62</f>
        <v>0</v>
      </c>
      <c r="K62" s="209">
        <f>'13'!I62</f>
        <v>121</v>
      </c>
      <c r="L62" s="209">
        <f>'14'!R62</f>
        <v>274.1988950276243</v>
      </c>
      <c r="M62" s="209">
        <f t="shared" si="1"/>
        <v>653.1988950276243</v>
      </c>
      <c r="N62" s="372">
        <f t="shared" si="2"/>
        <v>0.73475691229204088</v>
      </c>
    </row>
    <row r="63" spans="1:14" x14ac:dyDescent="0.2">
      <c r="A63" s="15" t="s">
        <v>95</v>
      </c>
      <c r="B63" s="381" t="s">
        <v>109</v>
      </c>
      <c r="C63" s="163">
        <f>'18'!C63</f>
        <v>1184</v>
      </c>
      <c r="D63" s="163">
        <f>'18'!D63</f>
        <v>913</v>
      </c>
      <c r="E63" s="163">
        <f>'18'!E63</f>
        <v>2097</v>
      </c>
      <c r="F63" s="209">
        <f>'7'!J63</f>
        <v>0</v>
      </c>
      <c r="G63" s="209">
        <f>'9'!J63</f>
        <v>0</v>
      </c>
      <c r="H63" s="209">
        <f>'10'!R63</f>
        <v>105</v>
      </c>
      <c r="I63" s="209">
        <f>'11'!I63</f>
        <v>19</v>
      </c>
      <c r="J63" s="209">
        <f>'12'!I63</f>
        <v>20</v>
      </c>
      <c r="K63" s="209">
        <f>'13'!I63</f>
        <v>87</v>
      </c>
      <c r="L63" s="209">
        <f>'14'!R63</f>
        <v>141</v>
      </c>
      <c r="M63" s="209">
        <f t="shared" si="1"/>
        <v>372</v>
      </c>
      <c r="N63" s="372">
        <f t="shared" si="2"/>
        <v>0.40744797371303393</v>
      </c>
    </row>
    <row r="64" spans="1:14" x14ac:dyDescent="0.2">
      <c r="A64" s="15" t="s">
        <v>111</v>
      </c>
      <c r="B64" s="381" t="s">
        <v>109</v>
      </c>
      <c r="C64" s="163">
        <f>'18'!C64</f>
        <v>1791</v>
      </c>
      <c r="D64" s="163">
        <f>'18'!D64</f>
        <v>1297</v>
      </c>
      <c r="E64" s="163">
        <f>'18'!E64</f>
        <v>3088</v>
      </c>
      <c r="F64" s="209">
        <f>'7'!J64</f>
        <v>0</v>
      </c>
      <c r="G64" s="209">
        <f>'9'!J64</f>
        <v>1</v>
      </c>
      <c r="H64" s="209">
        <f>'10'!R64</f>
        <v>185</v>
      </c>
      <c r="I64" s="209">
        <f>'11'!I64</f>
        <v>132</v>
      </c>
      <c r="J64" s="209">
        <f>'12'!I64</f>
        <v>258</v>
      </c>
      <c r="K64" s="209">
        <f>'13'!I64</f>
        <v>275</v>
      </c>
      <c r="L64" s="209">
        <f>'14'!R64</f>
        <v>205.90785907859077</v>
      </c>
      <c r="M64" s="209">
        <f t="shared" si="1"/>
        <v>1056.9078590785907</v>
      </c>
      <c r="N64" s="372">
        <f t="shared" si="2"/>
        <v>0.81488655287478085</v>
      </c>
    </row>
    <row r="65" spans="1:16" x14ac:dyDescent="0.2">
      <c r="A65" s="15" t="s">
        <v>96</v>
      </c>
      <c r="B65" s="381" t="s">
        <v>109</v>
      </c>
      <c r="C65" s="163">
        <f>'18'!C65</f>
        <v>1254</v>
      </c>
      <c r="D65" s="163">
        <f>'18'!D65</f>
        <v>834</v>
      </c>
      <c r="E65" s="163">
        <f>'18'!E65</f>
        <v>2088</v>
      </c>
      <c r="F65" s="209">
        <f>'7'!J65</f>
        <v>0</v>
      </c>
      <c r="G65" s="209">
        <f>'9'!J65</f>
        <v>0</v>
      </c>
      <c r="H65" s="209">
        <f>'10'!R65</f>
        <v>186</v>
      </c>
      <c r="I65" s="209">
        <f>'11'!I65</f>
        <v>26</v>
      </c>
      <c r="J65" s="209">
        <f>'12'!I65</f>
        <v>0</v>
      </c>
      <c r="K65" s="209">
        <f>'13'!I65</f>
        <v>155</v>
      </c>
      <c r="L65" s="209">
        <f>'14'!R65</f>
        <v>82.429906542056074</v>
      </c>
      <c r="M65" s="209">
        <f t="shared" si="1"/>
        <v>449.42990654205607</v>
      </c>
      <c r="N65" s="372">
        <f t="shared" si="2"/>
        <v>0.53888478002644613</v>
      </c>
    </row>
    <row r="66" spans="1:16" x14ac:dyDescent="0.2">
      <c r="A66" s="15" t="s">
        <v>97</v>
      </c>
      <c r="B66" s="381" t="s">
        <v>109</v>
      </c>
      <c r="C66" s="163">
        <f>'18'!C66</f>
        <v>6218</v>
      </c>
      <c r="D66" s="163">
        <f>'18'!D66</f>
        <v>4338</v>
      </c>
      <c r="E66" s="163">
        <f>'18'!E66</f>
        <v>10556</v>
      </c>
      <c r="F66" s="209">
        <f>'7'!J66</f>
        <v>0</v>
      </c>
      <c r="G66" s="209">
        <f>'9'!J66</f>
        <v>0</v>
      </c>
      <c r="H66" s="209">
        <f>'10'!R66</f>
        <v>467</v>
      </c>
      <c r="I66" s="209">
        <f>'11'!I66</f>
        <v>121</v>
      </c>
      <c r="J66" s="209">
        <f>'12'!I66</f>
        <v>1</v>
      </c>
      <c r="K66" s="209">
        <f>'13'!I66</f>
        <v>471</v>
      </c>
      <c r="L66" s="209">
        <f>'14'!R66</f>
        <v>577.11933174224339</v>
      </c>
      <c r="M66" s="209">
        <f t="shared" si="1"/>
        <v>1637.1193317422435</v>
      </c>
      <c r="N66" s="372">
        <f t="shared" si="2"/>
        <v>0.37739034848829955</v>
      </c>
    </row>
    <row r="67" spans="1:16" x14ac:dyDescent="0.2">
      <c r="A67" s="15" t="s">
        <v>98</v>
      </c>
      <c r="B67" s="381" t="s">
        <v>109</v>
      </c>
      <c r="C67" s="163">
        <f>'18'!C67</f>
        <v>1238</v>
      </c>
      <c r="D67" s="163">
        <f>'18'!D67</f>
        <v>944</v>
      </c>
      <c r="E67" s="163">
        <f>'18'!E67</f>
        <v>2182</v>
      </c>
      <c r="F67" s="209">
        <f>'7'!J67</f>
        <v>0</v>
      </c>
      <c r="G67" s="209">
        <f>'9'!J67</f>
        <v>8</v>
      </c>
      <c r="H67" s="209">
        <f>'10'!R67</f>
        <v>269</v>
      </c>
      <c r="I67" s="209">
        <f>'11'!I67</f>
        <v>68</v>
      </c>
      <c r="J67" s="209">
        <f>'12'!I67</f>
        <v>100</v>
      </c>
      <c r="K67" s="209">
        <f>'13'!I67</f>
        <v>203</v>
      </c>
      <c r="L67" s="209">
        <f>'14'!R67</f>
        <v>161.25</v>
      </c>
      <c r="M67" s="209">
        <f t="shared" si="1"/>
        <v>809.25</v>
      </c>
      <c r="N67" s="372">
        <f t="shared" si="2"/>
        <v>0.8572563559322034</v>
      </c>
      <c r="P67" s="108"/>
    </row>
    <row r="68" spans="1:16" x14ac:dyDescent="0.2">
      <c r="A68" s="15" t="s">
        <v>99</v>
      </c>
      <c r="B68" s="395" t="s">
        <v>105</v>
      </c>
      <c r="C68" s="377">
        <f>'18'!C68</f>
        <v>10239</v>
      </c>
      <c r="D68" s="377">
        <f>'18'!D68</f>
        <v>7432</v>
      </c>
      <c r="E68" s="377">
        <f>'18'!E68</f>
        <v>17671</v>
      </c>
      <c r="F68" s="378">
        <f>'7'!J68</f>
        <v>0</v>
      </c>
      <c r="G68" s="209">
        <f>'9'!J68</f>
        <v>154</v>
      </c>
      <c r="H68" s="378">
        <f>'10'!R68</f>
        <v>725</v>
      </c>
      <c r="I68" s="209">
        <f>'11'!I68</f>
        <v>227</v>
      </c>
      <c r="J68" s="378">
        <f>'12'!I68</f>
        <v>2</v>
      </c>
      <c r="K68" s="378">
        <f>'13'!I68</f>
        <v>971</v>
      </c>
      <c r="L68" s="378">
        <f>'14'!R68</f>
        <v>1244.5617647058823</v>
      </c>
      <c r="M68" s="209">
        <f t="shared" si="1"/>
        <v>3323.5617647058825</v>
      </c>
      <c r="N68" s="379">
        <f t="shared" ref="N68:N71" si="3">M68/D68</f>
        <v>0.44719614702716398</v>
      </c>
      <c r="P68" s="108"/>
    </row>
    <row r="69" spans="1:16" x14ac:dyDescent="0.2">
      <c r="A69" s="15" t="s">
        <v>100</v>
      </c>
      <c r="B69" s="395" t="s">
        <v>109</v>
      </c>
      <c r="C69" s="163">
        <f>'18'!C69</f>
        <v>871</v>
      </c>
      <c r="D69" s="377">
        <f>'18'!D69</f>
        <v>650</v>
      </c>
      <c r="E69" s="377">
        <f>'18'!E69</f>
        <v>1521</v>
      </c>
      <c r="F69" s="378">
        <f>'7'!J69</f>
        <v>0</v>
      </c>
      <c r="G69" s="209">
        <f>'9'!J69</f>
        <v>0</v>
      </c>
      <c r="H69" s="378">
        <f>'10'!R69</f>
        <v>47</v>
      </c>
      <c r="I69" s="209">
        <f>'11'!I69</f>
        <v>19</v>
      </c>
      <c r="J69" s="378">
        <f>'12'!I69</f>
        <v>0</v>
      </c>
      <c r="K69" s="378">
        <f>'13'!I69</f>
        <v>68</v>
      </c>
      <c r="L69" s="378">
        <f>'14'!R69</f>
        <v>44.333333333333329</v>
      </c>
      <c r="M69" s="209">
        <f t="shared" ref="M69:M70" si="4">F69+G69+H69+I69+J69+K69+L69</f>
        <v>178.33333333333331</v>
      </c>
      <c r="N69" s="379">
        <f t="shared" si="3"/>
        <v>0.27435897435897433</v>
      </c>
    </row>
    <row r="70" spans="1:16" x14ac:dyDescent="0.2">
      <c r="A70" s="15" t="s">
        <v>101</v>
      </c>
      <c r="B70" s="395" t="s">
        <v>105</v>
      </c>
      <c r="C70" s="163">
        <f>'18'!C70</f>
        <v>15734</v>
      </c>
      <c r="D70" s="377">
        <f>'18'!D70</f>
        <v>10858</v>
      </c>
      <c r="E70" s="377">
        <f>'18'!E70</f>
        <v>26592</v>
      </c>
      <c r="F70" s="378">
        <f>'7'!J70</f>
        <v>0</v>
      </c>
      <c r="G70" s="209">
        <f>'9'!J70</f>
        <v>0</v>
      </c>
      <c r="H70" s="378">
        <f>'10'!R70</f>
        <v>498</v>
      </c>
      <c r="I70" s="209">
        <f>'11'!I70</f>
        <v>261</v>
      </c>
      <c r="J70" s="378">
        <f>'12'!I70</f>
        <v>144</v>
      </c>
      <c r="K70" s="378">
        <f>'13'!I70</f>
        <v>1117</v>
      </c>
      <c r="L70" s="378">
        <f>'14'!R70</f>
        <v>2103.6155507559397</v>
      </c>
      <c r="M70" s="209">
        <f t="shared" si="4"/>
        <v>4123.6155507559397</v>
      </c>
      <c r="N70" s="379">
        <f t="shared" si="3"/>
        <v>0.37977671309227662</v>
      </c>
    </row>
    <row r="71" spans="1:16" x14ac:dyDescent="0.2">
      <c r="A71" s="173" t="str">
        <f>'2'!A70</f>
        <v>Statewide Total</v>
      </c>
      <c r="B71" s="396"/>
      <c r="C71" s="16">
        <f>'18'!C71</f>
        <v>432581</v>
      </c>
      <c r="D71" s="16">
        <f>'18'!D71</f>
        <v>296957</v>
      </c>
      <c r="E71" s="16">
        <f>'18'!E71</f>
        <v>729538</v>
      </c>
      <c r="F71" s="16">
        <f>'7'!J71</f>
        <v>72</v>
      </c>
      <c r="G71" s="16">
        <f>'9'!J71</f>
        <v>2355</v>
      </c>
      <c r="H71" s="16">
        <f>'10'!R71</f>
        <v>30687</v>
      </c>
      <c r="I71" s="16">
        <f>'11'!J71</f>
        <v>11391</v>
      </c>
      <c r="J71" s="16">
        <f>'12'!I71</f>
        <v>11999</v>
      </c>
      <c r="K71" s="16">
        <f>'13'!I71</f>
        <v>39762</v>
      </c>
      <c r="L71" s="16">
        <f>'14'!R71</f>
        <v>59526.619457099601</v>
      </c>
      <c r="M71" s="16">
        <f>F71+G71+H71+I71+J71+K71+L71</f>
        <v>155792.61945709959</v>
      </c>
      <c r="N71" s="200">
        <f t="shared" si="3"/>
        <v>0.52463023083173521</v>
      </c>
    </row>
    <row r="72" spans="1:16" x14ac:dyDescent="0.2">
      <c r="A72" s="1" t="str">
        <f>'18'!A72:AF72</f>
        <v>* 2010 County population estimates from PA Data Center, Penn State University</v>
      </c>
      <c r="N72" s="61"/>
    </row>
    <row r="73" spans="1:16" x14ac:dyDescent="0.2">
      <c r="A73" s="88" t="s">
        <v>271</v>
      </c>
      <c r="N73" s="61"/>
    </row>
    <row r="77" spans="1:16" x14ac:dyDescent="0.2">
      <c r="F77" s="380"/>
      <c r="G77" s="380"/>
      <c r="H77" s="380"/>
      <c r="I77" s="380"/>
      <c r="J77" s="380"/>
      <c r="K77" s="380"/>
      <c r="L77" s="380"/>
    </row>
    <row r="82" spans="6:12" x14ac:dyDescent="0.2">
      <c r="F82" s="219"/>
      <c r="G82" s="219"/>
      <c r="H82" s="219"/>
      <c r="I82" s="219"/>
      <c r="J82" s="219"/>
      <c r="K82" s="219"/>
      <c r="L82" s="219"/>
    </row>
  </sheetData>
  <mergeCells count="1">
    <mergeCell ref="A2:E2"/>
  </mergeCells>
  <phoneticPr fontId="3" type="noConversion"/>
  <pageMargins left="0.3" right="0.3" top="0.5" bottom="0.5" header="0.25" footer="0.25"/>
  <pageSetup fitToHeight="3" orientation="landscape" r:id="rId1"/>
  <headerFooter alignWithMargins="0">
    <oddFooter>&amp;LOffice of Child Development and Early Learning&amp;C&amp;P&amp;RUpdated: 11/1/2011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22"/>
  </sheetPr>
  <dimension ref="A1:AD75"/>
  <sheetViews>
    <sheetView zoomScaleNormal="100"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1.25" x14ac:dyDescent="0.2"/>
  <cols>
    <col min="1" max="1" width="14.7109375" style="17" customWidth="1"/>
    <col min="2" max="2" width="12.7109375" style="71" customWidth="1"/>
    <col min="3" max="5" width="9.140625" style="62"/>
    <col min="6" max="6" width="8.7109375" style="62" customWidth="1"/>
    <col min="7" max="7" width="10.7109375" style="62" customWidth="1"/>
    <col min="8" max="8" width="8.7109375" style="62" customWidth="1"/>
    <col min="9" max="9" width="10.28515625" style="62" customWidth="1"/>
    <col min="10" max="10" width="8.7109375" style="62" customWidth="1"/>
    <col min="11" max="11" width="10.7109375" style="62" customWidth="1"/>
    <col min="12" max="12" width="8.7109375" style="62" customWidth="1"/>
    <col min="13" max="13" width="10.28515625" style="62" customWidth="1"/>
    <col min="14" max="14" width="8.7109375" style="62" customWidth="1"/>
    <col min="15" max="15" width="10.7109375" style="62" customWidth="1"/>
    <col min="16" max="16" width="8.7109375" style="62" customWidth="1"/>
    <col min="17" max="17" width="10.7109375" style="62" customWidth="1"/>
    <col min="18" max="18" width="12.85546875" style="62" bestFit="1" customWidth="1"/>
    <col min="19" max="19" width="8.7109375" style="62" customWidth="1"/>
    <col min="20" max="20" width="10.7109375" style="62" customWidth="1"/>
    <col min="21" max="21" width="8.7109375" style="62" customWidth="1"/>
    <col min="22" max="22" width="9.140625" style="62" customWidth="1"/>
    <col min="23" max="23" width="10.7109375" style="62" customWidth="1"/>
    <col min="24" max="24" width="9.85546875" style="218" bestFit="1" customWidth="1"/>
    <col min="25" max="25" width="10.42578125" style="61" bestFit="1" customWidth="1"/>
    <col min="26" max="26" width="13.5703125" style="67" bestFit="1" customWidth="1"/>
    <col min="27" max="28" width="8.140625" style="61" bestFit="1" customWidth="1"/>
    <col min="29" max="16384" width="9.140625" style="1"/>
  </cols>
  <sheetData>
    <row r="1" spans="1:30" ht="12" x14ac:dyDescent="0.2">
      <c r="A1" s="485" t="str">
        <f>'Table of Contents'!B9&amp;":  "&amp;'Table of Contents'!C9</f>
        <v>Tab 5:  Early Childhood Education Programs - Allocations and Children Under 5 Served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</row>
    <row r="2" spans="1:30" s="18" customFormat="1" ht="24" customHeight="1" x14ac:dyDescent="0.2">
      <c r="A2" s="479" t="str">
        <f>'3'!A2</f>
        <v>2012-2013</v>
      </c>
      <c r="B2" s="481"/>
      <c r="C2" s="481"/>
      <c r="D2" s="481"/>
      <c r="E2" s="481"/>
      <c r="F2" s="501" t="s">
        <v>165</v>
      </c>
      <c r="G2" s="501"/>
      <c r="H2" s="499" t="s">
        <v>228</v>
      </c>
      <c r="I2" s="500"/>
      <c r="J2" s="502" t="s">
        <v>556</v>
      </c>
      <c r="K2" s="502"/>
      <c r="L2" s="503" t="s">
        <v>557</v>
      </c>
      <c r="M2" s="504"/>
      <c r="N2" s="498" t="s">
        <v>234</v>
      </c>
      <c r="O2" s="498"/>
      <c r="P2" s="492" t="s">
        <v>166</v>
      </c>
      <c r="Q2" s="493"/>
      <c r="R2" s="46" t="s">
        <v>585</v>
      </c>
      <c r="S2" s="490" t="s">
        <v>167</v>
      </c>
      <c r="T2" s="491"/>
      <c r="U2" s="495" t="s">
        <v>102</v>
      </c>
      <c r="V2" s="496"/>
      <c r="W2" s="497"/>
      <c r="X2" s="494" t="s">
        <v>103</v>
      </c>
      <c r="Y2" s="446"/>
      <c r="Z2" s="446"/>
      <c r="AA2" s="446"/>
      <c r="AB2" s="446"/>
    </row>
    <row r="3" spans="1:30" ht="51" customHeight="1" x14ac:dyDescent="0.2">
      <c r="A3" s="37" t="str">
        <f>'1'!A2</f>
        <v>County</v>
      </c>
      <c r="B3" s="3" t="str">
        <f>'1'!C2</f>
        <v>County Classification</v>
      </c>
      <c r="C3" s="3" t="str">
        <f>'18'!C2</f>
        <v># of Children Ages 0-2*</v>
      </c>
      <c r="D3" s="3" t="str">
        <f>'18'!D2</f>
        <v># of Children Ages 3-4*</v>
      </c>
      <c r="E3" s="3" t="str">
        <f>'18'!E2</f>
        <v># of Children Under 5*</v>
      </c>
      <c r="F3" s="301" t="s">
        <v>197</v>
      </c>
      <c r="G3" s="301" t="s">
        <v>161</v>
      </c>
      <c r="H3" s="304" t="str">
        <f>$F$3</f>
        <v>Children Under 5 Served</v>
      </c>
      <c r="I3" s="304" t="str">
        <f>$G$3</f>
        <v>Allocations</v>
      </c>
      <c r="J3" s="302" t="s">
        <v>197</v>
      </c>
      <c r="K3" s="302" t="s">
        <v>161</v>
      </c>
      <c r="L3" s="251" t="str">
        <f>$F$3</f>
        <v>Children Under 5 Served</v>
      </c>
      <c r="M3" s="251" t="str">
        <f>$G$3</f>
        <v>Allocations</v>
      </c>
      <c r="N3" s="299" t="str">
        <f>$F$3</f>
        <v>Children Under 5 Served</v>
      </c>
      <c r="O3" s="299" t="str">
        <f>$G$3</f>
        <v>Allocations</v>
      </c>
      <c r="P3" s="53" t="str">
        <f>$F$3</f>
        <v>Children Under 5 Served</v>
      </c>
      <c r="Q3" s="53" t="str">
        <f>$G$3</f>
        <v>Allocations</v>
      </c>
      <c r="R3" s="47" t="str">
        <f>$F$3</f>
        <v>Children Under 5 Served</v>
      </c>
      <c r="S3" s="54" t="s">
        <v>27</v>
      </c>
      <c r="T3" s="54" t="str">
        <f>$G$3</f>
        <v>Allocations</v>
      </c>
      <c r="U3" s="30" t="str">
        <f>$F$3</f>
        <v>Children Under 5 Served</v>
      </c>
      <c r="V3" s="30" t="s">
        <v>19</v>
      </c>
      <c r="W3" s="30" t="str">
        <f>$G$3</f>
        <v>Allocations</v>
      </c>
      <c r="X3" s="21" t="s">
        <v>198</v>
      </c>
      <c r="Y3" s="3" t="s">
        <v>169</v>
      </c>
      <c r="Z3" s="22" t="s">
        <v>170</v>
      </c>
      <c r="AA3" s="3" t="s">
        <v>172</v>
      </c>
      <c r="AB3" s="3" t="s">
        <v>171</v>
      </c>
      <c r="AC3" s="88"/>
      <c r="AD3" s="88"/>
    </row>
    <row r="4" spans="1:30" s="10" customFormat="1" x14ac:dyDescent="0.2">
      <c r="A4" s="15" t="s">
        <v>37</v>
      </c>
      <c r="B4" s="381" t="s">
        <v>109</v>
      </c>
      <c r="C4" s="163">
        <f>'18'!C4</f>
        <v>3260</v>
      </c>
      <c r="D4" s="163">
        <f>'18'!D4</f>
        <v>2334</v>
      </c>
      <c r="E4" s="163">
        <f>'18'!E4</f>
        <v>5594</v>
      </c>
      <c r="F4" s="209">
        <f>'6'!J4</f>
        <v>8</v>
      </c>
      <c r="G4" s="383">
        <f>'6'!H4</f>
        <v>25094.331369863012</v>
      </c>
      <c r="H4" s="209">
        <f>'7'!K4</f>
        <v>0</v>
      </c>
      <c r="I4" s="383">
        <f>'7'!H4</f>
        <v>0</v>
      </c>
      <c r="J4" s="209">
        <f>'8'!J4</f>
        <v>0</v>
      </c>
      <c r="K4" s="383">
        <f>'8'!H4</f>
        <v>0</v>
      </c>
      <c r="L4" s="209">
        <f>'9'!L4</f>
        <v>0</v>
      </c>
      <c r="M4" s="383">
        <f>'9'!H4</f>
        <v>0</v>
      </c>
      <c r="N4" s="209">
        <f>'10'!S4</f>
        <v>234</v>
      </c>
      <c r="O4" s="383">
        <f>'10'!K4</f>
        <v>18153230</v>
      </c>
      <c r="P4" s="209">
        <f>'11'!I4</f>
        <v>36</v>
      </c>
      <c r="Q4" s="383">
        <f>'11'!H4</f>
        <v>192040</v>
      </c>
      <c r="R4" s="209">
        <f>'12'!I4</f>
        <v>0</v>
      </c>
      <c r="S4" s="209">
        <f>'13'!K4</f>
        <v>424</v>
      </c>
      <c r="T4" s="383">
        <f>'13'!O4</f>
        <v>4947387.833333334</v>
      </c>
      <c r="U4" s="209">
        <f>'14'!Q4+'14'!R4</f>
        <v>609.62790697674427</v>
      </c>
      <c r="V4" s="209">
        <f>'14'!AA4</f>
        <v>220.01162790697677</v>
      </c>
      <c r="W4" s="384">
        <f>'14'!P4</f>
        <v>216640</v>
      </c>
      <c r="X4" s="209">
        <f>F4+H4+J4+L4+N4+P4+R4+S4+U4</f>
        <v>1311.6279069767443</v>
      </c>
      <c r="Y4" s="385">
        <f>G4+I4+K4+M4+O4+Q4+T4+W4</f>
        <v>23534392.164703198</v>
      </c>
      <c r="Z4" s="372">
        <f t="shared" ref="Z4:Z35" si="0">X4/E4</f>
        <v>0.23447048748243551</v>
      </c>
      <c r="AA4" s="385">
        <f t="shared" ref="AA4:AA35" si="1">Y4/E4</f>
        <v>4207.0776125676075</v>
      </c>
      <c r="AB4" s="385">
        <f t="shared" ref="AB4:AB35" si="2">Y4/X4</f>
        <v>17942.887643302081</v>
      </c>
      <c r="AC4" s="1"/>
      <c r="AD4" s="135"/>
    </row>
    <row r="5" spans="1:30" s="10" customFormat="1" x14ac:dyDescent="0.2">
      <c r="A5" s="15" t="s">
        <v>38</v>
      </c>
      <c r="B5" s="381" t="s">
        <v>105</v>
      </c>
      <c r="C5" s="163">
        <f>'18'!C5</f>
        <v>38336</v>
      </c>
      <c r="D5" s="163">
        <f>'18'!D5</f>
        <v>25304</v>
      </c>
      <c r="E5" s="163">
        <f>'18'!E5</f>
        <v>63640</v>
      </c>
      <c r="F5" s="209">
        <f>'6'!J5</f>
        <v>182</v>
      </c>
      <c r="G5" s="383">
        <f>'6'!H5</f>
        <v>975242.73</v>
      </c>
      <c r="H5" s="209">
        <f>'7'!K5</f>
        <v>0</v>
      </c>
      <c r="I5" s="383">
        <f>'7'!H5</f>
        <v>0</v>
      </c>
      <c r="J5" s="209">
        <f>'8'!J5</f>
        <v>0</v>
      </c>
      <c r="K5" s="383">
        <f>'8'!H5</f>
        <v>0</v>
      </c>
      <c r="L5" s="209">
        <f>'9'!L5</f>
        <v>990</v>
      </c>
      <c r="M5" s="383">
        <f>'9'!H5</f>
        <v>2005374</v>
      </c>
      <c r="N5" s="209">
        <f>'10'!S5</f>
        <v>4593</v>
      </c>
      <c r="O5" s="383">
        <f>'10'!K5</f>
        <v>38772638.061062574</v>
      </c>
      <c r="P5" s="209">
        <f>'11'!I5</f>
        <v>1030</v>
      </c>
      <c r="Q5" s="383">
        <f>'11'!H5</f>
        <v>7279630</v>
      </c>
      <c r="R5" s="209">
        <f>'12'!I5</f>
        <v>1819</v>
      </c>
      <c r="S5" s="209">
        <f>'13'!K5</f>
        <v>7857</v>
      </c>
      <c r="T5" s="383">
        <f>'13'!O5</f>
        <v>31013468</v>
      </c>
      <c r="U5" s="209">
        <f>'14'!Q5+'14'!R5</f>
        <v>10359.130208333332</v>
      </c>
      <c r="V5" s="209">
        <f>'14'!AA5</f>
        <v>2902.6181066176468</v>
      </c>
      <c r="W5" s="384">
        <f>'14'!P5</f>
        <v>2635481.9700000002</v>
      </c>
      <c r="X5" s="209">
        <f t="shared" ref="X5:X68" si="3">F5+H5+J5+L5+N5+P5+R5+S5+U5</f>
        <v>26830.130208333332</v>
      </c>
      <c r="Y5" s="385">
        <f t="shared" ref="Y5:Y68" si="4">G5+I5+K5+M5+O5+Q5+T5+W5</f>
        <v>82681834.761062562</v>
      </c>
      <c r="Z5" s="372">
        <f t="shared" si="0"/>
        <v>0.4215922408600461</v>
      </c>
      <c r="AA5" s="385">
        <f t="shared" si="1"/>
        <v>1299.2117341461749</v>
      </c>
      <c r="AB5" s="385">
        <f t="shared" si="2"/>
        <v>3081.6784756185011</v>
      </c>
      <c r="AC5" s="1"/>
      <c r="AD5" s="135"/>
    </row>
    <row r="6" spans="1:30" s="10" customFormat="1" x14ac:dyDescent="0.2">
      <c r="A6" s="15" t="s">
        <v>39</v>
      </c>
      <c r="B6" s="381" t="s">
        <v>109</v>
      </c>
      <c r="C6" s="163">
        <f>'18'!C6</f>
        <v>2129</v>
      </c>
      <c r="D6" s="163">
        <f>'18'!D6</f>
        <v>1476</v>
      </c>
      <c r="E6" s="163">
        <f>'18'!E6</f>
        <v>3605</v>
      </c>
      <c r="F6" s="209">
        <f>'6'!J6</f>
        <v>0</v>
      </c>
      <c r="G6" s="383">
        <f>'6'!H6</f>
        <v>0</v>
      </c>
      <c r="H6" s="209">
        <f>'7'!K6</f>
        <v>46</v>
      </c>
      <c r="I6" s="383">
        <f>'7'!H6</f>
        <v>108963.61</v>
      </c>
      <c r="J6" s="209">
        <f>'8'!J6</f>
        <v>0</v>
      </c>
      <c r="K6" s="383">
        <f>'8'!H6</f>
        <v>0</v>
      </c>
      <c r="L6" s="209">
        <f>'9'!L6</f>
        <v>44</v>
      </c>
      <c r="M6" s="383">
        <f>'9'!H6</f>
        <v>162371.13402061857</v>
      </c>
      <c r="N6" s="209">
        <f>'10'!S6</f>
        <v>306</v>
      </c>
      <c r="O6" s="383">
        <f>'10'!K6</f>
        <v>1714410.2911392406</v>
      </c>
      <c r="P6" s="209">
        <f>'11'!I6</f>
        <v>19</v>
      </c>
      <c r="Q6" s="383">
        <f>'11'!H6</f>
        <v>149340</v>
      </c>
      <c r="R6" s="209">
        <f>'12'!I6</f>
        <v>0</v>
      </c>
      <c r="S6" s="209">
        <f>'13'!K6</f>
        <v>398</v>
      </c>
      <c r="T6" s="383">
        <f>'13'!O6</f>
        <v>1549999</v>
      </c>
      <c r="U6" s="209">
        <f>'14'!Q6+'14'!R6</f>
        <v>350.28806584362138</v>
      </c>
      <c r="V6" s="209">
        <f>'14'!AA6</f>
        <v>38.18930041152263</v>
      </c>
      <c r="W6" s="384">
        <f>'14'!P6</f>
        <v>33275</v>
      </c>
      <c r="X6" s="209">
        <f t="shared" si="3"/>
        <v>1163.2880658436213</v>
      </c>
      <c r="Y6" s="385">
        <f t="shared" si="4"/>
        <v>3718359.0351598589</v>
      </c>
      <c r="Z6" s="372">
        <f t="shared" si="0"/>
        <v>0.32268739690530412</v>
      </c>
      <c r="AA6" s="385">
        <f t="shared" si="1"/>
        <v>1031.4449473397667</v>
      </c>
      <c r="AB6" s="385">
        <f t="shared" si="2"/>
        <v>3196.4215436726668</v>
      </c>
      <c r="AC6" s="1"/>
      <c r="AD6" s="135"/>
    </row>
    <row r="7" spans="1:30" s="10" customFormat="1" x14ac:dyDescent="0.2">
      <c r="A7" s="15" t="s">
        <v>40</v>
      </c>
      <c r="B7" s="381" t="s">
        <v>105</v>
      </c>
      <c r="C7" s="163">
        <f>'18'!C7</f>
        <v>5417</v>
      </c>
      <c r="D7" s="163">
        <f>'18'!D7</f>
        <v>3549</v>
      </c>
      <c r="E7" s="163">
        <f>'18'!E7</f>
        <v>8966</v>
      </c>
      <c r="F7" s="209">
        <f>'6'!J7</f>
        <v>0</v>
      </c>
      <c r="G7" s="383">
        <f>'6'!H7</f>
        <v>0</v>
      </c>
      <c r="H7" s="209">
        <f>'7'!K7</f>
        <v>0</v>
      </c>
      <c r="I7" s="383">
        <f>'7'!H7</f>
        <v>0</v>
      </c>
      <c r="J7" s="209">
        <f>'8'!J7</f>
        <v>0</v>
      </c>
      <c r="K7" s="383">
        <f>'8'!H7</f>
        <v>0</v>
      </c>
      <c r="L7" s="209">
        <f>'9'!L7</f>
        <v>0</v>
      </c>
      <c r="M7" s="383">
        <f>'9'!H7</f>
        <v>0</v>
      </c>
      <c r="N7" s="209">
        <f>'10'!S7</f>
        <v>576</v>
      </c>
      <c r="O7" s="383">
        <f>'10'!K7</f>
        <v>4642537</v>
      </c>
      <c r="P7" s="209">
        <f>'11'!I7</f>
        <v>116</v>
      </c>
      <c r="Q7" s="383">
        <f>'11'!H7</f>
        <v>745660</v>
      </c>
      <c r="R7" s="209">
        <f>'12'!I7</f>
        <v>119</v>
      </c>
      <c r="S7" s="209">
        <f>'13'!K7</f>
        <v>977</v>
      </c>
      <c r="T7" s="383">
        <f>'13'!O7</f>
        <v>3576217</v>
      </c>
      <c r="U7" s="209">
        <f>'14'!Q7+'14'!R7</f>
        <v>1091.1598302687412</v>
      </c>
      <c r="V7" s="209">
        <f>'14'!AA7</f>
        <v>187.56152758132959</v>
      </c>
      <c r="W7" s="384">
        <f>'14'!P7</f>
        <v>202235</v>
      </c>
      <c r="X7" s="209">
        <f t="shared" si="3"/>
        <v>2879.1598302687412</v>
      </c>
      <c r="Y7" s="385">
        <f t="shared" si="4"/>
        <v>9166649</v>
      </c>
      <c r="Z7" s="372">
        <f t="shared" si="0"/>
        <v>0.32111976692714045</v>
      </c>
      <c r="AA7" s="385">
        <f t="shared" si="1"/>
        <v>1022.3788757528441</v>
      </c>
      <c r="AB7" s="385">
        <f t="shared" si="2"/>
        <v>3183.7930300466796</v>
      </c>
      <c r="AC7" s="1"/>
      <c r="AD7" s="135"/>
    </row>
    <row r="8" spans="1:30" s="10" customFormat="1" x14ac:dyDescent="0.2">
      <c r="A8" s="15" t="s">
        <v>41</v>
      </c>
      <c r="B8" s="381" t="s">
        <v>109</v>
      </c>
      <c r="C8" s="163">
        <f>'18'!C8</f>
        <v>1561</v>
      </c>
      <c r="D8" s="163">
        <f>'18'!D8</f>
        <v>1066</v>
      </c>
      <c r="E8" s="163">
        <f>'18'!E8</f>
        <v>2627</v>
      </c>
      <c r="F8" s="209">
        <f>'6'!J8</f>
        <v>0</v>
      </c>
      <c r="G8" s="383">
        <f>'6'!H8</f>
        <v>0</v>
      </c>
      <c r="H8" s="209">
        <f>'7'!K8</f>
        <v>0</v>
      </c>
      <c r="I8" s="383">
        <f>'7'!H8</f>
        <v>0</v>
      </c>
      <c r="J8" s="209">
        <f>'8'!J8</f>
        <v>0</v>
      </c>
      <c r="K8" s="383">
        <f>'8'!H8</f>
        <v>0</v>
      </c>
      <c r="L8" s="209">
        <f>'9'!L8</f>
        <v>56</v>
      </c>
      <c r="M8" s="383">
        <f>'9'!H8</f>
        <v>175631</v>
      </c>
      <c r="N8" s="209">
        <f>'10'!S8</f>
        <v>221</v>
      </c>
      <c r="O8" s="383">
        <f>'10'!K8</f>
        <v>1888013.3838383837</v>
      </c>
      <c r="P8" s="209">
        <f>'11'!I8</f>
        <v>107</v>
      </c>
      <c r="Q8" s="383">
        <f>'11'!H8</f>
        <v>443810</v>
      </c>
      <c r="R8" s="209">
        <f>'12'!I8</f>
        <v>177</v>
      </c>
      <c r="S8" s="209">
        <f>'13'!K8</f>
        <v>233</v>
      </c>
      <c r="T8" s="383">
        <f>'13'!O8</f>
        <v>1565893</v>
      </c>
      <c r="U8" s="209">
        <f>'14'!Q8+'14'!R8</f>
        <v>171.82142857142856</v>
      </c>
      <c r="V8" s="209">
        <f>'14'!AA8</f>
        <v>61.928571428571438</v>
      </c>
      <c r="W8" s="384">
        <f>'14'!P8</f>
        <v>31820</v>
      </c>
      <c r="X8" s="209">
        <f t="shared" si="3"/>
        <v>965.82142857142856</v>
      </c>
      <c r="Y8" s="385">
        <f t="shared" si="4"/>
        <v>4105167.3838383835</v>
      </c>
      <c r="Z8" s="372">
        <f t="shared" si="0"/>
        <v>0.36765185708847681</v>
      </c>
      <c r="AA8" s="385">
        <f t="shared" si="1"/>
        <v>1562.6826737108427</v>
      </c>
      <c r="AB8" s="385">
        <f t="shared" si="2"/>
        <v>4250.4413987898806</v>
      </c>
      <c r="AC8" s="1"/>
      <c r="AD8" s="135"/>
    </row>
    <row r="9" spans="1:30" s="10" customFormat="1" x14ac:dyDescent="0.2">
      <c r="A9" s="15" t="s">
        <v>42</v>
      </c>
      <c r="B9" s="381" t="s">
        <v>105</v>
      </c>
      <c r="C9" s="163">
        <f>'18'!C9</f>
        <v>14834</v>
      </c>
      <c r="D9" s="163">
        <f>'18'!D9</f>
        <v>10454</v>
      </c>
      <c r="E9" s="163">
        <f>'18'!E9</f>
        <v>25288</v>
      </c>
      <c r="F9" s="209">
        <f>'6'!J9</f>
        <v>230</v>
      </c>
      <c r="G9" s="383">
        <f>'6'!H9</f>
        <v>1043208.3945079788</v>
      </c>
      <c r="H9" s="209">
        <f>'7'!K9</f>
        <v>0</v>
      </c>
      <c r="I9" s="383">
        <f>'7'!H9</f>
        <v>0</v>
      </c>
      <c r="J9" s="209">
        <f>'8'!J9</f>
        <v>0</v>
      </c>
      <c r="K9" s="383">
        <f>'8'!H9</f>
        <v>0</v>
      </c>
      <c r="L9" s="209">
        <f>'9'!L9</f>
        <v>241</v>
      </c>
      <c r="M9" s="383">
        <f>'9'!H9</f>
        <v>489796.2</v>
      </c>
      <c r="N9" s="209">
        <f>'10'!S9</f>
        <v>640</v>
      </c>
      <c r="O9" s="383">
        <f>'10'!K9</f>
        <v>4538075</v>
      </c>
      <c r="P9" s="209">
        <f>'11'!I9</f>
        <v>204</v>
      </c>
      <c r="Q9" s="383">
        <f>'11'!H9</f>
        <v>1556000</v>
      </c>
      <c r="R9" s="209">
        <f>'12'!I9</f>
        <v>434</v>
      </c>
      <c r="S9" s="209">
        <f>'13'!K9</f>
        <v>3320</v>
      </c>
      <c r="T9" s="383">
        <f>'13'!O9</f>
        <v>16298403</v>
      </c>
      <c r="U9" s="209">
        <f>'14'!Q9+'14'!R9</f>
        <v>2735.1959614502066</v>
      </c>
      <c r="V9" s="209">
        <f>'14'!AA9</f>
        <v>871.83662230380912</v>
      </c>
      <c r="W9" s="384">
        <f>'14'!P9</f>
        <v>945692.7</v>
      </c>
      <c r="X9" s="209">
        <f t="shared" si="3"/>
        <v>7804.1959614502066</v>
      </c>
      <c r="Y9" s="385">
        <f t="shared" si="4"/>
        <v>24871175.294507977</v>
      </c>
      <c r="Z9" s="372">
        <f t="shared" si="0"/>
        <v>0.30861262106335835</v>
      </c>
      <c r="AA9" s="385">
        <f t="shared" si="1"/>
        <v>983.51689712543407</v>
      </c>
      <c r="AB9" s="385">
        <f t="shared" si="2"/>
        <v>3186.8978453849995</v>
      </c>
      <c r="AC9" s="1"/>
      <c r="AD9" s="135"/>
    </row>
    <row r="10" spans="1:30" s="10" customFormat="1" x14ac:dyDescent="0.2">
      <c r="A10" s="15" t="s">
        <v>43</v>
      </c>
      <c r="B10" s="381" t="s">
        <v>109</v>
      </c>
      <c r="C10" s="163">
        <f>'18'!C10</f>
        <v>4316</v>
      </c>
      <c r="D10" s="163">
        <f>'18'!D10</f>
        <v>2911</v>
      </c>
      <c r="E10" s="163">
        <f>'18'!E10</f>
        <v>7227</v>
      </c>
      <c r="F10" s="209">
        <f>'6'!J10</f>
        <v>225</v>
      </c>
      <c r="G10" s="383">
        <f>'6'!H10</f>
        <v>804939.58225531911</v>
      </c>
      <c r="H10" s="209">
        <f>'7'!K10</f>
        <v>0</v>
      </c>
      <c r="I10" s="383">
        <f>'7'!H10</f>
        <v>0</v>
      </c>
      <c r="J10" s="209">
        <f>'8'!J10</f>
        <v>0</v>
      </c>
      <c r="K10" s="383">
        <f>'8'!H10</f>
        <v>0</v>
      </c>
      <c r="L10" s="209">
        <f>'9'!L10</f>
        <v>78</v>
      </c>
      <c r="M10" s="383">
        <f>'9'!H10</f>
        <v>193676</v>
      </c>
      <c r="N10" s="209">
        <f>'10'!S10</f>
        <v>424</v>
      </c>
      <c r="O10" s="383">
        <f>'10'!K10</f>
        <v>3225469</v>
      </c>
      <c r="P10" s="209">
        <f>'11'!I10</f>
        <v>156</v>
      </c>
      <c r="Q10" s="383">
        <f>'11'!H10</f>
        <v>1024710</v>
      </c>
      <c r="R10" s="209">
        <f>'12'!I10</f>
        <v>148</v>
      </c>
      <c r="S10" s="209">
        <f>'13'!K10</f>
        <v>1119</v>
      </c>
      <c r="T10" s="383">
        <f>'13'!O10</f>
        <v>3998453.5</v>
      </c>
      <c r="U10" s="209">
        <f>'14'!Q10+'14'!R10</f>
        <v>913.8647166361975</v>
      </c>
      <c r="V10" s="209">
        <f>'14'!AA10</f>
        <v>543.36380255941503</v>
      </c>
      <c r="W10" s="384">
        <f>'14'!P10</f>
        <v>306389.36</v>
      </c>
      <c r="X10" s="209">
        <f t="shared" si="3"/>
        <v>3063.8647166361975</v>
      </c>
      <c r="Y10" s="385">
        <f t="shared" si="4"/>
        <v>9553637.4422553182</v>
      </c>
      <c r="Z10" s="372">
        <f t="shared" si="0"/>
        <v>0.42394696508042029</v>
      </c>
      <c r="AA10" s="385">
        <f t="shared" si="1"/>
        <v>1321.9368261042366</v>
      </c>
      <c r="AB10" s="385">
        <f t="shared" si="2"/>
        <v>3118.1655607641223</v>
      </c>
      <c r="AC10" s="1"/>
      <c r="AD10" s="135"/>
    </row>
    <row r="11" spans="1:30" s="10" customFormat="1" x14ac:dyDescent="0.2">
      <c r="A11" s="15" t="s">
        <v>44</v>
      </c>
      <c r="B11" s="381" t="s">
        <v>109</v>
      </c>
      <c r="C11" s="163">
        <f>'18'!C11</f>
        <v>2246</v>
      </c>
      <c r="D11" s="163">
        <f>'18'!D11</f>
        <v>1518</v>
      </c>
      <c r="E11" s="163">
        <f>'18'!E11</f>
        <v>3764</v>
      </c>
      <c r="F11" s="209">
        <f>'6'!J11</f>
        <v>81</v>
      </c>
      <c r="G11" s="383">
        <f>'6'!H11</f>
        <v>182424</v>
      </c>
      <c r="H11" s="209">
        <f>'7'!K11</f>
        <v>0</v>
      </c>
      <c r="I11" s="383">
        <f>'7'!H11</f>
        <v>0</v>
      </c>
      <c r="J11" s="209">
        <f>'8'!J11</f>
        <v>0</v>
      </c>
      <c r="K11" s="383">
        <f>'8'!H11</f>
        <v>0</v>
      </c>
      <c r="L11" s="209">
        <f>'9'!L11</f>
        <v>0</v>
      </c>
      <c r="M11" s="383">
        <f>'9'!H11</f>
        <v>0</v>
      </c>
      <c r="N11" s="209">
        <f>'10'!S11</f>
        <v>240</v>
      </c>
      <c r="O11" s="383">
        <f>'10'!K11</f>
        <v>1696190.1143936093</v>
      </c>
      <c r="P11" s="209">
        <f>'11'!I11</f>
        <v>70</v>
      </c>
      <c r="Q11" s="383">
        <f>'11'!H11</f>
        <v>415900</v>
      </c>
      <c r="R11" s="209">
        <f>'12'!I11</f>
        <v>101</v>
      </c>
      <c r="S11" s="209">
        <f>'13'!K11</f>
        <v>347</v>
      </c>
      <c r="T11" s="383">
        <f>'13'!O11</f>
        <v>1249341.75</v>
      </c>
      <c r="U11" s="209">
        <f>'14'!Q11+'14'!R11</f>
        <v>438.42105263157896</v>
      </c>
      <c r="V11" s="209">
        <f>'14'!AA11</f>
        <v>66.389473684210515</v>
      </c>
      <c r="W11" s="384">
        <f>'14'!P11</f>
        <v>100340</v>
      </c>
      <c r="X11" s="209">
        <f t="shared" si="3"/>
        <v>1277.421052631579</v>
      </c>
      <c r="Y11" s="385">
        <f t="shared" si="4"/>
        <v>3644195.8643936096</v>
      </c>
      <c r="Z11" s="372">
        <f t="shared" si="0"/>
        <v>0.33937860059287434</v>
      </c>
      <c r="AA11" s="385">
        <f t="shared" si="1"/>
        <v>968.17105855303123</v>
      </c>
      <c r="AB11" s="385">
        <f t="shared" si="2"/>
        <v>2852.7757992451311</v>
      </c>
      <c r="AC11" s="1"/>
      <c r="AD11" s="135"/>
    </row>
    <row r="12" spans="1:30" s="10" customFormat="1" x14ac:dyDescent="0.2">
      <c r="A12" s="15" t="s">
        <v>224</v>
      </c>
      <c r="B12" s="381" t="s">
        <v>105</v>
      </c>
      <c r="C12" s="163">
        <f>'18'!C12</f>
        <v>19766</v>
      </c>
      <c r="D12" s="163">
        <f>'18'!D12</f>
        <v>14384</v>
      </c>
      <c r="E12" s="163">
        <f>'18'!E12</f>
        <v>34150</v>
      </c>
      <c r="F12" s="209">
        <f>'6'!J12</f>
        <v>0</v>
      </c>
      <c r="G12" s="383">
        <f>'6'!H12</f>
        <v>0</v>
      </c>
      <c r="H12" s="209">
        <f>'7'!K12</f>
        <v>0</v>
      </c>
      <c r="I12" s="383">
        <f>'7'!H12</f>
        <v>0</v>
      </c>
      <c r="J12" s="209">
        <f>'8'!J12</f>
        <v>0</v>
      </c>
      <c r="K12" s="383">
        <f>'8'!H12</f>
        <v>0</v>
      </c>
      <c r="L12" s="209">
        <f>'9'!L12</f>
        <v>126</v>
      </c>
      <c r="M12" s="383">
        <f>'9'!H12</f>
        <v>201107</v>
      </c>
      <c r="N12" s="209">
        <f>'10'!S12</f>
        <v>636</v>
      </c>
      <c r="O12" s="383">
        <f>'10'!K12</f>
        <v>4346131</v>
      </c>
      <c r="P12" s="209">
        <f>'11'!I12</f>
        <v>175</v>
      </c>
      <c r="Q12" s="383">
        <f>'11'!H12</f>
        <v>1142410</v>
      </c>
      <c r="R12" s="209">
        <f>'12'!I12</f>
        <v>0</v>
      </c>
      <c r="S12" s="209">
        <f>'13'!K12</f>
        <v>3827</v>
      </c>
      <c r="T12" s="383">
        <f>'13'!O12</f>
        <v>21186832</v>
      </c>
      <c r="U12" s="209">
        <f>'14'!Q12+'14'!R12</f>
        <v>5036.9358035329597</v>
      </c>
      <c r="V12" s="209">
        <f>'14'!AA12</f>
        <v>1620.9900904782421</v>
      </c>
      <c r="W12" s="384">
        <f>'14'!P12</f>
        <v>1897183.5999999999</v>
      </c>
      <c r="X12" s="209">
        <f t="shared" si="3"/>
        <v>9800.9358035329606</v>
      </c>
      <c r="Y12" s="385">
        <f t="shared" si="4"/>
        <v>28773663.600000001</v>
      </c>
      <c r="Z12" s="372">
        <f t="shared" si="0"/>
        <v>0.28699665603317598</v>
      </c>
      <c r="AA12" s="385">
        <f t="shared" si="1"/>
        <v>842.56701610541734</v>
      </c>
      <c r="AB12" s="385">
        <f t="shared" si="2"/>
        <v>2935.8077817046724</v>
      </c>
      <c r="AC12" s="1"/>
      <c r="AD12" s="135"/>
    </row>
    <row r="13" spans="1:30" s="10" customFormat="1" x14ac:dyDescent="0.2">
      <c r="A13" s="15" t="s">
        <v>45</v>
      </c>
      <c r="B13" s="381" t="s">
        <v>109</v>
      </c>
      <c r="C13" s="163">
        <f>'18'!C13</f>
        <v>5721</v>
      </c>
      <c r="D13" s="163">
        <f>'18'!D13</f>
        <v>4262</v>
      </c>
      <c r="E13" s="163">
        <f>'18'!E13</f>
        <v>9983</v>
      </c>
      <c r="F13" s="209">
        <f>'6'!J13</f>
        <v>0</v>
      </c>
      <c r="G13" s="383">
        <f>'6'!H13</f>
        <v>0</v>
      </c>
      <c r="H13" s="209">
        <f>'7'!K13</f>
        <v>0</v>
      </c>
      <c r="I13" s="383">
        <f>'7'!H13</f>
        <v>0</v>
      </c>
      <c r="J13" s="209">
        <f>'8'!J13</f>
        <v>0</v>
      </c>
      <c r="K13" s="383">
        <f>'8'!H13</f>
        <v>0</v>
      </c>
      <c r="L13" s="209">
        <f>'9'!L13</f>
        <v>0</v>
      </c>
      <c r="M13" s="383">
        <f>'9'!H13</f>
        <v>0</v>
      </c>
      <c r="N13" s="209">
        <f>'10'!S13</f>
        <v>413</v>
      </c>
      <c r="O13" s="383">
        <f>'10'!K13</f>
        <v>3250887</v>
      </c>
      <c r="P13" s="209">
        <f>'11'!I13</f>
        <v>95</v>
      </c>
      <c r="Q13" s="383">
        <f>'11'!H13</f>
        <v>600050</v>
      </c>
      <c r="R13" s="209">
        <f>'12'!I13</f>
        <v>0</v>
      </c>
      <c r="S13" s="209">
        <f>'13'!K13</f>
        <v>982</v>
      </c>
      <c r="T13" s="383">
        <f>'13'!O13</f>
        <v>3260330.666666667</v>
      </c>
      <c r="U13" s="209">
        <f>'14'!Q13+'14'!R13</f>
        <v>936.2227378190255</v>
      </c>
      <c r="V13" s="209">
        <f>'14'!AA13</f>
        <v>323.84686774941997</v>
      </c>
      <c r="W13" s="384">
        <f>'14'!P13</f>
        <v>303545.5</v>
      </c>
      <c r="X13" s="209">
        <f t="shared" si="3"/>
        <v>2426.2227378190255</v>
      </c>
      <c r="Y13" s="385">
        <f t="shared" si="4"/>
        <v>7414813.166666667</v>
      </c>
      <c r="Z13" s="372">
        <f t="shared" si="0"/>
        <v>0.2430354340197361</v>
      </c>
      <c r="AA13" s="385">
        <f t="shared" si="1"/>
        <v>742.74398143510643</v>
      </c>
      <c r="AB13" s="385">
        <f t="shared" si="2"/>
        <v>3056.113954867958</v>
      </c>
      <c r="AC13" s="1"/>
      <c r="AD13" s="135"/>
    </row>
    <row r="14" spans="1:30" s="10" customFormat="1" x14ac:dyDescent="0.2">
      <c r="A14" s="15" t="s">
        <v>46</v>
      </c>
      <c r="B14" s="381" t="s">
        <v>109</v>
      </c>
      <c r="C14" s="163">
        <f>'18'!C14</f>
        <v>4199</v>
      </c>
      <c r="D14" s="163">
        <f>'18'!D14</f>
        <v>3044</v>
      </c>
      <c r="E14" s="163">
        <f>'18'!E14</f>
        <v>7243</v>
      </c>
      <c r="F14" s="209">
        <f>'6'!J14</f>
        <v>97</v>
      </c>
      <c r="G14" s="383">
        <f>'6'!H14</f>
        <v>344974.10668085102</v>
      </c>
      <c r="H14" s="209">
        <f>'7'!K14</f>
        <v>0</v>
      </c>
      <c r="I14" s="383">
        <f>'7'!H14</f>
        <v>0</v>
      </c>
      <c r="J14" s="209">
        <f>'8'!J14</f>
        <v>0</v>
      </c>
      <c r="K14" s="383">
        <f>'8'!H14</f>
        <v>0</v>
      </c>
      <c r="L14" s="209">
        <f>'9'!L14</f>
        <v>0</v>
      </c>
      <c r="M14" s="383">
        <f>'9'!H14</f>
        <v>0</v>
      </c>
      <c r="N14" s="209">
        <f>'10'!S14</f>
        <v>558</v>
      </c>
      <c r="O14" s="383">
        <f>'10'!K14</f>
        <v>33603951</v>
      </c>
      <c r="P14" s="209">
        <f>'11'!I14</f>
        <v>193</v>
      </c>
      <c r="Q14" s="383">
        <f>'11'!H14</f>
        <v>1374680</v>
      </c>
      <c r="R14" s="209">
        <f>'12'!I14</f>
        <v>377</v>
      </c>
      <c r="S14" s="209">
        <f>'13'!K14</f>
        <v>803</v>
      </c>
      <c r="T14" s="383">
        <f>'13'!O14</f>
        <v>2029033.5</v>
      </c>
      <c r="U14" s="209">
        <f>'14'!Q14+'14'!R14</f>
        <v>1203.8110749185666</v>
      </c>
      <c r="V14" s="209">
        <f>'14'!AA14</f>
        <v>445.5048859934854</v>
      </c>
      <c r="W14" s="384">
        <f>'14'!P14</f>
        <v>205635</v>
      </c>
      <c r="X14" s="209">
        <f t="shared" si="3"/>
        <v>3231.8110749185666</v>
      </c>
      <c r="Y14" s="385">
        <f t="shared" si="4"/>
        <v>37558273.606680848</v>
      </c>
      <c r="Z14" s="372">
        <f t="shared" si="0"/>
        <v>0.44619785653990979</v>
      </c>
      <c r="AA14" s="385">
        <f t="shared" si="1"/>
        <v>5185.4581812344122</v>
      </c>
      <c r="AB14" s="385">
        <f t="shared" si="2"/>
        <v>11621.432297872554</v>
      </c>
      <c r="AC14" s="1"/>
      <c r="AD14" s="135"/>
    </row>
    <row r="15" spans="1:30" s="10" customFormat="1" x14ac:dyDescent="0.2">
      <c r="A15" s="15" t="s">
        <v>47</v>
      </c>
      <c r="B15" s="381" t="s">
        <v>109</v>
      </c>
      <c r="C15" s="163">
        <f>'18'!C15</f>
        <v>139</v>
      </c>
      <c r="D15" s="163">
        <f>'18'!D15</f>
        <v>80</v>
      </c>
      <c r="E15" s="163">
        <f>'18'!E15</f>
        <v>219</v>
      </c>
      <c r="F15" s="209">
        <f>'6'!J15</f>
        <v>0</v>
      </c>
      <c r="G15" s="383">
        <f>'6'!H15</f>
        <v>0</v>
      </c>
      <c r="H15" s="209">
        <f>'7'!K15</f>
        <v>0</v>
      </c>
      <c r="I15" s="383">
        <f>'7'!H15</f>
        <v>0</v>
      </c>
      <c r="J15" s="209">
        <f>'8'!J15</f>
        <v>0</v>
      </c>
      <c r="K15" s="383">
        <f>'8'!H15</f>
        <v>0</v>
      </c>
      <c r="L15" s="209">
        <f>'9'!L15</f>
        <v>68</v>
      </c>
      <c r="M15" s="383">
        <f>'9'!H15</f>
        <v>148191</v>
      </c>
      <c r="N15" s="209">
        <f>'10'!S15</f>
        <v>30</v>
      </c>
      <c r="O15" s="383">
        <f>'10'!K15</f>
        <v>193018.7867647059</v>
      </c>
      <c r="P15" s="209">
        <f>'11'!I15</f>
        <v>15</v>
      </c>
      <c r="Q15" s="383">
        <f>'11'!H15</f>
        <v>117900</v>
      </c>
      <c r="R15" s="209">
        <f>'12'!I15</f>
        <v>0</v>
      </c>
      <c r="S15" s="209">
        <f>'13'!K15</f>
        <v>55</v>
      </c>
      <c r="T15" s="383">
        <f>'13'!O15</f>
        <v>865256.5</v>
      </c>
      <c r="U15" s="209">
        <f>'14'!Q15+'14'!R15</f>
        <v>53</v>
      </c>
      <c r="V15" s="209">
        <f>'14'!AA15</f>
        <v>0</v>
      </c>
      <c r="W15" s="384">
        <f>'14'!P15</f>
        <v>4725</v>
      </c>
      <c r="X15" s="209">
        <f t="shared" si="3"/>
        <v>221</v>
      </c>
      <c r="Y15" s="385">
        <f t="shared" si="4"/>
        <v>1329091.286764706</v>
      </c>
      <c r="Z15" s="372">
        <f t="shared" si="0"/>
        <v>1.0091324200913243</v>
      </c>
      <c r="AA15" s="385">
        <f t="shared" si="1"/>
        <v>6068.9099852269683</v>
      </c>
      <c r="AB15" s="385">
        <f t="shared" si="2"/>
        <v>6013.9877229172216</v>
      </c>
      <c r="AC15" s="1"/>
      <c r="AD15" s="135"/>
    </row>
    <row r="16" spans="1:30" s="10" customFormat="1" x14ac:dyDescent="0.2">
      <c r="A16" s="15" t="s">
        <v>48</v>
      </c>
      <c r="B16" s="381" t="s">
        <v>109</v>
      </c>
      <c r="C16" s="163">
        <f>'18'!C16</f>
        <v>2045</v>
      </c>
      <c r="D16" s="163">
        <f>'18'!D16</f>
        <v>1442</v>
      </c>
      <c r="E16" s="163">
        <f>'18'!E16</f>
        <v>3487</v>
      </c>
      <c r="F16" s="209">
        <f>'6'!J16</f>
        <v>0</v>
      </c>
      <c r="G16" s="383">
        <f>'6'!H16</f>
        <v>0</v>
      </c>
      <c r="H16" s="209">
        <f>'7'!K16</f>
        <v>0</v>
      </c>
      <c r="I16" s="383">
        <f>'7'!H16</f>
        <v>0</v>
      </c>
      <c r="J16" s="209">
        <f>'8'!J16</f>
        <v>0</v>
      </c>
      <c r="K16" s="383">
        <f>'8'!H16</f>
        <v>0</v>
      </c>
      <c r="L16" s="209">
        <f>'9'!L16</f>
        <v>0</v>
      </c>
      <c r="M16" s="383">
        <f>'9'!H16</f>
        <v>0</v>
      </c>
      <c r="N16" s="209">
        <f>'10'!S16</f>
        <v>250</v>
      </c>
      <c r="O16" s="383">
        <f>'10'!K16</f>
        <v>2117350</v>
      </c>
      <c r="P16" s="209">
        <f>'11'!I16</f>
        <v>70</v>
      </c>
      <c r="Q16" s="383">
        <f>'11'!H16</f>
        <v>399780</v>
      </c>
      <c r="R16" s="209">
        <f>'12'!I16</f>
        <v>38</v>
      </c>
      <c r="S16" s="209">
        <f>'13'!K16</f>
        <v>261</v>
      </c>
      <c r="T16" s="383">
        <f>'13'!O16</f>
        <v>3951972.1666666665</v>
      </c>
      <c r="U16" s="209">
        <f>'14'!Q16+'14'!R16</f>
        <v>276</v>
      </c>
      <c r="V16" s="209">
        <f>'14'!AA16</f>
        <v>0</v>
      </c>
      <c r="W16" s="384">
        <f>'14'!P16</f>
        <v>20030</v>
      </c>
      <c r="X16" s="209">
        <f t="shared" si="3"/>
        <v>895</v>
      </c>
      <c r="Y16" s="385">
        <f t="shared" si="4"/>
        <v>6489132.166666666</v>
      </c>
      <c r="Z16" s="372">
        <f t="shared" si="0"/>
        <v>0.25666762259822196</v>
      </c>
      <c r="AA16" s="385">
        <f t="shared" si="1"/>
        <v>1860.9498613899243</v>
      </c>
      <c r="AB16" s="385">
        <f t="shared" si="2"/>
        <v>7250.4270018621964</v>
      </c>
      <c r="AC16" s="1"/>
      <c r="AD16" s="135"/>
    </row>
    <row r="17" spans="1:30" s="10" customFormat="1" x14ac:dyDescent="0.2">
      <c r="A17" s="15" t="s">
        <v>49</v>
      </c>
      <c r="B17" s="381" t="s">
        <v>109</v>
      </c>
      <c r="C17" s="163">
        <f>'18'!C17</f>
        <v>4001</v>
      </c>
      <c r="D17" s="163">
        <f>'18'!D17</f>
        <v>2770</v>
      </c>
      <c r="E17" s="163">
        <f>'18'!E17</f>
        <v>6771</v>
      </c>
      <c r="F17" s="209">
        <f>'6'!J17</f>
        <v>58</v>
      </c>
      <c r="G17" s="383">
        <f>'6'!H17</f>
        <v>206191.42008510637</v>
      </c>
      <c r="H17" s="209">
        <f>'7'!K17</f>
        <v>0</v>
      </c>
      <c r="I17" s="383">
        <f>'7'!H17</f>
        <v>0</v>
      </c>
      <c r="J17" s="209">
        <f>'8'!J17</f>
        <v>0</v>
      </c>
      <c r="K17" s="383">
        <f>'8'!H17</f>
        <v>0</v>
      </c>
      <c r="L17" s="209">
        <f>'9'!L17</f>
        <v>0</v>
      </c>
      <c r="M17" s="383">
        <f>'9'!H17</f>
        <v>0</v>
      </c>
      <c r="N17" s="209">
        <f>'10'!S17</f>
        <v>227</v>
      </c>
      <c r="O17" s="383">
        <f>'10'!K17</f>
        <v>1620479.850927602</v>
      </c>
      <c r="P17" s="209">
        <f>'11'!I17</f>
        <v>132</v>
      </c>
      <c r="Q17" s="383">
        <f>'11'!H17</f>
        <v>819590</v>
      </c>
      <c r="R17" s="209">
        <f>'12'!I17</f>
        <v>20</v>
      </c>
      <c r="S17" s="209">
        <f>'13'!K17</f>
        <v>576</v>
      </c>
      <c r="T17" s="383">
        <f>'13'!O17</f>
        <v>2420013.666666667</v>
      </c>
      <c r="U17" s="209">
        <f>'14'!Q17+'14'!R17</f>
        <v>1434.9753914988814</v>
      </c>
      <c r="V17" s="209">
        <f>'14'!AA17</f>
        <v>522.86800894854593</v>
      </c>
      <c r="W17" s="384">
        <f>'14'!P17</f>
        <v>485262.6</v>
      </c>
      <c r="X17" s="209">
        <f t="shared" si="3"/>
        <v>2447.9753914988814</v>
      </c>
      <c r="Y17" s="385">
        <f t="shared" si="4"/>
        <v>5551537.5376793751</v>
      </c>
      <c r="Z17" s="372">
        <f t="shared" si="0"/>
        <v>0.36153823534173407</v>
      </c>
      <c r="AA17" s="385">
        <f t="shared" si="1"/>
        <v>819.8992080459866</v>
      </c>
      <c r="AB17" s="385">
        <f t="shared" si="2"/>
        <v>2267.8077389822943</v>
      </c>
      <c r="AC17" s="1"/>
      <c r="AD17" s="135"/>
    </row>
    <row r="18" spans="1:30" s="10" customFormat="1" x14ac:dyDescent="0.2">
      <c r="A18" s="15" t="s">
        <v>50</v>
      </c>
      <c r="B18" s="381" t="s">
        <v>105</v>
      </c>
      <c r="C18" s="163">
        <f>'18'!C18</f>
        <v>17963</v>
      </c>
      <c r="D18" s="163">
        <f>'18'!D18</f>
        <v>13163</v>
      </c>
      <c r="E18" s="163">
        <f>'18'!E18</f>
        <v>31126</v>
      </c>
      <c r="F18" s="209">
        <f>'6'!J18</f>
        <v>160</v>
      </c>
      <c r="G18" s="383">
        <f>'6'!H18</f>
        <v>456731</v>
      </c>
      <c r="H18" s="209">
        <f>'7'!K18</f>
        <v>0</v>
      </c>
      <c r="I18" s="383">
        <f>'7'!H18</f>
        <v>0</v>
      </c>
      <c r="J18" s="209">
        <f>'8'!J18</f>
        <v>0</v>
      </c>
      <c r="K18" s="383">
        <f>'8'!H18</f>
        <v>0</v>
      </c>
      <c r="L18" s="209">
        <f>'9'!L18</f>
        <v>175</v>
      </c>
      <c r="M18" s="383">
        <f>'9'!H18</f>
        <v>334856</v>
      </c>
      <c r="N18" s="209">
        <f>'10'!S18</f>
        <v>458</v>
      </c>
      <c r="O18" s="383">
        <f>'10'!K18</f>
        <v>2888580</v>
      </c>
      <c r="P18" s="209">
        <f>'11'!I18</f>
        <v>68</v>
      </c>
      <c r="Q18" s="383">
        <f>'11'!H18</f>
        <v>542150</v>
      </c>
      <c r="R18" s="209">
        <f>'12'!I18</f>
        <v>0</v>
      </c>
      <c r="S18" s="209">
        <f>'13'!K18</f>
        <v>3588</v>
      </c>
      <c r="T18" s="383">
        <f>'13'!O18</f>
        <v>19843086</v>
      </c>
      <c r="U18" s="209">
        <f>'14'!Q18+'14'!R18</f>
        <v>4093.5314685314688</v>
      </c>
      <c r="V18" s="209">
        <f>'14'!AA18</f>
        <v>1210.9655728886501</v>
      </c>
      <c r="W18" s="384">
        <f>'14'!P18</f>
        <v>1223145</v>
      </c>
      <c r="X18" s="209">
        <f t="shared" si="3"/>
        <v>8542.5314685314697</v>
      </c>
      <c r="Y18" s="385">
        <f t="shared" si="4"/>
        <v>25288548</v>
      </c>
      <c r="Z18" s="372">
        <f t="shared" si="0"/>
        <v>0.27445002469098084</v>
      </c>
      <c r="AA18" s="385">
        <f t="shared" si="1"/>
        <v>812.45736683158771</v>
      </c>
      <c r="AB18" s="385">
        <f t="shared" si="2"/>
        <v>2960.3107806107159</v>
      </c>
      <c r="AC18" s="1"/>
      <c r="AD18" s="135"/>
    </row>
    <row r="19" spans="1:30" s="10" customFormat="1" x14ac:dyDescent="0.2">
      <c r="A19" s="15" t="s">
        <v>51</v>
      </c>
      <c r="B19" s="381" t="s">
        <v>109</v>
      </c>
      <c r="C19" s="163">
        <f>'18'!C19</f>
        <v>1226</v>
      </c>
      <c r="D19" s="163">
        <f>'18'!D19</f>
        <v>827</v>
      </c>
      <c r="E19" s="163">
        <f>'18'!E19</f>
        <v>2053</v>
      </c>
      <c r="F19" s="209">
        <f>'6'!J19</f>
        <v>0</v>
      </c>
      <c r="G19" s="383">
        <f>'6'!H19</f>
        <v>0</v>
      </c>
      <c r="H19" s="209">
        <f>'7'!K19</f>
        <v>0</v>
      </c>
      <c r="I19" s="383">
        <f>'7'!H19</f>
        <v>0</v>
      </c>
      <c r="J19" s="209">
        <f>'8'!J19</f>
        <v>0</v>
      </c>
      <c r="K19" s="383">
        <f>'8'!H19</f>
        <v>0</v>
      </c>
      <c r="L19" s="209">
        <f>'9'!L19</f>
        <v>98</v>
      </c>
      <c r="M19" s="383">
        <f>'9'!H19</f>
        <v>134092</v>
      </c>
      <c r="N19" s="209">
        <f>'10'!S19</f>
        <v>132</v>
      </c>
      <c r="O19" s="383">
        <f>'10'!K19</f>
        <v>996843.67952199886</v>
      </c>
      <c r="P19" s="209">
        <f>'11'!I19</f>
        <v>112</v>
      </c>
      <c r="Q19" s="383">
        <f>'11'!H19</f>
        <v>432900</v>
      </c>
      <c r="R19" s="209">
        <f>'12'!I19</f>
        <v>48</v>
      </c>
      <c r="S19" s="209">
        <f>'13'!K19</f>
        <v>226</v>
      </c>
      <c r="T19" s="383">
        <f>'13'!O19</f>
        <v>1319617</v>
      </c>
      <c r="U19" s="209">
        <f>'14'!Q19+'14'!R19</f>
        <v>442.76404494382018</v>
      </c>
      <c r="V19" s="209">
        <f>'14'!AA19</f>
        <v>112.40449438202248</v>
      </c>
      <c r="W19" s="384">
        <f>'14'!P19</f>
        <v>50135</v>
      </c>
      <c r="X19" s="209">
        <f t="shared" si="3"/>
        <v>1058.7640449438202</v>
      </c>
      <c r="Y19" s="385">
        <f t="shared" si="4"/>
        <v>2933587.6795219989</v>
      </c>
      <c r="Z19" s="372">
        <f t="shared" si="0"/>
        <v>0.51571556012850472</v>
      </c>
      <c r="AA19" s="385">
        <f t="shared" si="1"/>
        <v>1428.9272671807105</v>
      </c>
      <c r="AB19" s="385">
        <f t="shared" si="2"/>
        <v>2770.7662472403472</v>
      </c>
      <c r="AC19" s="1"/>
      <c r="AD19" s="135"/>
    </row>
    <row r="20" spans="1:30" s="10" customFormat="1" x14ac:dyDescent="0.2">
      <c r="A20" s="15" t="s">
        <v>52</v>
      </c>
      <c r="B20" s="381" t="s">
        <v>109</v>
      </c>
      <c r="C20" s="163">
        <f>'18'!C20</f>
        <v>2393</v>
      </c>
      <c r="D20" s="163">
        <f>'18'!D20</f>
        <v>1660</v>
      </c>
      <c r="E20" s="163">
        <f>'18'!E20</f>
        <v>4053</v>
      </c>
      <c r="F20" s="209">
        <f>'6'!J20</f>
        <v>12</v>
      </c>
      <c r="G20" s="383">
        <f>'6'!H20</f>
        <v>43617.415787234044</v>
      </c>
      <c r="H20" s="209">
        <f>'7'!K20</f>
        <v>0</v>
      </c>
      <c r="I20" s="383">
        <f>'7'!H20</f>
        <v>0</v>
      </c>
      <c r="J20" s="209">
        <f>'8'!J20</f>
        <v>0</v>
      </c>
      <c r="K20" s="383">
        <f>'8'!H20</f>
        <v>0</v>
      </c>
      <c r="L20" s="209">
        <f>'9'!L20</f>
        <v>400</v>
      </c>
      <c r="M20" s="383">
        <f>'9'!H20</f>
        <v>303218</v>
      </c>
      <c r="N20" s="209">
        <f>'10'!S20</f>
        <v>725</v>
      </c>
      <c r="O20" s="383">
        <f>'10'!K20</f>
        <v>5148283.1490723984</v>
      </c>
      <c r="P20" s="209">
        <f>'11'!I20</f>
        <v>156</v>
      </c>
      <c r="Q20" s="383">
        <f>'11'!H20</f>
        <v>900270</v>
      </c>
      <c r="R20" s="209">
        <f>'12'!I20</f>
        <v>20</v>
      </c>
      <c r="S20" s="209">
        <f>'13'!K20</f>
        <v>506</v>
      </c>
      <c r="T20" s="383">
        <f>'13'!O20</f>
        <v>1939604.6666666667</v>
      </c>
      <c r="U20" s="209">
        <f>'14'!Q20+'14'!R20</f>
        <v>546.50602409638554</v>
      </c>
      <c r="V20" s="209">
        <f>'14'!AA20</f>
        <v>235.84337349397595</v>
      </c>
      <c r="W20" s="384">
        <f>'14'!P20</f>
        <v>143651</v>
      </c>
      <c r="X20" s="209">
        <f t="shared" si="3"/>
        <v>2365.5060240963858</v>
      </c>
      <c r="Y20" s="385">
        <f t="shared" si="4"/>
        <v>8478644.2315263003</v>
      </c>
      <c r="Z20" s="372">
        <f t="shared" si="0"/>
        <v>0.58364323318440314</v>
      </c>
      <c r="AA20" s="385">
        <f t="shared" si="1"/>
        <v>2091.9428155752034</v>
      </c>
      <c r="AB20" s="385">
        <f t="shared" si="2"/>
        <v>3584.2835085423676</v>
      </c>
      <c r="AC20" s="1"/>
      <c r="AD20" s="135"/>
    </row>
    <row r="21" spans="1:30" s="10" customFormat="1" x14ac:dyDescent="0.2">
      <c r="A21" s="15" t="s">
        <v>53</v>
      </c>
      <c r="B21" s="381" t="s">
        <v>109</v>
      </c>
      <c r="C21" s="163">
        <f>'18'!C21</f>
        <v>1301</v>
      </c>
      <c r="D21" s="163">
        <f>'18'!D21</f>
        <v>904</v>
      </c>
      <c r="E21" s="163">
        <f>'18'!E21</f>
        <v>2205</v>
      </c>
      <c r="F21" s="209">
        <f>'6'!J21</f>
        <v>12</v>
      </c>
      <c r="G21" s="383">
        <f>'6'!H21</f>
        <v>27821.954285714288</v>
      </c>
      <c r="H21" s="209">
        <f>'7'!K21</f>
        <v>32</v>
      </c>
      <c r="I21" s="383">
        <f>'7'!H21</f>
        <v>78102.59</v>
      </c>
      <c r="J21" s="209">
        <f>'8'!J21</f>
        <v>0</v>
      </c>
      <c r="K21" s="383">
        <f>'8'!H21</f>
        <v>0</v>
      </c>
      <c r="L21" s="209">
        <f>'9'!L21</f>
        <v>61</v>
      </c>
      <c r="M21" s="383">
        <f>'9'!H21</f>
        <v>169200</v>
      </c>
      <c r="N21" s="209">
        <f>'10'!S21</f>
        <v>108</v>
      </c>
      <c r="O21" s="383">
        <f>'10'!K21</f>
        <v>1315639.3148471466</v>
      </c>
      <c r="P21" s="209">
        <f>'11'!I21</f>
        <v>91</v>
      </c>
      <c r="Q21" s="383">
        <f>'11'!H21</f>
        <v>572350</v>
      </c>
      <c r="R21" s="209">
        <f>'12'!I21</f>
        <v>0</v>
      </c>
      <c r="S21" s="209">
        <f>'13'!K21</f>
        <v>223</v>
      </c>
      <c r="T21" s="383">
        <f>'13'!O21</f>
        <v>1980264.6666666667</v>
      </c>
      <c r="U21" s="209">
        <f>'14'!Q21+'14'!R21</f>
        <v>231.91304347826087</v>
      </c>
      <c r="V21" s="209">
        <f>'14'!AA21</f>
        <v>64.521739130434781</v>
      </c>
      <c r="W21" s="384">
        <f>'14'!P21</f>
        <v>78920</v>
      </c>
      <c r="X21" s="209">
        <f t="shared" si="3"/>
        <v>758.91304347826087</v>
      </c>
      <c r="Y21" s="385">
        <f t="shared" si="4"/>
        <v>4222298.5257995278</v>
      </c>
      <c r="Z21" s="372">
        <f t="shared" si="0"/>
        <v>0.34417825101054916</v>
      </c>
      <c r="AA21" s="385">
        <f t="shared" si="1"/>
        <v>1914.8746148750693</v>
      </c>
      <c r="AB21" s="385">
        <f t="shared" si="2"/>
        <v>5563.6130675101194</v>
      </c>
      <c r="AC21" s="1"/>
      <c r="AD21" s="135"/>
    </row>
    <row r="22" spans="1:30" s="10" customFormat="1" x14ac:dyDescent="0.2">
      <c r="A22" s="15" t="s">
        <v>54</v>
      </c>
      <c r="B22" s="381" t="s">
        <v>109</v>
      </c>
      <c r="C22" s="163">
        <f>'18'!C22</f>
        <v>1869</v>
      </c>
      <c r="D22" s="163">
        <f>'18'!D22</f>
        <v>1351</v>
      </c>
      <c r="E22" s="163">
        <f>'18'!E22</f>
        <v>3220</v>
      </c>
      <c r="F22" s="209">
        <f>'6'!J22</f>
        <v>98</v>
      </c>
      <c r="G22" s="383">
        <f>'6'!H22</f>
        <v>277670.81246231159</v>
      </c>
      <c r="H22" s="209">
        <f>'7'!K22</f>
        <v>0</v>
      </c>
      <c r="I22" s="383">
        <f>'7'!H22</f>
        <v>0</v>
      </c>
      <c r="J22" s="209">
        <f>'8'!J22</f>
        <v>0</v>
      </c>
      <c r="K22" s="383">
        <f>'8'!H22</f>
        <v>0</v>
      </c>
      <c r="L22" s="209">
        <f>'9'!L22</f>
        <v>118</v>
      </c>
      <c r="M22" s="383">
        <f>'9'!H22</f>
        <v>171875</v>
      </c>
      <c r="N22" s="209">
        <f>'10'!S22</f>
        <v>229</v>
      </c>
      <c r="O22" s="383">
        <f>'10'!K22</f>
        <v>1297312.6520547946</v>
      </c>
      <c r="P22" s="209">
        <f>'11'!I22</f>
        <v>0</v>
      </c>
      <c r="Q22" s="383">
        <f>'11'!H22</f>
        <v>0</v>
      </c>
      <c r="R22" s="209">
        <f>'12'!I22</f>
        <v>23</v>
      </c>
      <c r="S22" s="209">
        <f>'13'!K22</f>
        <v>286</v>
      </c>
      <c r="T22" s="383">
        <f>'13'!O22</f>
        <v>1114924</v>
      </c>
      <c r="U22" s="209">
        <f>'14'!Q22+'14'!R22</f>
        <v>382.13488372093025</v>
      </c>
      <c r="V22" s="209">
        <f>'14'!AA22</f>
        <v>95.674418604651166</v>
      </c>
      <c r="W22" s="384">
        <f>'14'!P22</f>
        <v>120027.8</v>
      </c>
      <c r="X22" s="209">
        <f t="shared" si="3"/>
        <v>1136.1348837209302</v>
      </c>
      <c r="Y22" s="385">
        <f t="shared" si="4"/>
        <v>2981810.2645171061</v>
      </c>
      <c r="Z22" s="372">
        <f t="shared" si="0"/>
        <v>0.3528369204102268</v>
      </c>
      <c r="AA22" s="385">
        <f t="shared" si="1"/>
        <v>926.0280324587286</v>
      </c>
      <c r="AB22" s="385">
        <f t="shared" si="2"/>
        <v>2624.5213550273584</v>
      </c>
      <c r="AC22" s="1"/>
      <c r="AD22" s="135"/>
    </row>
    <row r="23" spans="1:30" s="10" customFormat="1" x14ac:dyDescent="0.2">
      <c r="A23" s="15" t="s">
        <v>55</v>
      </c>
      <c r="B23" s="381" t="s">
        <v>109</v>
      </c>
      <c r="C23" s="163">
        <f>'18'!C23</f>
        <v>2942</v>
      </c>
      <c r="D23" s="163">
        <f>'18'!D23</f>
        <v>2128</v>
      </c>
      <c r="E23" s="163">
        <f>'18'!E23</f>
        <v>5070</v>
      </c>
      <c r="F23" s="209">
        <f>'6'!J23</f>
        <v>0</v>
      </c>
      <c r="G23" s="383">
        <f>'6'!H23</f>
        <v>0</v>
      </c>
      <c r="H23" s="209">
        <f>'7'!K23</f>
        <v>0</v>
      </c>
      <c r="I23" s="383">
        <f>'7'!H23</f>
        <v>0</v>
      </c>
      <c r="J23" s="209">
        <f>'8'!J23</f>
        <v>0</v>
      </c>
      <c r="K23" s="383">
        <f>'8'!H23</f>
        <v>0</v>
      </c>
      <c r="L23" s="209">
        <f>'9'!L23</f>
        <v>39</v>
      </c>
      <c r="M23" s="383">
        <f>'9'!H23</f>
        <v>106363.63636363637</v>
      </c>
      <c r="N23" s="209">
        <f>'10'!S23</f>
        <v>411</v>
      </c>
      <c r="O23" s="383">
        <f>'10'!K23</f>
        <v>3252337.3669212693</v>
      </c>
      <c r="P23" s="209">
        <f>'11'!I23</f>
        <v>156</v>
      </c>
      <c r="Q23" s="383">
        <f>'11'!H23</f>
        <v>948150</v>
      </c>
      <c r="R23" s="209">
        <f>'12'!I23</f>
        <v>0</v>
      </c>
      <c r="S23" s="209">
        <f>'13'!K23</f>
        <v>428</v>
      </c>
      <c r="T23" s="383">
        <f>'13'!O23</f>
        <v>2148598.333333333</v>
      </c>
      <c r="U23" s="209">
        <f>'14'!Q23+'14'!R23</f>
        <v>784.69465648854953</v>
      </c>
      <c r="V23" s="209">
        <f>'14'!AA23</f>
        <v>280.37404580152673</v>
      </c>
      <c r="W23" s="384">
        <f>'14'!P23</f>
        <v>273062.36</v>
      </c>
      <c r="X23" s="209">
        <f t="shared" si="3"/>
        <v>1818.6946564885495</v>
      </c>
      <c r="Y23" s="385">
        <f t="shared" si="4"/>
        <v>6728511.6966182385</v>
      </c>
      <c r="Z23" s="372">
        <f t="shared" si="0"/>
        <v>0.35871689477091706</v>
      </c>
      <c r="AA23" s="385">
        <f t="shared" si="1"/>
        <v>1327.1226226071476</v>
      </c>
      <c r="AB23" s="385">
        <f t="shared" si="2"/>
        <v>3699.6379093175178</v>
      </c>
      <c r="AC23" s="1"/>
      <c r="AD23" s="135"/>
    </row>
    <row r="24" spans="1:30" s="10" customFormat="1" x14ac:dyDescent="0.2">
      <c r="A24" s="15" t="s">
        <v>56</v>
      </c>
      <c r="B24" s="381" t="s">
        <v>105</v>
      </c>
      <c r="C24" s="163">
        <f>'18'!C24</f>
        <v>7514</v>
      </c>
      <c r="D24" s="163">
        <f>'18'!D24</f>
        <v>5219</v>
      </c>
      <c r="E24" s="163">
        <f>'18'!E24</f>
        <v>12733</v>
      </c>
      <c r="F24" s="209">
        <f>'6'!J24</f>
        <v>72</v>
      </c>
      <c r="G24" s="383">
        <f>'6'!H24</f>
        <v>112238.65188679246</v>
      </c>
      <c r="H24" s="209">
        <f>'7'!K24</f>
        <v>0</v>
      </c>
      <c r="I24" s="383">
        <f>'7'!H24</f>
        <v>0</v>
      </c>
      <c r="J24" s="209">
        <f>'8'!J24</f>
        <v>0</v>
      </c>
      <c r="K24" s="383">
        <f>'8'!H24</f>
        <v>0</v>
      </c>
      <c r="L24" s="209">
        <f>'9'!L24</f>
        <v>0</v>
      </c>
      <c r="M24" s="383">
        <f>'9'!H24</f>
        <v>0</v>
      </c>
      <c r="N24" s="209">
        <f>'10'!S24</f>
        <v>174</v>
      </c>
      <c r="O24" s="383">
        <f>'10'!K24</f>
        <v>1392022.3873930946</v>
      </c>
      <c r="P24" s="209">
        <f>'11'!I24</f>
        <v>43</v>
      </c>
      <c r="Q24" s="383">
        <f>'11'!H24</f>
        <v>262720</v>
      </c>
      <c r="R24" s="209">
        <f>'12'!I24</f>
        <v>0</v>
      </c>
      <c r="S24" s="209">
        <f>'13'!K24</f>
        <v>1028</v>
      </c>
      <c r="T24" s="383">
        <f>'13'!O24</f>
        <v>4098997.5</v>
      </c>
      <c r="U24" s="209">
        <f>'14'!Q24+'14'!R24</f>
        <v>1885.133155792277</v>
      </c>
      <c r="V24" s="209">
        <f>'14'!AA24</f>
        <v>883.24900133155791</v>
      </c>
      <c r="W24" s="384">
        <f>'14'!P24</f>
        <v>622172.32000000007</v>
      </c>
      <c r="X24" s="209">
        <f t="shared" si="3"/>
        <v>3202.1331557922767</v>
      </c>
      <c r="Y24" s="385">
        <f t="shared" si="4"/>
        <v>6488150.8592798878</v>
      </c>
      <c r="Z24" s="372">
        <f t="shared" si="0"/>
        <v>0.25148300917240846</v>
      </c>
      <c r="AA24" s="385">
        <f t="shared" si="1"/>
        <v>509.55398250843382</v>
      </c>
      <c r="AB24" s="385">
        <f t="shared" si="2"/>
        <v>2026.1964583026777</v>
      </c>
      <c r="AC24" s="1"/>
      <c r="AD24" s="135"/>
    </row>
    <row r="25" spans="1:30" s="10" customFormat="1" x14ac:dyDescent="0.2">
      <c r="A25" s="15" t="s">
        <v>57</v>
      </c>
      <c r="B25" s="381" t="s">
        <v>105</v>
      </c>
      <c r="C25" s="163">
        <f>'18'!C25</f>
        <v>10076</v>
      </c>
      <c r="D25" s="163">
        <f>'18'!D25</f>
        <v>6718</v>
      </c>
      <c r="E25" s="163">
        <f>'18'!E25</f>
        <v>16794</v>
      </c>
      <c r="F25" s="209">
        <f>'6'!J25</f>
        <v>136</v>
      </c>
      <c r="G25" s="383">
        <f>'6'!H25</f>
        <v>644283.53656249994</v>
      </c>
      <c r="H25" s="209">
        <f>'7'!K25</f>
        <v>0</v>
      </c>
      <c r="I25" s="383">
        <f>'7'!H25</f>
        <v>0</v>
      </c>
      <c r="J25" s="209">
        <f>'8'!J25</f>
        <v>0</v>
      </c>
      <c r="K25" s="383">
        <f>'8'!H25</f>
        <v>0</v>
      </c>
      <c r="L25" s="209">
        <f>'9'!L25</f>
        <v>154</v>
      </c>
      <c r="M25" s="383">
        <f>'9'!H25</f>
        <v>363998</v>
      </c>
      <c r="N25" s="209">
        <f>'10'!S25</f>
        <v>746</v>
      </c>
      <c r="O25" s="383">
        <f>'10'!K25</f>
        <v>6239748.6480836235</v>
      </c>
      <c r="P25" s="209">
        <f>'11'!I25</f>
        <v>453</v>
      </c>
      <c r="Q25" s="383">
        <f>'11'!H25</f>
        <v>3441840</v>
      </c>
      <c r="R25" s="209">
        <f>'12'!I25</f>
        <v>61</v>
      </c>
      <c r="S25" s="209">
        <f>'13'!K25</f>
        <v>1368</v>
      </c>
      <c r="T25" s="383">
        <f>'13'!O25</f>
        <v>5042828</v>
      </c>
      <c r="U25" s="209">
        <f>'14'!Q25+'14'!R25</f>
        <v>3167.5267720550737</v>
      </c>
      <c r="V25" s="209">
        <f>'14'!AA25</f>
        <v>758.18459969403364</v>
      </c>
      <c r="W25" s="384">
        <f>'14'!P25</f>
        <v>722846.29</v>
      </c>
      <c r="X25" s="209">
        <f t="shared" si="3"/>
        <v>6085.5267720550737</v>
      </c>
      <c r="Y25" s="385">
        <f t="shared" si="4"/>
        <v>16455544.474646121</v>
      </c>
      <c r="Z25" s="372">
        <f t="shared" si="0"/>
        <v>0.36236315184322221</v>
      </c>
      <c r="AA25" s="385">
        <f t="shared" si="1"/>
        <v>979.84664014803627</v>
      </c>
      <c r="AB25" s="385">
        <f t="shared" si="2"/>
        <v>2704.0460244477913</v>
      </c>
      <c r="AC25" s="1"/>
      <c r="AD25" s="135"/>
    </row>
    <row r="26" spans="1:30" s="10" customFormat="1" x14ac:dyDescent="0.2">
      <c r="A26" s="15" t="s">
        <v>58</v>
      </c>
      <c r="B26" s="381" t="s">
        <v>105</v>
      </c>
      <c r="C26" s="163">
        <f>'18'!C26</f>
        <v>20123</v>
      </c>
      <c r="D26" s="163">
        <f>'18'!D26</f>
        <v>13856</v>
      </c>
      <c r="E26" s="163">
        <f>'18'!E26</f>
        <v>33979</v>
      </c>
      <c r="F26" s="209">
        <f>'6'!J26</f>
        <v>155</v>
      </c>
      <c r="G26" s="383">
        <f>'6'!H26</f>
        <v>705048</v>
      </c>
      <c r="H26" s="209">
        <f>'7'!K26</f>
        <v>0</v>
      </c>
      <c r="I26" s="383">
        <f>'7'!H26</f>
        <v>0</v>
      </c>
      <c r="J26" s="209">
        <f>'8'!J26</f>
        <v>0</v>
      </c>
      <c r="K26" s="383">
        <f>'8'!H26</f>
        <v>0</v>
      </c>
      <c r="L26" s="209">
        <f>'9'!L26</f>
        <v>76</v>
      </c>
      <c r="M26" s="383">
        <f>'9'!H26</f>
        <v>220388</v>
      </c>
      <c r="N26" s="209">
        <f>'10'!S26</f>
        <v>950</v>
      </c>
      <c r="O26" s="383">
        <f>'10'!K26</f>
        <v>7339872</v>
      </c>
      <c r="P26" s="209">
        <f>'11'!I26</f>
        <v>352</v>
      </c>
      <c r="Q26" s="383">
        <f>'11'!H26</f>
        <v>2570220</v>
      </c>
      <c r="R26" s="209">
        <f>'12'!I26</f>
        <v>99</v>
      </c>
      <c r="S26" s="209">
        <f>'13'!K26</f>
        <v>3053</v>
      </c>
      <c r="T26" s="383">
        <f>'13'!O26</f>
        <v>17426409</v>
      </c>
      <c r="U26" s="209">
        <f>'14'!Q26+'14'!R26</f>
        <v>4032.3742098609355</v>
      </c>
      <c r="V26" s="209">
        <f>'14'!AA26</f>
        <v>1387.8634639696586</v>
      </c>
      <c r="W26" s="384">
        <f>'14'!P26</f>
        <v>1228047</v>
      </c>
      <c r="X26" s="209">
        <f t="shared" si="3"/>
        <v>8717.3742098609364</v>
      </c>
      <c r="Y26" s="385">
        <f t="shared" si="4"/>
        <v>29489984</v>
      </c>
      <c r="Z26" s="372">
        <f t="shared" si="0"/>
        <v>0.25655181758912671</v>
      </c>
      <c r="AA26" s="385">
        <f t="shared" si="1"/>
        <v>867.88851937961681</v>
      </c>
      <c r="AB26" s="385">
        <f t="shared" si="2"/>
        <v>3382.8975664072632</v>
      </c>
      <c r="AC26" s="1"/>
      <c r="AD26" s="135"/>
    </row>
    <row r="27" spans="1:30" s="10" customFormat="1" x14ac:dyDescent="0.2">
      <c r="A27" s="15" t="s">
        <v>59</v>
      </c>
      <c r="B27" s="381" t="s">
        <v>109</v>
      </c>
      <c r="C27" s="163">
        <f>'18'!C27</f>
        <v>876</v>
      </c>
      <c r="D27" s="163">
        <f>'18'!D27</f>
        <v>671</v>
      </c>
      <c r="E27" s="163">
        <f>'18'!E27</f>
        <v>1547</v>
      </c>
      <c r="F27" s="209">
        <f>'6'!J27</f>
        <v>6</v>
      </c>
      <c r="G27" s="383">
        <f>'6'!H27</f>
        <v>19826.098085106383</v>
      </c>
      <c r="H27" s="209">
        <f>'7'!K27</f>
        <v>0</v>
      </c>
      <c r="I27" s="383">
        <f>'7'!H27</f>
        <v>0</v>
      </c>
      <c r="J27" s="209">
        <f>'8'!J27</f>
        <v>0</v>
      </c>
      <c r="K27" s="383">
        <f>'8'!H27</f>
        <v>0</v>
      </c>
      <c r="L27" s="209">
        <f>'9'!L27</f>
        <v>0</v>
      </c>
      <c r="M27" s="383">
        <f>'9'!H27</f>
        <v>0</v>
      </c>
      <c r="N27" s="209">
        <f>'10'!S27</f>
        <v>55</v>
      </c>
      <c r="O27" s="383">
        <f>'10'!K27</f>
        <v>382997.95955882355</v>
      </c>
      <c r="P27" s="209">
        <f>'11'!I27</f>
        <v>0</v>
      </c>
      <c r="Q27" s="383">
        <f>'11'!H27</f>
        <v>0</v>
      </c>
      <c r="R27" s="209">
        <f>'12'!I27</f>
        <v>0</v>
      </c>
      <c r="S27" s="209">
        <f>'13'!K27</f>
        <v>205</v>
      </c>
      <c r="T27" s="383">
        <f>'13'!O27</f>
        <v>865256.5</v>
      </c>
      <c r="U27" s="209">
        <f>'14'!Q27+'14'!R27</f>
        <v>143.375</v>
      </c>
      <c r="V27" s="209">
        <f>'14'!AA27</f>
        <v>3.875</v>
      </c>
      <c r="W27" s="384">
        <f>'14'!P27</f>
        <v>31255</v>
      </c>
      <c r="X27" s="209">
        <f t="shared" si="3"/>
        <v>409.375</v>
      </c>
      <c r="Y27" s="385">
        <f t="shared" si="4"/>
        <v>1299335.55764393</v>
      </c>
      <c r="Z27" s="372">
        <f t="shared" si="0"/>
        <v>0.26462508080155139</v>
      </c>
      <c r="AA27" s="385">
        <f t="shared" si="1"/>
        <v>839.9066306683452</v>
      </c>
      <c r="AB27" s="385">
        <f t="shared" si="2"/>
        <v>3173.949453786699</v>
      </c>
      <c r="AC27" s="1"/>
      <c r="AD27" s="135"/>
    </row>
    <row r="28" spans="1:30" s="10" customFormat="1" x14ac:dyDescent="0.2">
      <c r="A28" s="15" t="s">
        <v>60</v>
      </c>
      <c r="B28" s="381" t="s">
        <v>105</v>
      </c>
      <c r="C28" s="163">
        <f>'18'!C28</f>
        <v>9893</v>
      </c>
      <c r="D28" s="163">
        <f>'18'!D28</f>
        <v>6864</v>
      </c>
      <c r="E28" s="163">
        <f>'18'!E28</f>
        <v>16757</v>
      </c>
      <c r="F28" s="209">
        <f>'6'!J28</f>
        <v>147</v>
      </c>
      <c r="G28" s="383">
        <f>'6'!H28</f>
        <v>316881.31</v>
      </c>
      <c r="H28" s="209">
        <f>'7'!K28</f>
        <v>0</v>
      </c>
      <c r="I28" s="383">
        <f>'7'!H28</f>
        <v>0</v>
      </c>
      <c r="J28" s="209">
        <f>'8'!J28</f>
        <v>76</v>
      </c>
      <c r="K28" s="383">
        <f>'8'!H28</f>
        <v>664751.57000000007</v>
      </c>
      <c r="L28" s="209">
        <f>'9'!L28</f>
        <v>277</v>
      </c>
      <c r="M28" s="383">
        <f>'9'!H28</f>
        <v>346050</v>
      </c>
      <c r="N28" s="209">
        <f>'10'!S28</f>
        <v>901</v>
      </c>
      <c r="O28" s="383">
        <f>'10'!K28</f>
        <v>6840832</v>
      </c>
      <c r="P28" s="209">
        <f>'11'!I28</f>
        <v>596</v>
      </c>
      <c r="Q28" s="383">
        <f>'11'!H28</f>
        <v>3669730</v>
      </c>
      <c r="R28" s="209">
        <f>'12'!I28</f>
        <v>202</v>
      </c>
      <c r="S28" s="209">
        <f>'13'!K28</f>
        <v>2473</v>
      </c>
      <c r="T28" s="383">
        <f>'13'!O28</f>
        <v>6151147.333333333</v>
      </c>
      <c r="U28" s="209">
        <f>'14'!Q28+'14'!R28</f>
        <v>2683.5245594300713</v>
      </c>
      <c r="V28" s="209">
        <f>'14'!AA28</f>
        <v>1320.2399700037497</v>
      </c>
      <c r="W28" s="384">
        <f>'14'!P28</f>
        <v>1095942</v>
      </c>
      <c r="X28" s="209">
        <f t="shared" si="3"/>
        <v>7355.5245594300713</v>
      </c>
      <c r="Y28" s="385">
        <f t="shared" si="4"/>
        <v>19085334.213333331</v>
      </c>
      <c r="Z28" s="372">
        <f t="shared" si="0"/>
        <v>0.4389523518189456</v>
      </c>
      <c r="AA28" s="385">
        <f t="shared" si="1"/>
        <v>1138.9469602753077</v>
      </c>
      <c r="AB28" s="385">
        <f t="shared" si="2"/>
        <v>2594.6938330679873</v>
      </c>
      <c r="AC28" s="1"/>
      <c r="AD28" s="135"/>
    </row>
    <row r="29" spans="1:30" s="10" customFormat="1" x14ac:dyDescent="0.2">
      <c r="A29" s="15" t="s">
        <v>61</v>
      </c>
      <c r="B29" s="381" t="s">
        <v>109</v>
      </c>
      <c r="C29" s="163">
        <f>'18'!C29</f>
        <v>3977</v>
      </c>
      <c r="D29" s="163">
        <f>'18'!D29</f>
        <v>2833</v>
      </c>
      <c r="E29" s="163">
        <f>'18'!E29</f>
        <v>6810</v>
      </c>
      <c r="F29" s="209">
        <f>'6'!J29</f>
        <v>190</v>
      </c>
      <c r="G29" s="383">
        <f>'6'!H29</f>
        <v>543635.31521739124</v>
      </c>
      <c r="H29" s="209">
        <f>'7'!K29</f>
        <v>0</v>
      </c>
      <c r="I29" s="383">
        <f>'7'!H29</f>
        <v>0</v>
      </c>
      <c r="J29" s="209">
        <f>'8'!J29</f>
        <v>0</v>
      </c>
      <c r="K29" s="383">
        <f>'8'!H29</f>
        <v>0</v>
      </c>
      <c r="L29" s="209">
        <f>'9'!L29</f>
        <v>0</v>
      </c>
      <c r="M29" s="383">
        <f>'9'!H29</f>
        <v>0</v>
      </c>
      <c r="N29" s="209">
        <f>'10'!S29</f>
        <v>946</v>
      </c>
      <c r="O29" s="383">
        <f>'10'!K29</f>
        <v>7553312</v>
      </c>
      <c r="P29" s="209">
        <f>'11'!I29</f>
        <v>160</v>
      </c>
      <c r="Q29" s="383">
        <f>'11'!H29</f>
        <v>1103470</v>
      </c>
      <c r="R29" s="209">
        <f>'12'!I29</f>
        <v>70</v>
      </c>
      <c r="S29" s="209">
        <f>'13'!K29</f>
        <v>801</v>
      </c>
      <c r="T29" s="383">
        <f>'13'!O29</f>
        <v>2634082.333333333</v>
      </c>
      <c r="U29" s="209">
        <f>'14'!Q29+'14'!R29</f>
        <v>727.2824742268042</v>
      </c>
      <c r="V29" s="209">
        <f>'14'!AA29</f>
        <v>235.25773195876292</v>
      </c>
      <c r="W29" s="384">
        <f>'14'!P29</f>
        <v>171955</v>
      </c>
      <c r="X29" s="209">
        <f t="shared" si="3"/>
        <v>2894.282474226804</v>
      </c>
      <c r="Y29" s="385">
        <f t="shared" si="4"/>
        <v>12006454.648550723</v>
      </c>
      <c r="Z29" s="372">
        <f t="shared" si="0"/>
        <v>0.42500476860892861</v>
      </c>
      <c r="AA29" s="385">
        <f t="shared" si="1"/>
        <v>1763.0623566153779</v>
      </c>
      <c r="AB29" s="385">
        <f t="shared" si="2"/>
        <v>4148.3354701783901</v>
      </c>
      <c r="AC29" s="1"/>
      <c r="AD29" s="135"/>
    </row>
    <row r="30" spans="1:30" s="10" customFormat="1" x14ac:dyDescent="0.2">
      <c r="A30" s="15" t="s">
        <v>62</v>
      </c>
      <c r="B30" s="381" t="s">
        <v>109</v>
      </c>
      <c r="C30" s="163">
        <f>'18'!C30</f>
        <v>109</v>
      </c>
      <c r="D30" s="163">
        <f>'18'!D30</f>
        <v>73</v>
      </c>
      <c r="E30" s="163">
        <f>'18'!E30</f>
        <v>182</v>
      </c>
      <c r="F30" s="209">
        <f>'6'!J30</f>
        <v>0</v>
      </c>
      <c r="G30" s="383">
        <f>'6'!H30</f>
        <v>0</v>
      </c>
      <c r="H30" s="209">
        <f>'7'!K30</f>
        <v>0</v>
      </c>
      <c r="I30" s="383">
        <f>'7'!H30</f>
        <v>0</v>
      </c>
      <c r="J30" s="209">
        <f>'8'!J30</f>
        <v>0</v>
      </c>
      <c r="K30" s="383">
        <f>'8'!H30</f>
        <v>0</v>
      </c>
      <c r="L30" s="209">
        <f>'9'!L30</f>
        <v>1</v>
      </c>
      <c r="M30" s="383">
        <f>'9'!H30</f>
        <v>2727.272727272727</v>
      </c>
      <c r="N30" s="209">
        <f>'10'!S30</f>
        <v>14</v>
      </c>
      <c r="O30" s="383">
        <f>'10'!K30</f>
        <v>101851.19000000002</v>
      </c>
      <c r="P30" s="209">
        <f>'11'!I30</f>
        <v>0</v>
      </c>
      <c r="Q30" s="383">
        <f>'11'!H30</f>
        <v>0</v>
      </c>
      <c r="R30" s="209">
        <f>'12'!I30</f>
        <v>32</v>
      </c>
      <c r="S30" s="209">
        <f>'13'!K30</f>
        <v>26</v>
      </c>
      <c r="T30" s="383">
        <f>'13'!O30</f>
        <v>1293006</v>
      </c>
      <c r="U30" s="209">
        <f>'14'!Q30+'14'!R30</f>
        <v>0</v>
      </c>
      <c r="V30" s="209">
        <f>'14'!AA30</f>
        <v>0</v>
      </c>
      <c r="W30" s="384">
        <f>'14'!P30</f>
        <v>0</v>
      </c>
      <c r="X30" s="209">
        <f t="shared" si="3"/>
        <v>73</v>
      </c>
      <c r="Y30" s="385">
        <f t="shared" si="4"/>
        <v>1397584.4627272727</v>
      </c>
      <c r="Z30" s="372">
        <f t="shared" si="0"/>
        <v>0.40109890109890112</v>
      </c>
      <c r="AA30" s="385">
        <f t="shared" si="1"/>
        <v>7679.035509490509</v>
      </c>
      <c r="AB30" s="385">
        <f t="shared" si="2"/>
        <v>19144.992640099626</v>
      </c>
      <c r="AC30" s="1"/>
      <c r="AD30" s="135"/>
    </row>
    <row r="31" spans="1:30" s="10" customFormat="1" x14ac:dyDescent="0.2">
      <c r="A31" s="15" t="s">
        <v>63</v>
      </c>
      <c r="B31" s="381" t="s">
        <v>109</v>
      </c>
      <c r="C31" s="163">
        <f>'18'!C31</f>
        <v>5892</v>
      </c>
      <c r="D31" s="163">
        <f>'18'!D31</f>
        <v>4055</v>
      </c>
      <c r="E31" s="163">
        <f>'18'!E31</f>
        <v>9947</v>
      </c>
      <c r="F31" s="209">
        <f>'6'!J31</f>
        <v>43</v>
      </c>
      <c r="G31" s="383">
        <f>'6'!H31</f>
        <v>201939.6159375</v>
      </c>
      <c r="H31" s="209">
        <f>'7'!K31</f>
        <v>0</v>
      </c>
      <c r="I31" s="383">
        <f>'7'!H31</f>
        <v>0</v>
      </c>
      <c r="J31" s="209">
        <f>'8'!J31</f>
        <v>0</v>
      </c>
      <c r="K31" s="383">
        <f>'8'!H31</f>
        <v>0</v>
      </c>
      <c r="L31" s="209">
        <f>'9'!L31</f>
        <v>0</v>
      </c>
      <c r="M31" s="383">
        <f>'9'!H31</f>
        <v>0</v>
      </c>
      <c r="N31" s="209">
        <f>'10'!S31</f>
        <v>391</v>
      </c>
      <c r="O31" s="383">
        <f>'10'!K31</f>
        <v>8668840.8181818184</v>
      </c>
      <c r="P31" s="209">
        <f>'11'!I31</f>
        <v>79</v>
      </c>
      <c r="Q31" s="383">
        <f>'11'!H31</f>
        <v>620940</v>
      </c>
      <c r="R31" s="209">
        <f>'12'!I31</f>
        <v>0</v>
      </c>
      <c r="S31" s="209">
        <f>'13'!K31</f>
        <v>806</v>
      </c>
      <c r="T31" s="383">
        <f>'13'!O31</f>
        <v>3805135.3333333335</v>
      </c>
      <c r="U31" s="209">
        <f>'14'!Q31+'14'!R31</f>
        <v>804.71428571428567</v>
      </c>
      <c r="V31" s="209">
        <f>'14'!AA31</f>
        <v>91.584415584415581</v>
      </c>
      <c r="W31" s="384">
        <f>'14'!P31</f>
        <v>165295</v>
      </c>
      <c r="X31" s="209">
        <f t="shared" si="3"/>
        <v>2123.7142857142858</v>
      </c>
      <c r="Y31" s="385">
        <f t="shared" si="4"/>
        <v>13462150.767452652</v>
      </c>
      <c r="Z31" s="372">
        <f t="shared" si="0"/>
        <v>0.21350299444197102</v>
      </c>
      <c r="AA31" s="385">
        <f t="shared" si="1"/>
        <v>1353.388033321871</v>
      </c>
      <c r="AB31" s="385">
        <f t="shared" si="2"/>
        <v>6338.9651131554256</v>
      </c>
      <c r="AC31" s="1"/>
      <c r="AD31" s="135"/>
    </row>
    <row r="32" spans="1:30" s="10" customFormat="1" x14ac:dyDescent="0.2">
      <c r="A32" s="15" t="s">
        <v>64</v>
      </c>
      <c r="B32" s="381" t="s">
        <v>109</v>
      </c>
      <c r="C32" s="163">
        <f>'18'!C32</f>
        <v>547</v>
      </c>
      <c r="D32" s="163">
        <f>'18'!D32</f>
        <v>369</v>
      </c>
      <c r="E32" s="163">
        <f>'18'!E32</f>
        <v>916</v>
      </c>
      <c r="F32" s="209">
        <f>'6'!J32</f>
        <v>0</v>
      </c>
      <c r="G32" s="383">
        <f>'6'!H32</f>
        <v>0</v>
      </c>
      <c r="H32" s="209">
        <f>'7'!K32</f>
        <v>0</v>
      </c>
      <c r="I32" s="383">
        <f>'7'!H32</f>
        <v>0</v>
      </c>
      <c r="J32" s="209">
        <f>'8'!J32</f>
        <v>0</v>
      </c>
      <c r="K32" s="383">
        <f>'8'!H32</f>
        <v>0</v>
      </c>
      <c r="L32" s="209">
        <f>'9'!L32</f>
        <v>180</v>
      </c>
      <c r="M32" s="383">
        <f>'9'!H32</f>
        <v>176309</v>
      </c>
      <c r="N32" s="209">
        <f>'10'!S32</f>
        <v>84</v>
      </c>
      <c r="O32" s="383">
        <f>'10'!K32</f>
        <v>750939.61616161629</v>
      </c>
      <c r="P32" s="209">
        <f>'11'!I32</f>
        <v>43</v>
      </c>
      <c r="Q32" s="383">
        <f>'11'!H32</f>
        <v>168130</v>
      </c>
      <c r="R32" s="209">
        <f>'12'!I32</f>
        <v>120</v>
      </c>
      <c r="S32" s="209">
        <f>'13'!K32</f>
        <v>99</v>
      </c>
      <c r="T32" s="383">
        <f>'13'!O32</f>
        <v>1202554.5</v>
      </c>
      <c r="U32" s="209">
        <f>'14'!Q32+'14'!R32</f>
        <v>48.923076923076927</v>
      </c>
      <c r="V32" s="209">
        <f>'14'!AA32</f>
        <v>0</v>
      </c>
      <c r="W32" s="384">
        <f>'14'!P32</f>
        <v>4545</v>
      </c>
      <c r="X32" s="209">
        <f t="shared" si="3"/>
        <v>574.92307692307691</v>
      </c>
      <c r="Y32" s="385">
        <f t="shared" si="4"/>
        <v>2302478.1161616165</v>
      </c>
      <c r="Z32" s="372">
        <f t="shared" si="0"/>
        <v>0.62764528048370838</v>
      </c>
      <c r="AA32" s="385">
        <f t="shared" si="1"/>
        <v>2513.6223975563498</v>
      </c>
      <c r="AB32" s="385">
        <f t="shared" si="2"/>
        <v>4004.8455325262262</v>
      </c>
      <c r="AC32" s="1"/>
      <c r="AD32" s="135"/>
    </row>
    <row r="33" spans="1:30" s="10" customFormat="1" x14ac:dyDescent="0.2">
      <c r="A33" s="15" t="s">
        <v>65</v>
      </c>
      <c r="B33" s="381" t="s">
        <v>109</v>
      </c>
      <c r="C33" s="163">
        <f>'18'!C33</f>
        <v>1137</v>
      </c>
      <c r="D33" s="163">
        <f>'18'!D33</f>
        <v>811</v>
      </c>
      <c r="E33" s="163">
        <f>'18'!E33</f>
        <v>1948</v>
      </c>
      <c r="F33" s="209">
        <f>'6'!J33</f>
        <v>1</v>
      </c>
      <c r="G33" s="383">
        <f>'6'!H33</f>
        <v>2970.6847826086955</v>
      </c>
      <c r="H33" s="209">
        <f>'7'!K33</f>
        <v>0</v>
      </c>
      <c r="I33" s="383">
        <f>'7'!H33</f>
        <v>0</v>
      </c>
      <c r="J33" s="209">
        <f>'8'!J33</f>
        <v>0</v>
      </c>
      <c r="K33" s="383">
        <f>'8'!H33</f>
        <v>0</v>
      </c>
      <c r="L33" s="209">
        <f>'9'!L33</f>
        <v>89</v>
      </c>
      <c r="M33" s="383">
        <f>'9'!H33</f>
        <v>316046</v>
      </c>
      <c r="N33" s="209">
        <f>'10'!S33</f>
        <v>176</v>
      </c>
      <c r="O33" s="383">
        <f>'10'!K33</f>
        <v>1611142.2478941036</v>
      </c>
      <c r="P33" s="209">
        <f>'11'!I33</f>
        <v>63</v>
      </c>
      <c r="Q33" s="383">
        <f>'11'!H33</f>
        <v>494550</v>
      </c>
      <c r="R33" s="209">
        <f>'12'!I33</f>
        <v>20</v>
      </c>
      <c r="S33" s="209">
        <f>'13'!K33</f>
        <v>280</v>
      </c>
      <c r="T33" s="383">
        <f>'13'!O33</f>
        <v>2103975.333333333</v>
      </c>
      <c r="U33" s="209">
        <f>'14'!Q33+'14'!R33</f>
        <v>69.822580645161281</v>
      </c>
      <c r="V33" s="209">
        <f>'14'!AA33</f>
        <v>0</v>
      </c>
      <c r="W33" s="384">
        <f>'14'!P33</f>
        <v>17950</v>
      </c>
      <c r="X33" s="209">
        <f t="shared" si="3"/>
        <v>698.82258064516122</v>
      </c>
      <c r="Y33" s="385">
        <f t="shared" si="4"/>
        <v>4546634.2660100451</v>
      </c>
      <c r="Z33" s="372">
        <f t="shared" si="0"/>
        <v>0.35873849109094519</v>
      </c>
      <c r="AA33" s="385">
        <f t="shared" si="1"/>
        <v>2334.0011632495098</v>
      </c>
      <c r="AB33" s="385">
        <f t="shared" si="2"/>
        <v>6506.1353080670906</v>
      </c>
      <c r="AC33" s="1"/>
      <c r="AD33" s="135"/>
    </row>
    <row r="34" spans="1:30" s="10" customFormat="1" x14ac:dyDescent="0.2">
      <c r="A34" s="15" t="s">
        <v>66</v>
      </c>
      <c r="B34" s="381" t="s">
        <v>109</v>
      </c>
      <c r="C34" s="163">
        <f>'18'!C34</f>
        <v>1478</v>
      </c>
      <c r="D34" s="163">
        <f>'18'!D34</f>
        <v>1019</v>
      </c>
      <c r="E34" s="163">
        <f>'18'!E34</f>
        <v>2497</v>
      </c>
      <c r="F34" s="209">
        <f>'6'!J34</f>
        <v>107</v>
      </c>
      <c r="G34" s="383">
        <f>'6'!H34</f>
        <v>380661.08323404251</v>
      </c>
      <c r="H34" s="209">
        <f>'7'!K34</f>
        <v>0</v>
      </c>
      <c r="I34" s="383">
        <f>'7'!H34</f>
        <v>0</v>
      </c>
      <c r="J34" s="209">
        <f>'8'!J34</f>
        <v>0</v>
      </c>
      <c r="K34" s="383">
        <f>'8'!H34</f>
        <v>0</v>
      </c>
      <c r="L34" s="209">
        <f>'9'!L34</f>
        <v>0</v>
      </c>
      <c r="M34" s="383">
        <f>'9'!H34</f>
        <v>0</v>
      </c>
      <c r="N34" s="209">
        <f>'10'!S34</f>
        <v>292</v>
      </c>
      <c r="O34" s="383">
        <f>'10'!K34</f>
        <v>2085341</v>
      </c>
      <c r="P34" s="209">
        <f>'11'!I34</f>
        <v>53</v>
      </c>
      <c r="Q34" s="383">
        <f>'11'!H34</f>
        <v>424440</v>
      </c>
      <c r="R34" s="209">
        <f>'12'!I34</f>
        <v>0</v>
      </c>
      <c r="S34" s="209">
        <f>'13'!K34</f>
        <v>219</v>
      </c>
      <c r="T34" s="383">
        <f>'13'!O34</f>
        <v>882552.16666666663</v>
      </c>
      <c r="U34" s="209">
        <f>'14'!Q34+'14'!R34</f>
        <v>244.58119658119659</v>
      </c>
      <c r="V34" s="209">
        <f>'14'!AA34</f>
        <v>39.931623931623932</v>
      </c>
      <c r="W34" s="384">
        <f>'14'!P34</f>
        <v>34885</v>
      </c>
      <c r="X34" s="209">
        <f t="shared" si="3"/>
        <v>915.58119658119654</v>
      </c>
      <c r="Y34" s="385">
        <f t="shared" si="4"/>
        <v>3807879.2499007089</v>
      </c>
      <c r="Z34" s="372">
        <f t="shared" si="0"/>
        <v>0.36667248561521687</v>
      </c>
      <c r="AA34" s="385">
        <f t="shared" si="1"/>
        <v>1524.9816779738521</v>
      </c>
      <c r="AB34" s="385">
        <f t="shared" si="2"/>
        <v>4158.9749375800056</v>
      </c>
      <c r="AC34" s="1"/>
      <c r="AD34" s="135"/>
    </row>
    <row r="35" spans="1:30" s="10" customFormat="1" x14ac:dyDescent="0.2">
      <c r="A35" s="15" t="s">
        <v>67</v>
      </c>
      <c r="B35" s="381" t="s">
        <v>109</v>
      </c>
      <c r="C35" s="163">
        <f>'18'!C35</f>
        <v>2619</v>
      </c>
      <c r="D35" s="163">
        <f>'18'!D35</f>
        <v>1878</v>
      </c>
      <c r="E35" s="163">
        <f>'18'!E35</f>
        <v>4497</v>
      </c>
      <c r="F35" s="209">
        <f>'6'!J35</f>
        <v>0</v>
      </c>
      <c r="G35" s="383">
        <f>'6'!H35</f>
        <v>0</v>
      </c>
      <c r="H35" s="209">
        <f>'7'!K35</f>
        <v>47</v>
      </c>
      <c r="I35" s="383">
        <f>'7'!H35</f>
        <v>111332.39</v>
      </c>
      <c r="J35" s="209">
        <f>'8'!J35</f>
        <v>0</v>
      </c>
      <c r="K35" s="383">
        <f>'8'!H35</f>
        <v>0</v>
      </c>
      <c r="L35" s="209">
        <f>'9'!L35</f>
        <v>52</v>
      </c>
      <c r="M35" s="383">
        <f>'9'!H35</f>
        <v>187628.86597938143</v>
      </c>
      <c r="N35" s="209">
        <f>'10'!S35</f>
        <v>351</v>
      </c>
      <c r="O35" s="383">
        <f>'10'!K35</f>
        <v>2648263.9577464787</v>
      </c>
      <c r="P35" s="209">
        <f>'11'!I35</f>
        <v>114</v>
      </c>
      <c r="Q35" s="383">
        <f>'11'!H35</f>
        <v>635260</v>
      </c>
      <c r="R35" s="209">
        <f>'12'!I35</f>
        <v>113</v>
      </c>
      <c r="S35" s="209">
        <f>'13'!K35</f>
        <v>420</v>
      </c>
      <c r="T35" s="383">
        <f>'13'!O35</f>
        <v>1549999</v>
      </c>
      <c r="U35" s="209">
        <f>'14'!Q35+'14'!R35</f>
        <v>394.17112299465236</v>
      </c>
      <c r="V35" s="209">
        <f>'14'!AA35</f>
        <v>265.28342245989307</v>
      </c>
      <c r="W35" s="384">
        <f>'14'!P35</f>
        <v>183300</v>
      </c>
      <c r="X35" s="209">
        <f t="shared" si="3"/>
        <v>1491.1711229946523</v>
      </c>
      <c r="Y35" s="385">
        <f t="shared" si="4"/>
        <v>5315784.2137258602</v>
      </c>
      <c r="Z35" s="372">
        <f t="shared" si="0"/>
        <v>0.33159242228033181</v>
      </c>
      <c r="AA35" s="385">
        <f t="shared" si="1"/>
        <v>1182.0734297811564</v>
      </c>
      <c r="AB35" s="385">
        <f t="shared" si="2"/>
        <v>3564.8384895292288</v>
      </c>
      <c r="AC35" s="1"/>
      <c r="AD35" s="135"/>
    </row>
    <row r="36" spans="1:30" s="10" customFormat="1" x14ac:dyDescent="0.2">
      <c r="A36" s="15" t="s">
        <v>68</v>
      </c>
      <c r="B36" s="381" t="s">
        <v>109</v>
      </c>
      <c r="C36" s="163">
        <f>'18'!C36</f>
        <v>1538</v>
      </c>
      <c r="D36" s="163">
        <f>'18'!D36</f>
        <v>1055</v>
      </c>
      <c r="E36" s="163">
        <f>'18'!E36</f>
        <v>2593</v>
      </c>
      <c r="F36" s="209">
        <f>'6'!J36</f>
        <v>18</v>
      </c>
      <c r="G36" s="383">
        <f>'6'!H36</f>
        <v>63443.513872340423</v>
      </c>
      <c r="H36" s="209">
        <f>'7'!K36</f>
        <v>0</v>
      </c>
      <c r="I36" s="383">
        <f>'7'!H36</f>
        <v>0</v>
      </c>
      <c r="J36" s="209">
        <f>'8'!J36</f>
        <v>0</v>
      </c>
      <c r="K36" s="383">
        <f>'8'!H36</f>
        <v>0</v>
      </c>
      <c r="L36" s="209">
        <f>'9'!L36</f>
        <v>120</v>
      </c>
      <c r="M36" s="383">
        <f>'9'!H36</f>
        <v>391450</v>
      </c>
      <c r="N36" s="209">
        <f>'10'!S36</f>
        <v>215</v>
      </c>
      <c r="O36" s="383">
        <f>'10'!K36</f>
        <v>1650890.3204780011</v>
      </c>
      <c r="P36" s="209">
        <f>'11'!I36</f>
        <v>61</v>
      </c>
      <c r="Q36" s="383">
        <f>'11'!H36</f>
        <v>315900</v>
      </c>
      <c r="R36" s="209">
        <f>'12'!I36</f>
        <v>0</v>
      </c>
      <c r="S36" s="209">
        <f>'13'!K36</f>
        <v>301</v>
      </c>
      <c r="T36" s="383">
        <f>'13'!O36</f>
        <v>1493228</v>
      </c>
      <c r="U36" s="209">
        <f>'14'!Q36+'14'!R36</f>
        <v>297.89285714285711</v>
      </c>
      <c r="V36" s="209">
        <f>'14'!AA36</f>
        <v>39.357142857142861</v>
      </c>
      <c r="W36" s="384">
        <f>'14'!P36</f>
        <v>89277.8</v>
      </c>
      <c r="X36" s="209">
        <f t="shared" si="3"/>
        <v>1012.8928571428571</v>
      </c>
      <c r="Y36" s="385">
        <f t="shared" si="4"/>
        <v>4004189.6343503413</v>
      </c>
      <c r="Z36" s="372">
        <f t="shared" ref="Z36:Z71" si="5">X36/E36</f>
        <v>0.39062586083411382</v>
      </c>
      <c r="AA36" s="385">
        <f t="shared" ref="AA36:AA71" si="6">Y36/E36</f>
        <v>1544.2304798882919</v>
      </c>
      <c r="AB36" s="385">
        <f t="shared" ref="AB36:AB71" si="7">Y36/X36</f>
        <v>3953.2213166605393</v>
      </c>
      <c r="AC36" s="1"/>
      <c r="AD36" s="135"/>
    </row>
    <row r="37" spans="1:30" s="10" customFormat="1" x14ac:dyDescent="0.2">
      <c r="A37" s="15" t="s">
        <v>69</v>
      </c>
      <c r="B37" s="381" t="s">
        <v>109</v>
      </c>
      <c r="C37" s="163">
        <f>'18'!C37</f>
        <v>915</v>
      </c>
      <c r="D37" s="163">
        <f>'18'!D37</f>
        <v>644</v>
      </c>
      <c r="E37" s="163">
        <f>'18'!E37</f>
        <v>1559</v>
      </c>
      <c r="F37" s="209">
        <f>'6'!J37</f>
        <v>0</v>
      </c>
      <c r="G37" s="383">
        <f>'6'!H37</f>
        <v>0</v>
      </c>
      <c r="H37" s="209">
        <f>'7'!K37</f>
        <v>25</v>
      </c>
      <c r="I37" s="383">
        <f>'7'!H37</f>
        <v>66427.78</v>
      </c>
      <c r="J37" s="209">
        <f>'8'!J37</f>
        <v>0</v>
      </c>
      <c r="K37" s="383">
        <f>'8'!H37</f>
        <v>0</v>
      </c>
      <c r="L37" s="209">
        <f>'9'!L37</f>
        <v>0</v>
      </c>
      <c r="M37" s="383">
        <f>'9'!H37</f>
        <v>0</v>
      </c>
      <c r="N37" s="209">
        <f>'10'!S37</f>
        <v>180</v>
      </c>
      <c r="O37" s="383">
        <f>'10'!K37</f>
        <v>1708314</v>
      </c>
      <c r="P37" s="209">
        <f>'11'!I37</f>
        <v>0</v>
      </c>
      <c r="Q37" s="383">
        <f>'11'!H37</f>
        <v>0</v>
      </c>
      <c r="R37" s="209">
        <f>'12'!I37</f>
        <v>0</v>
      </c>
      <c r="S37" s="209">
        <f>'13'!K37</f>
        <v>122</v>
      </c>
      <c r="T37" s="383">
        <f>'13'!O37</f>
        <v>882552.16666666663</v>
      </c>
      <c r="U37" s="209">
        <f>'14'!Q37+'14'!R37</f>
        <v>62.967741935483872</v>
      </c>
      <c r="V37" s="209">
        <f>'14'!AA37</f>
        <v>27.35483870967742</v>
      </c>
      <c r="W37" s="384">
        <f>'14'!P37</f>
        <v>15335</v>
      </c>
      <c r="X37" s="209">
        <f t="shared" si="3"/>
        <v>389.9677419354839</v>
      </c>
      <c r="Y37" s="385">
        <f t="shared" si="4"/>
        <v>2672628.9466666668</v>
      </c>
      <c r="Z37" s="372">
        <f t="shared" si="5"/>
        <v>0.25013966769434504</v>
      </c>
      <c r="AA37" s="385">
        <f t="shared" si="6"/>
        <v>1714.3226085097285</v>
      </c>
      <c r="AB37" s="385">
        <f t="shared" si="7"/>
        <v>6853.4616053161271</v>
      </c>
      <c r="AC37" s="1"/>
      <c r="AD37" s="135"/>
    </row>
    <row r="38" spans="1:30" s="10" customFormat="1" x14ac:dyDescent="0.2">
      <c r="A38" s="15" t="s">
        <v>70</v>
      </c>
      <c r="B38" s="381" t="s">
        <v>105</v>
      </c>
      <c r="C38" s="163">
        <f>'18'!C38</f>
        <v>6837</v>
      </c>
      <c r="D38" s="163">
        <f>'18'!D38</f>
        <v>4722</v>
      </c>
      <c r="E38" s="163">
        <f>'18'!E38</f>
        <v>11559</v>
      </c>
      <c r="F38" s="209">
        <f>'6'!J38</f>
        <v>154</v>
      </c>
      <c r="G38" s="383">
        <f>'6'!H38</f>
        <v>321246.33532934129</v>
      </c>
      <c r="H38" s="209">
        <f>'7'!K38</f>
        <v>0</v>
      </c>
      <c r="I38" s="383">
        <f>'7'!H38</f>
        <v>0</v>
      </c>
      <c r="J38" s="209">
        <f>'8'!J38</f>
        <v>0</v>
      </c>
      <c r="K38" s="383">
        <f>'8'!H38</f>
        <v>0</v>
      </c>
      <c r="L38" s="209">
        <f>'9'!L38</f>
        <v>82</v>
      </c>
      <c r="M38" s="383">
        <f>'9'!H38</f>
        <v>142714</v>
      </c>
      <c r="N38" s="209">
        <f>'10'!S38</f>
        <v>1167</v>
      </c>
      <c r="O38" s="383">
        <f>'10'!K38</f>
        <v>5906598.4367874926</v>
      </c>
      <c r="P38" s="209">
        <f>'11'!I38</f>
        <v>174</v>
      </c>
      <c r="Q38" s="383">
        <f>'11'!H38</f>
        <v>1299560</v>
      </c>
      <c r="R38" s="209">
        <f>'12'!I38</f>
        <v>613</v>
      </c>
      <c r="S38" s="209">
        <f>'13'!K38</f>
        <v>1241</v>
      </c>
      <c r="T38" s="383">
        <f>'13'!O38</f>
        <v>2169151.166666667</v>
      </c>
      <c r="U38" s="209">
        <f>'14'!Q38+'14'!R38</f>
        <v>1156.4293606945541</v>
      </c>
      <c r="V38" s="209">
        <f>'14'!AA38</f>
        <v>777.01262825572212</v>
      </c>
      <c r="W38" s="384">
        <f>'14'!P38</f>
        <v>662574.52</v>
      </c>
      <c r="X38" s="209">
        <f t="shared" si="3"/>
        <v>4587.4293606945539</v>
      </c>
      <c r="Y38" s="385">
        <f t="shared" si="4"/>
        <v>10501844.4587835</v>
      </c>
      <c r="Z38" s="372">
        <f t="shared" si="5"/>
        <v>0.3968707812695349</v>
      </c>
      <c r="AA38" s="385">
        <f t="shared" si="6"/>
        <v>908.54264718258503</v>
      </c>
      <c r="AB38" s="385">
        <f t="shared" si="7"/>
        <v>2289.2656503365715</v>
      </c>
      <c r="AC38" s="1"/>
      <c r="AD38" s="135"/>
    </row>
    <row r="39" spans="1:30" s="10" customFormat="1" x14ac:dyDescent="0.2">
      <c r="A39" s="15" t="s">
        <v>71</v>
      </c>
      <c r="B39" s="381" t="s">
        <v>105</v>
      </c>
      <c r="C39" s="163">
        <f>'18'!C39</f>
        <v>21366</v>
      </c>
      <c r="D39" s="163">
        <f>'18'!D39</f>
        <v>14155</v>
      </c>
      <c r="E39" s="163">
        <f>'18'!E39</f>
        <v>35521</v>
      </c>
      <c r="F39" s="209">
        <f>'6'!J39</f>
        <v>225</v>
      </c>
      <c r="G39" s="383">
        <f>'6'!H39</f>
        <v>579476.71</v>
      </c>
      <c r="H39" s="209">
        <f>'7'!K39</f>
        <v>0</v>
      </c>
      <c r="I39" s="383">
        <f>'7'!H39</f>
        <v>0</v>
      </c>
      <c r="J39" s="209">
        <f>'8'!J39</f>
        <v>0</v>
      </c>
      <c r="K39" s="383">
        <f>'8'!H39</f>
        <v>0</v>
      </c>
      <c r="L39" s="209">
        <f>'9'!L39</f>
        <v>208</v>
      </c>
      <c r="M39" s="383">
        <f>'9'!H39</f>
        <v>428100</v>
      </c>
      <c r="N39" s="209">
        <f>'10'!S39</f>
        <v>825</v>
      </c>
      <c r="O39" s="383">
        <f>'10'!K39</f>
        <v>6832531</v>
      </c>
      <c r="P39" s="209">
        <f>'11'!I39</f>
        <v>304</v>
      </c>
      <c r="Q39" s="383">
        <f>'11'!H39</f>
        <v>2136570</v>
      </c>
      <c r="R39" s="209">
        <f>'12'!I39</f>
        <v>440</v>
      </c>
      <c r="S39" s="209">
        <f>'13'!K39</f>
        <v>3024</v>
      </c>
      <c r="T39" s="383">
        <f>'13'!O39</f>
        <v>9262517.5</v>
      </c>
      <c r="U39" s="209">
        <f>'14'!Q39+'14'!R39</f>
        <v>3270.7106446776611</v>
      </c>
      <c r="V39" s="209">
        <f>'14'!AA39</f>
        <v>1749.0494752623688</v>
      </c>
      <c r="W39" s="384">
        <f>'14'!P39</f>
        <v>1540920</v>
      </c>
      <c r="X39" s="209">
        <f t="shared" si="3"/>
        <v>8296.7106446776615</v>
      </c>
      <c r="Y39" s="385">
        <f t="shared" si="4"/>
        <v>20780115.210000001</v>
      </c>
      <c r="Z39" s="372">
        <f t="shared" si="5"/>
        <v>0.23357198965900908</v>
      </c>
      <c r="AA39" s="385">
        <f t="shared" si="6"/>
        <v>585.00929619098565</v>
      </c>
      <c r="AB39" s="385">
        <f t="shared" si="7"/>
        <v>2504.6209395443293</v>
      </c>
      <c r="AC39" s="1"/>
      <c r="AD39" s="135"/>
    </row>
    <row r="40" spans="1:30" s="10" customFormat="1" x14ac:dyDescent="0.2">
      <c r="A40" s="15" t="s">
        <v>72</v>
      </c>
      <c r="B40" s="381" t="s">
        <v>109</v>
      </c>
      <c r="C40" s="163">
        <f>'18'!C40</f>
        <v>2888</v>
      </c>
      <c r="D40" s="163">
        <f>'18'!D40</f>
        <v>1978</v>
      </c>
      <c r="E40" s="163">
        <f>'18'!E40</f>
        <v>4866</v>
      </c>
      <c r="F40" s="209">
        <f>'6'!J40</f>
        <v>163</v>
      </c>
      <c r="G40" s="383">
        <f>'6'!H40</f>
        <v>448071</v>
      </c>
      <c r="H40" s="209">
        <f>'7'!K40</f>
        <v>0</v>
      </c>
      <c r="I40" s="383">
        <f>'7'!H40</f>
        <v>0</v>
      </c>
      <c r="J40" s="209">
        <f>'8'!J40</f>
        <v>0</v>
      </c>
      <c r="K40" s="383">
        <f>'8'!H40</f>
        <v>0</v>
      </c>
      <c r="L40" s="209">
        <f>'9'!L40</f>
        <v>229</v>
      </c>
      <c r="M40" s="383">
        <f>'9'!H40</f>
        <v>196763</v>
      </c>
      <c r="N40" s="209">
        <f>'10'!S40</f>
        <v>543</v>
      </c>
      <c r="O40" s="383">
        <f>'10'!K40</f>
        <v>3986254.5</v>
      </c>
      <c r="P40" s="209">
        <f>'11'!I40</f>
        <v>79</v>
      </c>
      <c r="Q40" s="383">
        <f>'11'!H40</f>
        <v>597360</v>
      </c>
      <c r="R40" s="209">
        <f>'12'!I40</f>
        <v>132</v>
      </c>
      <c r="S40" s="209">
        <f>'13'!K40</f>
        <v>414</v>
      </c>
      <c r="T40" s="383">
        <f>'13'!O40</f>
        <v>2344721.666666667</v>
      </c>
      <c r="U40" s="209">
        <f>'14'!Q40+'14'!R40</f>
        <v>452.73710073710072</v>
      </c>
      <c r="V40" s="209">
        <f>'14'!AA40</f>
        <v>110.28992628992627</v>
      </c>
      <c r="W40" s="384">
        <f>'14'!P40</f>
        <v>133970</v>
      </c>
      <c r="X40" s="209">
        <f t="shared" si="3"/>
        <v>2012.7371007371007</v>
      </c>
      <c r="Y40" s="385">
        <f t="shared" si="4"/>
        <v>7707140.166666667</v>
      </c>
      <c r="Z40" s="372">
        <f t="shared" si="5"/>
        <v>0.41363277861428294</v>
      </c>
      <c r="AA40" s="385">
        <f t="shared" si="6"/>
        <v>1583.8759076585834</v>
      </c>
      <c r="AB40" s="385">
        <f t="shared" si="7"/>
        <v>3829.1837338538517</v>
      </c>
      <c r="AC40" s="1"/>
      <c r="AD40" s="135"/>
    </row>
    <row r="41" spans="1:30" s="10" customFormat="1" x14ac:dyDescent="0.2">
      <c r="A41" s="15" t="s">
        <v>73</v>
      </c>
      <c r="B41" s="381" t="s">
        <v>105</v>
      </c>
      <c r="C41" s="163">
        <f>'18'!C41</f>
        <v>4988</v>
      </c>
      <c r="D41" s="163">
        <f>'18'!D41</f>
        <v>3470</v>
      </c>
      <c r="E41" s="163">
        <f>'18'!E41</f>
        <v>8458</v>
      </c>
      <c r="F41" s="209">
        <f>'6'!J41</f>
        <v>16</v>
      </c>
      <c r="G41" s="383">
        <f>'6'!H41</f>
        <v>76929.377500000002</v>
      </c>
      <c r="H41" s="209">
        <f>'7'!K41</f>
        <v>0</v>
      </c>
      <c r="I41" s="383">
        <f>'7'!H41</f>
        <v>0</v>
      </c>
      <c r="J41" s="209">
        <f>'8'!J41</f>
        <v>0</v>
      </c>
      <c r="K41" s="383">
        <f>'8'!H41</f>
        <v>0</v>
      </c>
      <c r="L41" s="209">
        <f>'9'!L41</f>
        <v>0</v>
      </c>
      <c r="M41" s="383">
        <f>'9'!H41</f>
        <v>0</v>
      </c>
      <c r="N41" s="209">
        <f>'10'!S41</f>
        <v>467</v>
      </c>
      <c r="O41" s="383">
        <f>'10'!K41</f>
        <v>3243825.5</v>
      </c>
      <c r="P41" s="209">
        <f>'11'!I41</f>
        <v>177</v>
      </c>
      <c r="Q41" s="383">
        <f>'11'!H41</f>
        <v>1000050</v>
      </c>
      <c r="R41" s="209">
        <f>'12'!I41</f>
        <v>304</v>
      </c>
      <c r="S41" s="209">
        <f>'13'!K41</f>
        <v>836</v>
      </c>
      <c r="T41" s="383">
        <f>'13'!O41</f>
        <v>7055944.5</v>
      </c>
      <c r="U41" s="209">
        <f>'14'!Q41+'14'!R41</f>
        <v>1021.2</v>
      </c>
      <c r="V41" s="209">
        <f>'14'!AA41</f>
        <v>322.35616438356163</v>
      </c>
      <c r="W41" s="384">
        <f>'14'!P41</f>
        <v>289860</v>
      </c>
      <c r="X41" s="209">
        <f t="shared" si="3"/>
        <v>2821.2</v>
      </c>
      <c r="Y41" s="385">
        <f t="shared" si="4"/>
        <v>11666609.377499999</v>
      </c>
      <c r="Z41" s="372">
        <f t="shared" si="5"/>
        <v>0.33355403168597775</v>
      </c>
      <c r="AA41" s="385">
        <f t="shared" si="6"/>
        <v>1379.3579306573658</v>
      </c>
      <c r="AB41" s="385">
        <f t="shared" si="7"/>
        <v>4135.335806571672</v>
      </c>
      <c r="AC41" s="1"/>
      <c r="AD41" s="135"/>
    </row>
    <row r="42" spans="1:30" s="10" customFormat="1" x14ac:dyDescent="0.2">
      <c r="A42" s="15" t="s">
        <v>74</v>
      </c>
      <c r="B42" s="381" t="s">
        <v>105</v>
      </c>
      <c r="C42" s="163">
        <f>'18'!C42</f>
        <v>12632</v>
      </c>
      <c r="D42" s="163">
        <f>'18'!D42</f>
        <v>8774</v>
      </c>
      <c r="E42" s="163">
        <f>'18'!E42</f>
        <v>21406</v>
      </c>
      <c r="F42" s="209">
        <f>'6'!J42</f>
        <v>140</v>
      </c>
      <c r="G42" s="383">
        <f>'6'!H42</f>
        <v>375995.03103448276</v>
      </c>
      <c r="H42" s="209">
        <f>'7'!K42</f>
        <v>0</v>
      </c>
      <c r="I42" s="383">
        <f>'7'!H42</f>
        <v>0</v>
      </c>
      <c r="J42" s="209">
        <f>'8'!J42</f>
        <v>0</v>
      </c>
      <c r="K42" s="383">
        <f>'8'!H42</f>
        <v>0</v>
      </c>
      <c r="L42" s="209">
        <f>'9'!L42</f>
        <v>150</v>
      </c>
      <c r="M42" s="383">
        <f>'9'!H42</f>
        <v>269825</v>
      </c>
      <c r="N42" s="209">
        <f>'10'!S42</f>
        <v>864</v>
      </c>
      <c r="O42" s="383">
        <f>'10'!K42</f>
        <v>7170187.4029705292</v>
      </c>
      <c r="P42" s="209">
        <f>'11'!I42</f>
        <v>268</v>
      </c>
      <c r="Q42" s="383">
        <f>'11'!H42</f>
        <v>2080810</v>
      </c>
      <c r="R42" s="209">
        <f>'12'!I42</f>
        <v>172</v>
      </c>
      <c r="S42" s="209">
        <f>'13'!K42</f>
        <v>2968</v>
      </c>
      <c r="T42" s="383">
        <f>'13'!O42</f>
        <v>7828780.5</v>
      </c>
      <c r="U42" s="209">
        <f>'14'!Q42+'14'!R42</f>
        <v>3209.3090033345684</v>
      </c>
      <c r="V42" s="209">
        <f>'14'!AA42</f>
        <v>872.81993330863293</v>
      </c>
      <c r="W42" s="384">
        <f>'14'!P42</f>
        <v>1172310.9499999997</v>
      </c>
      <c r="X42" s="209">
        <f t="shared" si="3"/>
        <v>7771.3090033345688</v>
      </c>
      <c r="Y42" s="385">
        <f t="shared" si="4"/>
        <v>18897908.88400501</v>
      </c>
      <c r="Z42" s="372">
        <f t="shared" si="5"/>
        <v>0.36304349263452157</v>
      </c>
      <c r="AA42" s="385">
        <f t="shared" si="6"/>
        <v>882.8323313092128</v>
      </c>
      <c r="AB42" s="385">
        <f t="shared" si="7"/>
        <v>2431.7536306812867</v>
      </c>
      <c r="AC42" s="1"/>
      <c r="AD42" s="135"/>
    </row>
    <row r="43" spans="1:30" s="10" customFormat="1" x14ac:dyDescent="0.2">
      <c r="A43" s="15" t="s">
        <v>75</v>
      </c>
      <c r="B43" s="381" t="s">
        <v>105</v>
      </c>
      <c r="C43" s="163">
        <f>'18'!C43</f>
        <v>9763</v>
      </c>
      <c r="D43" s="163">
        <f>'18'!D43</f>
        <v>6765</v>
      </c>
      <c r="E43" s="163">
        <f>'18'!E43</f>
        <v>16528</v>
      </c>
      <c r="F43" s="209">
        <f>'6'!J43</f>
        <v>332</v>
      </c>
      <c r="G43" s="383">
        <f>'6'!H43</f>
        <v>690899.65269461076</v>
      </c>
      <c r="H43" s="209">
        <f>'7'!K43</f>
        <v>0</v>
      </c>
      <c r="I43" s="383">
        <f>'7'!H43</f>
        <v>0</v>
      </c>
      <c r="J43" s="209">
        <f>'8'!J43</f>
        <v>0</v>
      </c>
      <c r="K43" s="383">
        <f>'8'!H43</f>
        <v>0</v>
      </c>
      <c r="L43" s="209">
        <f>'9'!L43</f>
        <v>141</v>
      </c>
      <c r="M43" s="383">
        <f>'9'!H43</f>
        <v>252224</v>
      </c>
      <c r="N43" s="209">
        <f>'10'!S43</f>
        <v>932</v>
      </c>
      <c r="O43" s="383">
        <f>'10'!K43</f>
        <v>7700462.951384156</v>
      </c>
      <c r="P43" s="209">
        <f>'11'!I43</f>
        <v>374</v>
      </c>
      <c r="Q43" s="383">
        <f>'11'!H43</f>
        <v>2607960</v>
      </c>
      <c r="R43" s="209">
        <f>'12'!I43</f>
        <v>0</v>
      </c>
      <c r="S43" s="209">
        <f>'13'!K43</f>
        <v>1304</v>
      </c>
      <c r="T43" s="383">
        <f>'13'!O43</f>
        <v>3144950.5</v>
      </c>
      <c r="U43" s="209">
        <f>'14'!Q43+'14'!R43</f>
        <v>2279.7757009345796</v>
      </c>
      <c r="V43" s="209">
        <f>'14'!AA43</f>
        <v>523.06542056074761</v>
      </c>
      <c r="W43" s="384">
        <f>'14'!P43</f>
        <v>513066.24000000005</v>
      </c>
      <c r="X43" s="209">
        <f t="shared" si="3"/>
        <v>5362.7757009345796</v>
      </c>
      <c r="Y43" s="385">
        <f t="shared" si="4"/>
        <v>14909563.344078766</v>
      </c>
      <c r="Z43" s="372">
        <f t="shared" si="5"/>
        <v>0.32446610000814252</v>
      </c>
      <c r="AA43" s="385">
        <f t="shared" si="6"/>
        <v>902.07909874629513</v>
      </c>
      <c r="AB43" s="385">
        <f t="shared" si="7"/>
        <v>2780.1952152279</v>
      </c>
      <c r="AC43" s="1"/>
      <c r="AD43" s="135"/>
    </row>
    <row r="44" spans="1:30" s="10" customFormat="1" x14ac:dyDescent="0.2">
      <c r="A44" s="15" t="s">
        <v>76</v>
      </c>
      <c r="B44" s="381" t="s">
        <v>109</v>
      </c>
      <c r="C44" s="163">
        <f>'18'!C44</f>
        <v>3743</v>
      </c>
      <c r="D44" s="163">
        <f>'18'!D44</f>
        <v>2706</v>
      </c>
      <c r="E44" s="163">
        <f>'18'!E44</f>
        <v>6449</v>
      </c>
      <c r="F44" s="209">
        <f>'6'!J44</f>
        <v>178</v>
      </c>
      <c r="G44" s="383">
        <f>'6'!H44</f>
        <v>414800.04571428575</v>
      </c>
      <c r="H44" s="209">
        <f>'7'!K44</f>
        <v>19</v>
      </c>
      <c r="I44" s="383">
        <f>'7'!H44</f>
        <v>46373.41</v>
      </c>
      <c r="J44" s="209">
        <f>'8'!J44</f>
        <v>0</v>
      </c>
      <c r="K44" s="383">
        <f>'8'!H44</f>
        <v>0</v>
      </c>
      <c r="L44" s="209">
        <f>'9'!L44</f>
        <v>0</v>
      </c>
      <c r="M44" s="383">
        <f>'9'!H44</f>
        <v>0</v>
      </c>
      <c r="N44" s="209">
        <f>'10'!S44</f>
        <v>395</v>
      </c>
      <c r="O44" s="383">
        <f>'10'!K44</f>
        <v>4238290.6851528538</v>
      </c>
      <c r="P44" s="209">
        <f>'11'!I44</f>
        <v>130</v>
      </c>
      <c r="Q44" s="383">
        <f>'11'!H44</f>
        <v>824000</v>
      </c>
      <c r="R44" s="209">
        <f>'12'!I44</f>
        <v>110</v>
      </c>
      <c r="S44" s="209">
        <f>'13'!K44</f>
        <v>673</v>
      </c>
      <c r="T44" s="383">
        <f>'13'!O44</f>
        <v>1489947.75</v>
      </c>
      <c r="U44" s="209">
        <f>'14'!Q44+'14'!R44</f>
        <v>1442.2597864768684</v>
      </c>
      <c r="V44" s="209">
        <f>'14'!AA44</f>
        <v>147.20996441281139</v>
      </c>
      <c r="W44" s="384">
        <f>'14'!P44</f>
        <v>283965</v>
      </c>
      <c r="X44" s="209">
        <f t="shared" si="3"/>
        <v>2947.2597864768686</v>
      </c>
      <c r="Y44" s="385">
        <f t="shared" si="4"/>
        <v>7297376.8908671392</v>
      </c>
      <c r="Z44" s="372">
        <f t="shared" si="5"/>
        <v>0.4570103560981344</v>
      </c>
      <c r="AA44" s="385">
        <f t="shared" si="6"/>
        <v>1131.5516965214979</v>
      </c>
      <c r="AB44" s="385">
        <f t="shared" si="7"/>
        <v>2475.9869911536935</v>
      </c>
      <c r="AC44" s="1"/>
      <c r="AD44" s="135"/>
    </row>
    <row r="45" spans="1:30" s="10" customFormat="1" x14ac:dyDescent="0.2">
      <c r="A45" s="15" t="s">
        <v>77</v>
      </c>
      <c r="B45" s="381" t="s">
        <v>109</v>
      </c>
      <c r="C45" s="163">
        <f>'18'!C45</f>
        <v>1364</v>
      </c>
      <c r="D45" s="163">
        <f>'18'!D45</f>
        <v>1008</v>
      </c>
      <c r="E45" s="163">
        <f>'18'!E45</f>
        <v>2372</v>
      </c>
      <c r="F45" s="209">
        <f>'6'!J45</f>
        <v>0</v>
      </c>
      <c r="G45" s="383">
        <f>'6'!H45</f>
        <v>0</v>
      </c>
      <c r="H45" s="209">
        <f>'7'!K45</f>
        <v>0</v>
      </c>
      <c r="I45" s="383">
        <f>'7'!H45</f>
        <v>0</v>
      </c>
      <c r="J45" s="209">
        <f>'8'!J45</f>
        <v>0</v>
      </c>
      <c r="K45" s="383">
        <f>'8'!H45</f>
        <v>0</v>
      </c>
      <c r="L45" s="209">
        <f>'9'!L45</f>
        <v>237</v>
      </c>
      <c r="M45" s="383">
        <f>'9'!H45</f>
        <v>696147</v>
      </c>
      <c r="N45" s="209">
        <f>'10'!S45</f>
        <v>161</v>
      </c>
      <c r="O45" s="383">
        <f>'10'!K45</f>
        <v>1121139.481617647</v>
      </c>
      <c r="P45" s="209">
        <f>'11'!I45</f>
        <v>52</v>
      </c>
      <c r="Q45" s="383">
        <f>'11'!H45</f>
        <v>400860</v>
      </c>
      <c r="R45" s="209">
        <f>'12'!I45</f>
        <v>172</v>
      </c>
      <c r="S45" s="209">
        <f>'13'!K45</f>
        <v>406</v>
      </c>
      <c r="T45" s="383">
        <f>'13'!O45</f>
        <v>1187633.5</v>
      </c>
      <c r="U45" s="209">
        <f>'14'!Q45+'14'!R45</f>
        <v>274.05333333333334</v>
      </c>
      <c r="V45" s="209">
        <f>'14'!AA45</f>
        <v>0</v>
      </c>
      <c r="W45" s="384">
        <f>'14'!P45</f>
        <v>29620</v>
      </c>
      <c r="X45" s="209">
        <f t="shared" si="3"/>
        <v>1302.0533333333333</v>
      </c>
      <c r="Y45" s="385">
        <f t="shared" si="4"/>
        <v>3435399.9816176472</v>
      </c>
      <c r="Z45" s="372">
        <f t="shared" si="5"/>
        <v>0.54892636312535126</v>
      </c>
      <c r="AA45" s="385">
        <f t="shared" si="6"/>
        <v>1448.3136516094635</v>
      </c>
      <c r="AB45" s="385">
        <f t="shared" si="7"/>
        <v>2638.4479757237136</v>
      </c>
      <c r="AC45" s="1"/>
      <c r="AD45" s="135"/>
    </row>
    <row r="46" spans="1:30" s="10" customFormat="1" x14ac:dyDescent="0.2">
      <c r="A46" s="15" t="s">
        <v>78</v>
      </c>
      <c r="B46" s="381" t="s">
        <v>109</v>
      </c>
      <c r="C46" s="163">
        <f>'18'!C46</f>
        <v>3475</v>
      </c>
      <c r="D46" s="163">
        <f>'18'!D46</f>
        <v>2487</v>
      </c>
      <c r="E46" s="163">
        <f>'18'!E46</f>
        <v>5962</v>
      </c>
      <c r="F46" s="209">
        <f>'6'!J46</f>
        <v>0</v>
      </c>
      <c r="G46" s="383">
        <f>'6'!H46</f>
        <v>0</v>
      </c>
      <c r="H46" s="209">
        <f>'7'!K46</f>
        <v>0</v>
      </c>
      <c r="I46" s="383">
        <f>'7'!H46</f>
        <v>0</v>
      </c>
      <c r="J46" s="209">
        <f>'8'!J46</f>
        <v>0</v>
      </c>
      <c r="K46" s="383">
        <f>'8'!H46</f>
        <v>0</v>
      </c>
      <c r="L46" s="209">
        <f>'9'!L46</f>
        <v>337</v>
      </c>
      <c r="M46" s="383">
        <f>'9'!H46</f>
        <v>651802</v>
      </c>
      <c r="N46" s="209">
        <f>'10'!S46</f>
        <v>438</v>
      </c>
      <c r="O46" s="383">
        <f>'10'!K46</f>
        <v>3307204</v>
      </c>
      <c r="P46" s="209">
        <f>'11'!I46</f>
        <v>83</v>
      </c>
      <c r="Q46" s="383">
        <f>'11'!H46</f>
        <v>612880</v>
      </c>
      <c r="R46" s="209">
        <f>'12'!I46</f>
        <v>0</v>
      </c>
      <c r="S46" s="209">
        <f>'13'!K46</f>
        <v>558</v>
      </c>
      <c r="T46" s="383">
        <f>'13'!O46</f>
        <v>2261495.666666667</v>
      </c>
      <c r="U46" s="209">
        <f>'14'!Q46+'14'!R46</f>
        <v>726.63157894736844</v>
      </c>
      <c r="V46" s="209">
        <f>'14'!AA46</f>
        <v>370.15789473684214</v>
      </c>
      <c r="W46" s="384">
        <f>'14'!P46</f>
        <v>251440</v>
      </c>
      <c r="X46" s="209">
        <f t="shared" si="3"/>
        <v>2142.6315789473683</v>
      </c>
      <c r="Y46" s="385">
        <f t="shared" si="4"/>
        <v>7084821.666666667</v>
      </c>
      <c r="Z46" s="372">
        <f t="shared" si="5"/>
        <v>0.35938134500962232</v>
      </c>
      <c r="AA46" s="385">
        <f t="shared" si="6"/>
        <v>1188.329699206083</v>
      </c>
      <c r="AB46" s="385">
        <f t="shared" si="7"/>
        <v>3306.5981740768038</v>
      </c>
      <c r="AC46" s="1"/>
      <c r="AD46" s="135"/>
    </row>
    <row r="47" spans="1:30" s="10" customFormat="1" x14ac:dyDescent="0.2">
      <c r="A47" s="15" t="s">
        <v>79</v>
      </c>
      <c r="B47" s="381" t="s">
        <v>109</v>
      </c>
      <c r="C47" s="163">
        <f>'18'!C47</f>
        <v>1725</v>
      </c>
      <c r="D47" s="163">
        <f>'18'!D47</f>
        <v>1197</v>
      </c>
      <c r="E47" s="163">
        <f>'18'!E47</f>
        <v>2922</v>
      </c>
      <c r="F47" s="209">
        <f>'6'!J47</f>
        <v>0</v>
      </c>
      <c r="G47" s="383">
        <f>'6'!H47</f>
        <v>0</v>
      </c>
      <c r="H47" s="209">
        <f>'7'!K47</f>
        <v>29</v>
      </c>
      <c r="I47" s="383">
        <f>'7'!H47</f>
        <v>77056.22</v>
      </c>
      <c r="J47" s="209">
        <f>'8'!J47</f>
        <v>40</v>
      </c>
      <c r="K47" s="383">
        <f>'8'!H47</f>
        <v>314344.9144008545</v>
      </c>
      <c r="L47" s="209">
        <f>'9'!L47</f>
        <v>0</v>
      </c>
      <c r="M47" s="383">
        <f>'9'!H47</f>
        <v>0</v>
      </c>
      <c r="N47" s="209">
        <f>'10'!S47</f>
        <v>222</v>
      </c>
      <c r="O47" s="383">
        <f>'10'!K47</f>
        <v>1822124.6427350426</v>
      </c>
      <c r="P47" s="209">
        <f>'11'!I47</f>
        <v>57</v>
      </c>
      <c r="Q47" s="383">
        <f>'11'!H47</f>
        <v>325410</v>
      </c>
      <c r="R47" s="209">
        <f>'12'!I47</f>
        <v>0</v>
      </c>
      <c r="S47" s="209">
        <f>'13'!K47</f>
        <v>230</v>
      </c>
      <c r="T47" s="383">
        <f>'13'!O47</f>
        <v>882552.16666666663</v>
      </c>
      <c r="U47" s="209">
        <f>'14'!Q47+'14'!R47</f>
        <v>315.56603773584908</v>
      </c>
      <c r="V47" s="209">
        <f>'14'!AA47</f>
        <v>187.5</v>
      </c>
      <c r="W47" s="384">
        <f>'14'!P47</f>
        <v>74675</v>
      </c>
      <c r="X47" s="209">
        <f t="shared" si="3"/>
        <v>893.56603773584902</v>
      </c>
      <c r="Y47" s="385">
        <f t="shared" si="4"/>
        <v>3496162.9438025635</v>
      </c>
      <c r="Z47" s="372">
        <f t="shared" si="5"/>
        <v>0.3058063099712009</v>
      </c>
      <c r="AA47" s="385">
        <f t="shared" si="6"/>
        <v>1196.4965584539916</v>
      </c>
      <c r="AB47" s="385">
        <f t="shared" si="7"/>
        <v>3912.5960434455092</v>
      </c>
      <c r="AC47" s="1"/>
      <c r="AD47" s="135"/>
    </row>
    <row r="48" spans="1:30" s="10" customFormat="1" x14ac:dyDescent="0.2">
      <c r="A48" s="15" t="s">
        <v>80</v>
      </c>
      <c r="B48" s="381" t="s">
        <v>109</v>
      </c>
      <c r="C48" s="163">
        <f>'18'!C48</f>
        <v>5043</v>
      </c>
      <c r="D48" s="163">
        <f>'18'!D48</f>
        <v>3645</v>
      </c>
      <c r="E48" s="163">
        <f>'18'!E48</f>
        <v>8688</v>
      </c>
      <c r="F48" s="209">
        <f>'6'!J48</f>
        <v>178</v>
      </c>
      <c r="G48" s="383">
        <f>'6'!H48</f>
        <v>522491.99038461532</v>
      </c>
      <c r="H48" s="209">
        <f>'7'!K48</f>
        <v>0</v>
      </c>
      <c r="I48" s="383">
        <f>'7'!H48</f>
        <v>0</v>
      </c>
      <c r="J48" s="209">
        <f>'8'!J48</f>
        <v>0</v>
      </c>
      <c r="K48" s="383">
        <f>'8'!H48</f>
        <v>0</v>
      </c>
      <c r="L48" s="209">
        <f>'9'!L48</f>
        <v>0</v>
      </c>
      <c r="M48" s="383">
        <f>'9'!H48</f>
        <v>0</v>
      </c>
      <c r="N48" s="209">
        <f>'10'!S48</f>
        <v>205</v>
      </c>
      <c r="O48" s="383">
        <f>'10'!K48</f>
        <v>1788669</v>
      </c>
      <c r="P48" s="209">
        <f>'11'!I48</f>
        <v>142</v>
      </c>
      <c r="Q48" s="383">
        <f>'11'!H48</f>
        <v>831800</v>
      </c>
      <c r="R48" s="209">
        <f>'12'!I48</f>
        <v>0</v>
      </c>
      <c r="S48" s="209">
        <f>'13'!K48</f>
        <v>569</v>
      </c>
      <c r="T48" s="383">
        <f>'13'!O48</f>
        <v>2609942.6666666665</v>
      </c>
      <c r="U48" s="209">
        <f>'14'!Q48+'14'!R48</f>
        <v>1269.4190620272313</v>
      </c>
      <c r="V48" s="209">
        <f>'14'!AA48</f>
        <v>595.66868381240545</v>
      </c>
      <c r="W48" s="384">
        <f>'14'!P48</f>
        <v>355155</v>
      </c>
      <c r="X48" s="209">
        <f t="shared" si="3"/>
        <v>2363.4190620272311</v>
      </c>
      <c r="Y48" s="385">
        <f t="shared" si="4"/>
        <v>6108058.657051282</v>
      </c>
      <c r="Z48" s="372">
        <f t="shared" si="5"/>
        <v>0.27203258080423931</v>
      </c>
      <c r="AA48" s="385">
        <f t="shared" si="6"/>
        <v>703.04542553536851</v>
      </c>
      <c r="AB48" s="385">
        <f t="shared" si="7"/>
        <v>2584.4162616730664</v>
      </c>
      <c r="AC48" s="1"/>
      <c r="AD48" s="135"/>
    </row>
    <row r="49" spans="1:30" s="10" customFormat="1" x14ac:dyDescent="0.2">
      <c r="A49" s="15" t="s">
        <v>81</v>
      </c>
      <c r="B49" s="381" t="s">
        <v>105</v>
      </c>
      <c r="C49" s="163">
        <f>'18'!C49</f>
        <v>27985</v>
      </c>
      <c r="D49" s="163">
        <f>'18'!D49</f>
        <v>19320</v>
      </c>
      <c r="E49" s="163">
        <f>'18'!E49</f>
        <v>47305</v>
      </c>
      <c r="F49" s="209">
        <f>'6'!J49</f>
        <v>157</v>
      </c>
      <c r="G49" s="383">
        <f>'6'!H49</f>
        <v>552830.30000000005</v>
      </c>
      <c r="H49" s="209">
        <f>'7'!K49</f>
        <v>0</v>
      </c>
      <c r="I49" s="383">
        <f>'7'!H49</f>
        <v>0</v>
      </c>
      <c r="J49" s="209">
        <f>'8'!J49</f>
        <v>0</v>
      </c>
      <c r="K49" s="383">
        <f>'8'!H49</f>
        <v>0</v>
      </c>
      <c r="L49" s="209">
        <f>'9'!L49</f>
        <v>161</v>
      </c>
      <c r="M49" s="383">
        <f>'9'!H49</f>
        <v>314692</v>
      </c>
      <c r="N49" s="209">
        <f>'10'!S49</f>
        <v>198</v>
      </c>
      <c r="O49" s="383">
        <f>'10'!K49</f>
        <v>2271144.7889273358</v>
      </c>
      <c r="P49" s="209">
        <f>'11'!I49</f>
        <v>183</v>
      </c>
      <c r="Q49" s="383">
        <f>'11'!H49</f>
        <v>1413680</v>
      </c>
      <c r="R49" s="209">
        <f>'12'!I49</f>
        <v>122</v>
      </c>
      <c r="S49" s="209">
        <f>'13'!K49</f>
        <v>4479</v>
      </c>
      <c r="T49" s="383">
        <f>'13'!O49</f>
        <v>25019817</v>
      </c>
      <c r="U49" s="209">
        <f>'14'!Q49+'14'!R49</f>
        <v>8308.4312108215108</v>
      </c>
      <c r="V49" s="209">
        <f>'14'!AA49</f>
        <v>3026.5773672055425</v>
      </c>
      <c r="W49" s="384">
        <f>'14'!P49</f>
        <v>2230788.5</v>
      </c>
      <c r="X49" s="209">
        <f t="shared" si="3"/>
        <v>13608.431210821511</v>
      </c>
      <c r="Y49" s="385">
        <f t="shared" si="4"/>
        <v>31802952.588927336</v>
      </c>
      <c r="Z49" s="372">
        <f t="shared" si="5"/>
        <v>0.28767426721956474</v>
      </c>
      <c r="AA49" s="385">
        <f t="shared" si="6"/>
        <v>672.29579513639862</v>
      </c>
      <c r="AB49" s="385">
        <f t="shared" si="7"/>
        <v>2337.0035896303334</v>
      </c>
      <c r="AC49" s="1"/>
      <c r="AD49" s="135"/>
    </row>
    <row r="50" spans="1:30" s="10" customFormat="1" x14ac:dyDescent="0.2">
      <c r="A50" s="15" t="s">
        <v>82</v>
      </c>
      <c r="B50" s="381" t="s">
        <v>109</v>
      </c>
      <c r="C50" s="163">
        <f>'18'!C50</f>
        <v>660</v>
      </c>
      <c r="D50" s="163">
        <f>'18'!D50</f>
        <v>390</v>
      </c>
      <c r="E50" s="163">
        <f>'18'!E50</f>
        <v>1050</v>
      </c>
      <c r="F50" s="209">
        <f>'6'!J50</f>
        <v>17</v>
      </c>
      <c r="G50" s="383">
        <f>'6'!H50</f>
        <v>48290.57608040201</v>
      </c>
      <c r="H50" s="209">
        <f>'7'!K50</f>
        <v>0</v>
      </c>
      <c r="I50" s="383">
        <f>'7'!H50</f>
        <v>0</v>
      </c>
      <c r="J50" s="209">
        <f>'8'!J50</f>
        <v>0</v>
      </c>
      <c r="K50" s="383">
        <f>'8'!H50</f>
        <v>0</v>
      </c>
      <c r="L50" s="209">
        <f>'9'!L50</f>
        <v>0</v>
      </c>
      <c r="M50" s="383">
        <f>'9'!H50</f>
        <v>0</v>
      </c>
      <c r="N50" s="209">
        <f>'10'!S50</f>
        <v>94</v>
      </c>
      <c r="O50" s="383">
        <f>'10'!K50</f>
        <v>802205</v>
      </c>
      <c r="P50" s="209">
        <f>'11'!I50</f>
        <v>17</v>
      </c>
      <c r="Q50" s="383">
        <f>'11'!H50</f>
        <v>133620</v>
      </c>
      <c r="R50" s="209">
        <f>'12'!I50</f>
        <v>103</v>
      </c>
      <c r="S50" s="209">
        <f>'13'!K50</f>
        <v>77</v>
      </c>
      <c r="T50" s="383">
        <f>'13'!O50</f>
        <v>1114924</v>
      </c>
      <c r="U50" s="209">
        <f>'14'!Q50+'14'!R50</f>
        <v>179.72972972972974</v>
      </c>
      <c r="V50" s="209">
        <f>'14'!AA50</f>
        <v>103.42342342342343</v>
      </c>
      <c r="W50" s="384">
        <f>'14'!P50</f>
        <v>96840</v>
      </c>
      <c r="X50" s="209">
        <f t="shared" si="3"/>
        <v>487.72972972972974</v>
      </c>
      <c r="Y50" s="385">
        <f t="shared" si="4"/>
        <v>2195879.5760804019</v>
      </c>
      <c r="Z50" s="372">
        <f t="shared" si="5"/>
        <v>0.46450450450450453</v>
      </c>
      <c r="AA50" s="385">
        <f t="shared" si="6"/>
        <v>2091.3138819813353</v>
      </c>
      <c r="AB50" s="385">
        <f t="shared" si="7"/>
        <v>4502.2467203244414</v>
      </c>
      <c r="AC50" s="1"/>
      <c r="AD50" s="135"/>
    </row>
    <row r="51" spans="1:30" s="10" customFormat="1" x14ac:dyDescent="0.2">
      <c r="A51" s="15" t="s">
        <v>83</v>
      </c>
      <c r="B51" s="381" t="s">
        <v>105</v>
      </c>
      <c r="C51" s="163">
        <f>'18'!C51</f>
        <v>9370</v>
      </c>
      <c r="D51" s="163">
        <f>'18'!D51</f>
        <v>6861</v>
      </c>
      <c r="E51" s="163">
        <f>'18'!E51</f>
        <v>16231</v>
      </c>
      <c r="F51" s="209">
        <f>'6'!J51</f>
        <v>220</v>
      </c>
      <c r="G51" s="383">
        <f>'6'!H51</f>
        <v>588947.96896551724</v>
      </c>
      <c r="H51" s="209">
        <f>'7'!K51</f>
        <v>0</v>
      </c>
      <c r="I51" s="383">
        <f>'7'!H51</f>
        <v>0</v>
      </c>
      <c r="J51" s="209">
        <f>'8'!J51</f>
        <v>0</v>
      </c>
      <c r="K51" s="383">
        <f>'8'!H51</f>
        <v>0</v>
      </c>
      <c r="L51" s="209">
        <f>'9'!L51</f>
        <v>128</v>
      </c>
      <c r="M51" s="383">
        <f>'9'!H51</f>
        <v>320774</v>
      </c>
      <c r="N51" s="209">
        <f>'10'!S51</f>
        <v>278</v>
      </c>
      <c r="O51" s="383">
        <f>'10'!K51</f>
        <v>2337107.5970294708</v>
      </c>
      <c r="P51" s="209">
        <f>'11'!I51</f>
        <v>226</v>
      </c>
      <c r="Q51" s="383">
        <f>'11'!H51</f>
        <v>1499360</v>
      </c>
      <c r="R51" s="209">
        <f>'12'!I51</f>
        <v>98</v>
      </c>
      <c r="S51" s="209">
        <f>'13'!K51</f>
        <v>1770</v>
      </c>
      <c r="T51" s="383">
        <f>'13'!O51</f>
        <v>5149810</v>
      </c>
      <c r="U51" s="209">
        <f>'14'!Q51+'14'!R51</f>
        <v>2220.6946454413892</v>
      </c>
      <c r="V51" s="209">
        <f>'14'!AA51</f>
        <v>868.84949348769896</v>
      </c>
      <c r="W51" s="384">
        <f>'14'!P51</f>
        <v>815961.98</v>
      </c>
      <c r="X51" s="209">
        <f t="shared" si="3"/>
        <v>4940.6946454413892</v>
      </c>
      <c r="Y51" s="385">
        <f t="shared" si="4"/>
        <v>10711961.54599499</v>
      </c>
      <c r="Z51" s="372">
        <f t="shared" si="5"/>
        <v>0.30439865969080088</v>
      </c>
      <c r="AA51" s="385">
        <f t="shared" si="6"/>
        <v>659.96929000030741</v>
      </c>
      <c r="AB51" s="385">
        <f t="shared" si="7"/>
        <v>2168.1083966357955</v>
      </c>
      <c r="AC51" s="1"/>
      <c r="AD51" s="135"/>
    </row>
    <row r="52" spans="1:30" s="10" customFormat="1" x14ac:dyDescent="0.2">
      <c r="A52" s="15" t="s">
        <v>84</v>
      </c>
      <c r="B52" s="381" t="s">
        <v>109</v>
      </c>
      <c r="C52" s="163">
        <f>'18'!C52</f>
        <v>3098</v>
      </c>
      <c r="D52" s="163">
        <f>'18'!D52</f>
        <v>2175</v>
      </c>
      <c r="E52" s="163">
        <f>'18'!E52</f>
        <v>5273</v>
      </c>
      <c r="F52" s="209">
        <f>'6'!J52</f>
        <v>78</v>
      </c>
      <c r="G52" s="383">
        <f>'6'!H52</f>
        <v>220325.75336683416</v>
      </c>
      <c r="H52" s="209">
        <f>'7'!K52</f>
        <v>0</v>
      </c>
      <c r="I52" s="383">
        <f>'7'!H52</f>
        <v>0</v>
      </c>
      <c r="J52" s="209">
        <f>'8'!J52</f>
        <v>0</v>
      </c>
      <c r="K52" s="383">
        <f>'8'!H52</f>
        <v>0</v>
      </c>
      <c r="L52" s="209">
        <f>'9'!L52</f>
        <v>0</v>
      </c>
      <c r="M52" s="383">
        <f>'9'!H52</f>
        <v>0</v>
      </c>
      <c r="N52" s="209">
        <f>'10'!S52</f>
        <v>297</v>
      </c>
      <c r="O52" s="383">
        <f>'10'!K52</f>
        <v>2686758</v>
      </c>
      <c r="P52" s="209">
        <f>'11'!I52</f>
        <v>127</v>
      </c>
      <c r="Q52" s="383">
        <f>'11'!H52</f>
        <v>297160</v>
      </c>
      <c r="R52" s="209">
        <f>'12'!I52</f>
        <v>76</v>
      </c>
      <c r="S52" s="209">
        <f>'13'!K52</f>
        <v>506</v>
      </c>
      <c r="T52" s="383">
        <f>'13'!O52</f>
        <v>1612012</v>
      </c>
      <c r="U52" s="209">
        <f>'14'!Q52+'14'!R52</f>
        <v>464.64625850340138</v>
      </c>
      <c r="V52" s="209">
        <f>'14'!AA52</f>
        <v>2.8401360544217691</v>
      </c>
      <c r="W52" s="384">
        <f>'14'!P52</f>
        <v>64460</v>
      </c>
      <c r="X52" s="209">
        <f t="shared" si="3"/>
        <v>1548.6462585034014</v>
      </c>
      <c r="Y52" s="385">
        <f t="shared" si="4"/>
        <v>4880715.7533668336</v>
      </c>
      <c r="Z52" s="372">
        <f t="shared" si="5"/>
        <v>0.29369358211708729</v>
      </c>
      <c r="AA52" s="385">
        <f t="shared" si="6"/>
        <v>925.6051115810418</v>
      </c>
      <c r="AB52" s="385">
        <f t="shared" si="7"/>
        <v>3151.6014238677822</v>
      </c>
      <c r="AC52" s="1"/>
      <c r="AD52" s="135"/>
    </row>
    <row r="53" spans="1:30" s="10" customFormat="1" x14ac:dyDescent="0.2">
      <c r="A53" s="15" t="s">
        <v>85</v>
      </c>
      <c r="B53" s="381" t="s">
        <v>109</v>
      </c>
      <c r="C53" s="163">
        <f>'18'!C53</f>
        <v>1648</v>
      </c>
      <c r="D53" s="163">
        <f>'18'!D53</f>
        <v>1113</v>
      </c>
      <c r="E53" s="163">
        <f>'18'!E53</f>
        <v>2761</v>
      </c>
      <c r="F53" s="209">
        <f>'6'!J53</f>
        <v>45</v>
      </c>
      <c r="G53" s="383">
        <f>'6'!H53</f>
        <v>70796.688113207565</v>
      </c>
      <c r="H53" s="209">
        <f>'7'!K53</f>
        <v>0</v>
      </c>
      <c r="I53" s="383">
        <f>'7'!H53</f>
        <v>0</v>
      </c>
      <c r="J53" s="209">
        <f>'8'!J53</f>
        <v>0</v>
      </c>
      <c r="K53" s="383">
        <f>'8'!H53</f>
        <v>0</v>
      </c>
      <c r="L53" s="209">
        <f>'9'!L53</f>
        <v>83</v>
      </c>
      <c r="M53" s="383">
        <f>'9'!H53</f>
        <v>305847</v>
      </c>
      <c r="N53" s="209">
        <f>'10'!S53</f>
        <v>44</v>
      </c>
      <c r="O53" s="383">
        <f>'10'!K53</f>
        <v>346392.14634146338</v>
      </c>
      <c r="P53" s="209">
        <f>'11'!I53</f>
        <v>15</v>
      </c>
      <c r="Q53" s="383">
        <f>'11'!H53</f>
        <v>58650</v>
      </c>
      <c r="R53" s="209">
        <f>'12'!I53</f>
        <v>15</v>
      </c>
      <c r="S53" s="209">
        <f>'13'!K53</f>
        <v>206</v>
      </c>
      <c r="T53" s="383">
        <f>'13'!O53</f>
        <v>4098997.5</v>
      </c>
      <c r="U53" s="209">
        <f>'14'!Q53+'14'!R53</f>
        <v>340.23529411764707</v>
      </c>
      <c r="V53" s="209">
        <f>'14'!AA53</f>
        <v>0</v>
      </c>
      <c r="W53" s="384">
        <f>'14'!P53</f>
        <v>37180</v>
      </c>
      <c r="X53" s="209">
        <f t="shared" si="3"/>
        <v>748.23529411764707</v>
      </c>
      <c r="Y53" s="385">
        <f t="shared" si="4"/>
        <v>4917863.3344546705</v>
      </c>
      <c r="Z53" s="372">
        <f t="shared" si="5"/>
        <v>0.27100155527622133</v>
      </c>
      <c r="AA53" s="385">
        <f t="shared" si="6"/>
        <v>1781.1891830694208</v>
      </c>
      <c r="AB53" s="385">
        <f t="shared" si="7"/>
        <v>6572.6160916453928</v>
      </c>
      <c r="AC53" s="1"/>
      <c r="AD53" s="135"/>
    </row>
    <row r="54" spans="1:30" s="10" customFormat="1" x14ac:dyDescent="0.2">
      <c r="A54" s="15" t="s">
        <v>86</v>
      </c>
      <c r="B54" s="381" t="s">
        <v>105</v>
      </c>
      <c r="C54" s="163">
        <f>'18'!C54</f>
        <v>62059</v>
      </c>
      <c r="D54" s="163">
        <f>'18'!D54</f>
        <v>38994</v>
      </c>
      <c r="E54" s="163">
        <f>'18'!E54</f>
        <v>101053</v>
      </c>
      <c r="F54" s="209">
        <f>'6'!J54</f>
        <v>704</v>
      </c>
      <c r="G54" s="383">
        <f>'6'!H54</f>
        <v>3164363</v>
      </c>
      <c r="H54" s="209">
        <f>'7'!K54</f>
        <v>0</v>
      </c>
      <c r="I54" s="383">
        <f>'7'!H54</f>
        <v>0</v>
      </c>
      <c r="J54" s="209">
        <f>'8'!J54</f>
        <v>0</v>
      </c>
      <c r="K54" s="383">
        <f>'8'!H54</f>
        <v>0</v>
      </c>
      <c r="L54" s="209">
        <f>'9'!L54</f>
        <v>87</v>
      </c>
      <c r="M54" s="383">
        <f>'9'!H54</f>
        <v>247500</v>
      </c>
      <c r="N54" s="209">
        <f>'10'!S54</f>
        <v>7261</v>
      </c>
      <c r="O54" s="383">
        <f>'10'!K54</f>
        <v>61028927.211072668</v>
      </c>
      <c r="P54" s="209">
        <f>'11'!I54</f>
        <v>2577</v>
      </c>
      <c r="Q54" s="383">
        <f>'11'!H54</f>
        <v>19717450</v>
      </c>
      <c r="R54" s="209">
        <f>'12'!I54</f>
        <v>4471</v>
      </c>
      <c r="S54" s="209">
        <f>'13'!K54</f>
        <v>11617</v>
      </c>
      <c r="T54" s="383">
        <f>'13'!O54</f>
        <v>57441957</v>
      </c>
      <c r="U54" s="209">
        <f>'14'!Q54+'14'!R54</f>
        <v>18599.034282725501</v>
      </c>
      <c r="V54" s="209">
        <f>'14'!AA54</f>
        <v>4100.7565023061197</v>
      </c>
      <c r="W54" s="384">
        <f>'14'!P54</f>
        <v>3273873.88</v>
      </c>
      <c r="X54" s="209">
        <f t="shared" si="3"/>
        <v>45316.034282725501</v>
      </c>
      <c r="Y54" s="385">
        <f t="shared" si="4"/>
        <v>144874071.09107268</v>
      </c>
      <c r="Z54" s="372">
        <f t="shared" si="5"/>
        <v>0.44843828765821403</v>
      </c>
      <c r="AA54" s="385">
        <f t="shared" si="6"/>
        <v>1433.6444350100708</v>
      </c>
      <c r="AB54" s="385">
        <f t="shared" si="7"/>
        <v>3196.9715219828659</v>
      </c>
      <c r="AC54" s="1"/>
      <c r="AD54" s="135"/>
    </row>
    <row r="55" spans="1:30" s="10" customFormat="1" x14ac:dyDescent="0.2">
      <c r="A55" s="15" t="s">
        <v>87</v>
      </c>
      <c r="B55" s="381" t="s">
        <v>109</v>
      </c>
      <c r="C55" s="163">
        <f>'18'!C55</f>
        <v>1650</v>
      </c>
      <c r="D55" s="163">
        <f>'18'!D55</f>
        <v>1173</v>
      </c>
      <c r="E55" s="163">
        <f>'18'!E55</f>
        <v>2823</v>
      </c>
      <c r="F55" s="209">
        <f>'6'!J55</f>
        <v>7</v>
      </c>
      <c r="G55" s="383">
        <f>'6'!H55</f>
        <v>20899.679615384615</v>
      </c>
      <c r="H55" s="209">
        <f>'7'!K55</f>
        <v>0</v>
      </c>
      <c r="I55" s="383">
        <f>'7'!H55</f>
        <v>0</v>
      </c>
      <c r="J55" s="209">
        <f>'8'!J55</f>
        <v>0</v>
      </c>
      <c r="K55" s="383">
        <f>'8'!H55</f>
        <v>0</v>
      </c>
      <c r="L55" s="209">
        <f>'9'!L55</f>
        <v>0</v>
      </c>
      <c r="M55" s="383">
        <f>'9'!H55</f>
        <v>0</v>
      </c>
      <c r="N55" s="209">
        <f>'10'!S55</f>
        <v>276</v>
      </c>
      <c r="O55" s="383">
        <f>'10'!K55</f>
        <v>1425706.710807424</v>
      </c>
      <c r="P55" s="209">
        <f>'11'!I55</f>
        <v>52</v>
      </c>
      <c r="Q55" s="383">
        <f>'11'!H55</f>
        <v>205275</v>
      </c>
      <c r="R55" s="209">
        <f>'12'!I55</f>
        <v>96</v>
      </c>
      <c r="S55" s="209">
        <f>'13'!K55</f>
        <v>231</v>
      </c>
      <c r="T55" s="383">
        <f>'13'!O55</f>
        <v>2609942.6666666665</v>
      </c>
      <c r="U55" s="209">
        <f>'14'!Q55+'14'!R55</f>
        <v>281.39568345323744</v>
      </c>
      <c r="V55" s="209">
        <f>'14'!AA55</f>
        <v>187.59712230215828</v>
      </c>
      <c r="W55" s="384">
        <f>'14'!P55</f>
        <v>122311.12999999999</v>
      </c>
      <c r="X55" s="209">
        <f t="shared" si="3"/>
        <v>943.39568345323744</v>
      </c>
      <c r="Y55" s="385">
        <f t="shared" si="4"/>
        <v>4384135.1870894749</v>
      </c>
      <c r="Z55" s="372">
        <f t="shared" si="5"/>
        <v>0.33418196367454389</v>
      </c>
      <c r="AA55" s="385">
        <f t="shared" si="6"/>
        <v>1553.0057340026478</v>
      </c>
      <c r="AB55" s="385">
        <f t="shared" si="7"/>
        <v>4647.1859729542521</v>
      </c>
      <c r="AC55" s="1"/>
      <c r="AD55" s="135"/>
    </row>
    <row r="56" spans="1:30" s="10" customFormat="1" x14ac:dyDescent="0.2">
      <c r="A56" s="15" t="s">
        <v>88</v>
      </c>
      <c r="B56" s="381" t="s">
        <v>109</v>
      </c>
      <c r="C56" s="163">
        <f>'18'!C56</f>
        <v>574</v>
      </c>
      <c r="D56" s="163">
        <f>'18'!D56</f>
        <v>400</v>
      </c>
      <c r="E56" s="163">
        <f>'18'!E56</f>
        <v>974</v>
      </c>
      <c r="F56" s="209">
        <f>'6'!J56</f>
        <v>0</v>
      </c>
      <c r="G56" s="383">
        <f>'6'!H56</f>
        <v>0</v>
      </c>
      <c r="H56" s="209">
        <f>'7'!K56</f>
        <v>0</v>
      </c>
      <c r="I56" s="383">
        <f>'7'!H56</f>
        <v>0</v>
      </c>
      <c r="J56" s="209">
        <f>'8'!J56</f>
        <v>0</v>
      </c>
      <c r="K56" s="383">
        <f>'8'!H56</f>
        <v>0</v>
      </c>
      <c r="L56" s="209">
        <f>'9'!L56</f>
        <v>0</v>
      </c>
      <c r="M56" s="383">
        <f>'9'!H56</f>
        <v>0</v>
      </c>
      <c r="N56" s="209">
        <f>'10'!S56</f>
        <v>38</v>
      </c>
      <c r="O56" s="383">
        <f>'10'!K56</f>
        <v>264616.77205882355</v>
      </c>
      <c r="P56" s="209">
        <f>'11'!I56</f>
        <v>43</v>
      </c>
      <c r="Q56" s="383">
        <f>'11'!H56</f>
        <v>247130</v>
      </c>
      <c r="R56" s="209">
        <f>'12'!I56</f>
        <v>124</v>
      </c>
      <c r="S56" s="209">
        <f>'13'!K56</f>
        <v>139</v>
      </c>
      <c r="T56" s="383">
        <f>'13'!O56</f>
        <v>785717.5</v>
      </c>
      <c r="U56" s="209">
        <f>'14'!Q56+'14'!R56</f>
        <v>45.222222222222221</v>
      </c>
      <c r="V56" s="209">
        <f>'14'!AA56</f>
        <v>3.0555555555555558</v>
      </c>
      <c r="W56" s="384">
        <f>'14'!P56</f>
        <v>18250</v>
      </c>
      <c r="X56" s="209">
        <f t="shared" si="3"/>
        <v>389.22222222222223</v>
      </c>
      <c r="Y56" s="385">
        <f t="shared" si="4"/>
        <v>1315714.2720588236</v>
      </c>
      <c r="Z56" s="372">
        <f t="shared" si="5"/>
        <v>0.39961213780515631</v>
      </c>
      <c r="AA56" s="385">
        <f t="shared" si="6"/>
        <v>1350.8360082739462</v>
      </c>
      <c r="AB56" s="385">
        <f t="shared" si="7"/>
        <v>3380.3678128830752</v>
      </c>
      <c r="AC56" s="1"/>
      <c r="AD56" s="135"/>
    </row>
    <row r="57" spans="1:30" s="10" customFormat="1" x14ac:dyDescent="0.2">
      <c r="A57" s="15" t="s">
        <v>89</v>
      </c>
      <c r="B57" s="381" t="s">
        <v>109</v>
      </c>
      <c r="C57" s="163">
        <f>'18'!C57</f>
        <v>4471</v>
      </c>
      <c r="D57" s="163">
        <f>'18'!D57</f>
        <v>3240</v>
      </c>
      <c r="E57" s="163">
        <f>'18'!E57</f>
        <v>7711</v>
      </c>
      <c r="F57" s="209">
        <f>'6'!J57</f>
        <v>102</v>
      </c>
      <c r="G57" s="383">
        <f>'6'!H57</f>
        <v>249021.18</v>
      </c>
      <c r="H57" s="209">
        <f>'7'!K57</f>
        <v>0</v>
      </c>
      <c r="I57" s="383">
        <f>'7'!H57</f>
        <v>0</v>
      </c>
      <c r="J57" s="209">
        <f>'8'!J57</f>
        <v>0</v>
      </c>
      <c r="K57" s="383">
        <f>'8'!H57</f>
        <v>0</v>
      </c>
      <c r="L57" s="209">
        <f>'9'!L57</f>
        <v>0</v>
      </c>
      <c r="M57" s="383">
        <f>'9'!H57</f>
        <v>0</v>
      </c>
      <c r="N57" s="209">
        <f>'10'!S57</f>
        <v>437</v>
      </c>
      <c r="O57" s="383">
        <f>'10'!K57</f>
        <v>3069768</v>
      </c>
      <c r="P57" s="209">
        <f>'11'!I57</f>
        <v>96</v>
      </c>
      <c r="Q57" s="383">
        <f>'11'!H57</f>
        <v>746700</v>
      </c>
      <c r="R57" s="209">
        <f>'12'!I57</f>
        <v>108</v>
      </c>
      <c r="S57" s="209">
        <f>'13'!K57</f>
        <v>860</v>
      </c>
      <c r="T57" s="383">
        <f>'13'!O57</f>
        <v>3937165</v>
      </c>
      <c r="U57" s="209">
        <f>'14'!Q57+'14'!R57</f>
        <v>485.66666666666674</v>
      </c>
      <c r="V57" s="209">
        <f>'14'!AA57</f>
        <v>242.83333333333334</v>
      </c>
      <c r="W57" s="384">
        <f>'14'!P57</f>
        <v>141586.22</v>
      </c>
      <c r="X57" s="209">
        <f t="shared" si="3"/>
        <v>2088.666666666667</v>
      </c>
      <c r="Y57" s="385">
        <f t="shared" si="4"/>
        <v>8144240.3999999994</v>
      </c>
      <c r="Z57" s="372">
        <f t="shared" si="5"/>
        <v>0.27086845631781442</v>
      </c>
      <c r="AA57" s="385">
        <f t="shared" si="6"/>
        <v>1056.1847231228114</v>
      </c>
      <c r="AB57" s="385">
        <f t="shared" si="7"/>
        <v>3899.2533035429292</v>
      </c>
      <c r="AC57" s="1"/>
      <c r="AD57" s="135"/>
    </row>
    <row r="58" spans="1:30" s="10" customFormat="1" x14ac:dyDescent="0.2">
      <c r="A58" s="15" t="s">
        <v>90</v>
      </c>
      <c r="B58" s="381" t="s">
        <v>109</v>
      </c>
      <c r="C58" s="163">
        <f>'18'!C58</f>
        <v>1362</v>
      </c>
      <c r="D58" s="163">
        <f>'18'!D58</f>
        <v>1062</v>
      </c>
      <c r="E58" s="163">
        <f>'18'!E58</f>
        <v>2424</v>
      </c>
      <c r="F58" s="209">
        <f>'6'!J58</f>
        <v>14</v>
      </c>
      <c r="G58" s="383">
        <f>'6'!H58</f>
        <v>39236.09306532664</v>
      </c>
      <c r="H58" s="209">
        <f>'7'!K58</f>
        <v>0</v>
      </c>
      <c r="I58" s="383">
        <f>'7'!H58</f>
        <v>0</v>
      </c>
      <c r="J58" s="209">
        <f>'8'!J58</f>
        <v>0</v>
      </c>
      <c r="K58" s="383">
        <f>'8'!H58</f>
        <v>0</v>
      </c>
      <c r="L58" s="209">
        <f>'9'!L58</f>
        <v>0</v>
      </c>
      <c r="M58" s="383">
        <f>'9'!H58</f>
        <v>0</v>
      </c>
      <c r="N58" s="209">
        <f>'10'!S58</f>
        <v>135</v>
      </c>
      <c r="O58" s="383">
        <f>'10'!K58</f>
        <v>1111216.0181623932</v>
      </c>
      <c r="P58" s="209">
        <f>'11'!I58</f>
        <v>16</v>
      </c>
      <c r="Q58" s="383">
        <f>'11'!H58</f>
        <v>125600</v>
      </c>
      <c r="R58" s="209">
        <f>'12'!I58</f>
        <v>0</v>
      </c>
      <c r="S58" s="209">
        <f>'13'!K58</f>
        <v>162</v>
      </c>
      <c r="T58" s="383">
        <f>'13'!O58</f>
        <v>1114924</v>
      </c>
      <c r="U58" s="209">
        <f>'14'!Q58+'14'!R58</f>
        <v>271.77868852459017</v>
      </c>
      <c r="V58" s="209">
        <f>'14'!AA58</f>
        <v>129.77868852459017</v>
      </c>
      <c r="W58" s="384">
        <f>'14'!P58</f>
        <v>133360</v>
      </c>
      <c r="X58" s="209">
        <f t="shared" si="3"/>
        <v>598.77868852459017</v>
      </c>
      <c r="Y58" s="385">
        <f t="shared" si="4"/>
        <v>2524336.11122772</v>
      </c>
      <c r="Z58" s="372">
        <f t="shared" si="5"/>
        <v>0.24702091110750418</v>
      </c>
      <c r="AA58" s="385">
        <f t="shared" si="6"/>
        <v>1041.3927851599506</v>
      </c>
      <c r="AB58" s="385">
        <f t="shared" si="7"/>
        <v>4215.8082102884537</v>
      </c>
      <c r="AC58" s="1"/>
      <c r="AD58" s="135"/>
    </row>
    <row r="59" spans="1:30" s="10" customFormat="1" x14ac:dyDescent="0.2">
      <c r="A59" s="15" t="s">
        <v>91</v>
      </c>
      <c r="B59" s="381" t="s">
        <v>109</v>
      </c>
      <c r="C59" s="163">
        <f>'18'!C59</f>
        <v>2195</v>
      </c>
      <c r="D59" s="163">
        <f>'18'!D59</f>
        <v>1507</v>
      </c>
      <c r="E59" s="163">
        <f>'18'!E59</f>
        <v>3702</v>
      </c>
      <c r="F59" s="209">
        <f>'6'!J59</f>
        <v>0</v>
      </c>
      <c r="G59" s="383">
        <f>'6'!H59</f>
        <v>0</v>
      </c>
      <c r="H59" s="209">
        <f>'7'!K59</f>
        <v>0</v>
      </c>
      <c r="I59" s="383">
        <f>'7'!H59</f>
        <v>0</v>
      </c>
      <c r="J59" s="209">
        <f>'8'!J59</f>
        <v>0</v>
      </c>
      <c r="K59" s="383">
        <f>'8'!H59</f>
        <v>0</v>
      </c>
      <c r="L59" s="209">
        <f>'9'!L59</f>
        <v>76</v>
      </c>
      <c r="M59" s="383">
        <f>'9'!H59</f>
        <v>184364</v>
      </c>
      <c r="N59" s="209">
        <f>'10'!S59</f>
        <v>177</v>
      </c>
      <c r="O59" s="383">
        <f>'10'!K59</f>
        <v>1437254</v>
      </c>
      <c r="P59" s="209">
        <f>'11'!I59</f>
        <v>136</v>
      </c>
      <c r="Q59" s="383">
        <f>'11'!H59</f>
        <v>796330</v>
      </c>
      <c r="R59" s="209">
        <f>'12'!I59</f>
        <v>112</v>
      </c>
      <c r="S59" s="209">
        <f>'13'!K59</f>
        <v>345</v>
      </c>
      <c r="T59" s="383">
        <f>'13'!O59</f>
        <v>1565893</v>
      </c>
      <c r="U59" s="209">
        <f>'14'!Q59+'14'!R59</f>
        <v>321.92913385826773</v>
      </c>
      <c r="V59" s="209">
        <f>'14'!AA59</f>
        <v>0</v>
      </c>
      <c r="W59" s="384">
        <f>'14'!P59</f>
        <v>22825</v>
      </c>
      <c r="X59" s="209">
        <f t="shared" si="3"/>
        <v>1167.9291338582677</v>
      </c>
      <c r="Y59" s="385">
        <f t="shared" si="4"/>
        <v>4006666</v>
      </c>
      <c r="Z59" s="372">
        <f t="shared" si="5"/>
        <v>0.31548598969699293</v>
      </c>
      <c r="AA59" s="385">
        <f t="shared" si="6"/>
        <v>1082.2976769313884</v>
      </c>
      <c r="AB59" s="385">
        <f t="shared" si="7"/>
        <v>3430.5728694034128</v>
      </c>
      <c r="AC59" s="1"/>
      <c r="AD59" s="135"/>
    </row>
    <row r="60" spans="1:30" s="10" customFormat="1" x14ac:dyDescent="0.2">
      <c r="A60" s="15" t="s">
        <v>92</v>
      </c>
      <c r="B60" s="381" t="s">
        <v>109</v>
      </c>
      <c r="C60" s="163">
        <f>'18'!C60</f>
        <v>153</v>
      </c>
      <c r="D60" s="163">
        <f>'18'!D60</f>
        <v>102</v>
      </c>
      <c r="E60" s="163">
        <f>'18'!E60</f>
        <v>255</v>
      </c>
      <c r="F60" s="209">
        <f>'6'!J60</f>
        <v>4</v>
      </c>
      <c r="G60" s="383">
        <f>'6'!H60</f>
        <v>24239.376875000002</v>
      </c>
      <c r="H60" s="209">
        <f>'7'!K60</f>
        <v>0</v>
      </c>
      <c r="I60" s="383">
        <f>'7'!H60</f>
        <v>0</v>
      </c>
      <c r="J60" s="209">
        <f>'8'!J60</f>
        <v>0</v>
      </c>
      <c r="K60" s="383">
        <f>'8'!H60</f>
        <v>0</v>
      </c>
      <c r="L60" s="209">
        <f>'9'!L60</f>
        <v>0</v>
      </c>
      <c r="M60" s="383">
        <f>'9'!H60</f>
        <v>0</v>
      </c>
      <c r="N60" s="209">
        <f>'10'!S60</f>
        <v>48</v>
      </c>
      <c r="O60" s="383">
        <f>'10'!K60</f>
        <v>201475.74794520548</v>
      </c>
      <c r="P60" s="209">
        <f>'11'!I60</f>
        <v>0</v>
      </c>
      <c r="Q60" s="383">
        <f>'11'!H60</f>
        <v>0</v>
      </c>
      <c r="R60" s="209">
        <f>'12'!I60</f>
        <v>0</v>
      </c>
      <c r="S60" s="209">
        <f>'13'!K60</f>
        <v>25</v>
      </c>
      <c r="T60" s="383">
        <f>'13'!O60</f>
        <v>1249341.75</v>
      </c>
      <c r="U60" s="209">
        <f>'14'!Q60+'14'!R60</f>
        <v>0</v>
      </c>
      <c r="V60" s="209">
        <f>'14'!AA60</f>
        <v>0</v>
      </c>
      <c r="W60" s="384">
        <f>'14'!P60</f>
        <v>0</v>
      </c>
      <c r="X60" s="209">
        <f t="shared" si="3"/>
        <v>77</v>
      </c>
      <c r="Y60" s="385">
        <f t="shared" si="4"/>
        <v>1475056.8748202054</v>
      </c>
      <c r="Z60" s="372">
        <f t="shared" si="5"/>
        <v>0.30196078431372547</v>
      </c>
      <c r="AA60" s="385">
        <f t="shared" si="6"/>
        <v>5784.5367640008053</v>
      </c>
      <c r="AB60" s="385">
        <f t="shared" si="7"/>
        <v>19156.582789872798</v>
      </c>
      <c r="AC60" s="1"/>
      <c r="AD60" s="135"/>
    </row>
    <row r="61" spans="1:30" s="10" customFormat="1" x14ac:dyDescent="0.2">
      <c r="A61" s="15" t="s">
        <v>93</v>
      </c>
      <c r="B61" s="381" t="s">
        <v>109</v>
      </c>
      <c r="C61" s="163">
        <f>'18'!C61</f>
        <v>1307</v>
      </c>
      <c r="D61" s="163">
        <f>'18'!D61</f>
        <v>866</v>
      </c>
      <c r="E61" s="163">
        <f>'18'!E61</f>
        <v>2173</v>
      </c>
      <c r="F61" s="209">
        <f>'6'!J61</f>
        <v>22</v>
      </c>
      <c r="G61" s="383">
        <f>'6'!H61</f>
        <v>46206.664670658676</v>
      </c>
      <c r="H61" s="209">
        <f>'7'!K61</f>
        <v>0</v>
      </c>
      <c r="I61" s="383">
        <f>'7'!H61</f>
        <v>0</v>
      </c>
      <c r="J61" s="209">
        <f>'8'!J61</f>
        <v>0</v>
      </c>
      <c r="K61" s="383">
        <f>'8'!H61</f>
        <v>0</v>
      </c>
      <c r="L61" s="209">
        <f>'9'!L61</f>
        <v>0</v>
      </c>
      <c r="M61" s="383">
        <f>'9'!H61</f>
        <v>0</v>
      </c>
      <c r="N61" s="209">
        <f>'10'!S61</f>
        <v>157</v>
      </c>
      <c r="O61" s="383">
        <f>'10'!K61</f>
        <v>780192.38425780099</v>
      </c>
      <c r="P61" s="209">
        <f>'11'!I61</f>
        <v>67</v>
      </c>
      <c r="Q61" s="383">
        <f>'11'!H61</f>
        <v>526450</v>
      </c>
      <c r="R61" s="209">
        <f>'12'!I61</f>
        <v>165</v>
      </c>
      <c r="S61" s="209">
        <f>'13'!K61</f>
        <v>173</v>
      </c>
      <c r="T61" s="383">
        <f>'13'!O61</f>
        <v>2169151.166666667</v>
      </c>
      <c r="U61" s="209">
        <f>'14'!Q61+'14'!R61</f>
        <v>184</v>
      </c>
      <c r="V61" s="209">
        <f>'14'!AA61</f>
        <v>70.666666666666671</v>
      </c>
      <c r="W61" s="384">
        <f>'14'!P61</f>
        <v>23054.799999999999</v>
      </c>
      <c r="X61" s="209">
        <f t="shared" si="3"/>
        <v>768</v>
      </c>
      <c r="Y61" s="385">
        <f t="shared" si="4"/>
        <v>3545055.0155951264</v>
      </c>
      <c r="Z61" s="372">
        <f t="shared" si="5"/>
        <v>0.3534284399447768</v>
      </c>
      <c r="AA61" s="385">
        <f t="shared" si="6"/>
        <v>1631.4104995835833</v>
      </c>
      <c r="AB61" s="385">
        <f t="shared" si="7"/>
        <v>4615.9570515561545</v>
      </c>
      <c r="AC61" s="1"/>
      <c r="AD61" s="135"/>
    </row>
    <row r="62" spans="1:30" s="10" customFormat="1" x14ac:dyDescent="0.2">
      <c r="A62" s="15" t="s">
        <v>94</v>
      </c>
      <c r="B62" s="381" t="s">
        <v>109</v>
      </c>
      <c r="C62" s="163">
        <f>'18'!C62</f>
        <v>1338</v>
      </c>
      <c r="D62" s="163">
        <f>'18'!D62</f>
        <v>889</v>
      </c>
      <c r="E62" s="163">
        <f>'18'!E62</f>
        <v>2227</v>
      </c>
      <c r="F62" s="209">
        <f>'6'!J62</f>
        <v>0</v>
      </c>
      <c r="G62" s="383">
        <f>'6'!H62</f>
        <v>0</v>
      </c>
      <c r="H62" s="209">
        <f>'7'!K62</f>
        <v>0</v>
      </c>
      <c r="I62" s="383">
        <f>'7'!H62</f>
        <v>0</v>
      </c>
      <c r="J62" s="209">
        <f>'8'!J62</f>
        <v>0</v>
      </c>
      <c r="K62" s="383">
        <f>'8'!H62</f>
        <v>0</v>
      </c>
      <c r="L62" s="209">
        <f>'9'!L62</f>
        <v>0</v>
      </c>
      <c r="M62" s="383">
        <f>'9'!H62</f>
        <v>0</v>
      </c>
      <c r="N62" s="209">
        <f>'10'!S62</f>
        <v>205</v>
      </c>
      <c r="O62" s="383">
        <f>'10'!K62</f>
        <v>1404665.8856063907</v>
      </c>
      <c r="P62" s="209">
        <f>'11'!I62</f>
        <v>105</v>
      </c>
      <c r="Q62" s="383">
        <f>'11'!H62</f>
        <v>770080</v>
      </c>
      <c r="R62" s="209">
        <f>'12'!I62</f>
        <v>0</v>
      </c>
      <c r="S62" s="209">
        <f>'13'!K62</f>
        <v>200</v>
      </c>
      <c r="T62" s="383">
        <f>'13'!O62</f>
        <v>1229357.75</v>
      </c>
      <c r="U62" s="209">
        <f>'14'!Q62+'14'!R62</f>
        <v>477.88950276243094</v>
      </c>
      <c r="V62" s="209">
        <f>'14'!AA62</f>
        <v>289.16022099447514</v>
      </c>
      <c r="W62" s="384">
        <f>'14'!P62</f>
        <v>125780.22</v>
      </c>
      <c r="X62" s="209">
        <f t="shared" si="3"/>
        <v>987.88950276243099</v>
      </c>
      <c r="Y62" s="385">
        <f t="shared" si="4"/>
        <v>3529883.8556063906</v>
      </c>
      <c r="Z62" s="372">
        <f t="shared" si="5"/>
        <v>0.44359654367419443</v>
      </c>
      <c r="AA62" s="385">
        <f t="shared" si="6"/>
        <v>1585.0398992395108</v>
      </c>
      <c r="AB62" s="385">
        <f t="shared" si="7"/>
        <v>3573.1565582342887</v>
      </c>
      <c r="AC62" s="1"/>
      <c r="AD62" s="135"/>
    </row>
    <row r="63" spans="1:30" s="10" customFormat="1" x14ac:dyDescent="0.2">
      <c r="A63" s="15" t="s">
        <v>95</v>
      </c>
      <c r="B63" s="381" t="s">
        <v>109</v>
      </c>
      <c r="C63" s="163">
        <f>'18'!C63</f>
        <v>1184</v>
      </c>
      <c r="D63" s="163">
        <f>'18'!D63</f>
        <v>913</v>
      </c>
      <c r="E63" s="163">
        <f>'18'!E63</f>
        <v>2097</v>
      </c>
      <c r="F63" s="209">
        <f>'6'!J63</f>
        <v>5</v>
      </c>
      <c r="G63" s="383">
        <f>'6'!H63</f>
        <v>15090.80502512563</v>
      </c>
      <c r="H63" s="209">
        <f>'7'!K63</f>
        <v>0</v>
      </c>
      <c r="I63" s="383">
        <f>'7'!H63</f>
        <v>0</v>
      </c>
      <c r="J63" s="209">
        <f>'8'!J63</f>
        <v>0</v>
      </c>
      <c r="K63" s="383">
        <f>'8'!H63</f>
        <v>0</v>
      </c>
      <c r="L63" s="209">
        <f>'9'!L63</f>
        <v>0</v>
      </c>
      <c r="M63" s="383">
        <f>'9'!H63</f>
        <v>0</v>
      </c>
      <c r="N63" s="209">
        <f>'10'!S63</f>
        <v>133</v>
      </c>
      <c r="O63" s="383">
        <f>'10'!K63</f>
        <v>1079026.3391025641</v>
      </c>
      <c r="P63" s="209">
        <f>'11'!I63</f>
        <v>19</v>
      </c>
      <c r="Q63" s="383">
        <f>'11'!H63</f>
        <v>475150</v>
      </c>
      <c r="R63" s="209">
        <f>'12'!I63</f>
        <v>20</v>
      </c>
      <c r="S63" s="209">
        <f>'13'!K63</f>
        <v>163</v>
      </c>
      <c r="T63" s="383">
        <f>'13'!O63</f>
        <v>1114924</v>
      </c>
      <c r="U63" s="209">
        <f>'14'!Q63+'14'!R63</f>
        <v>237.9375</v>
      </c>
      <c r="V63" s="209">
        <f>'14'!AA63</f>
        <v>110.7421875</v>
      </c>
      <c r="W63" s="384">
        <f>'14'!P63</f>
        <v>111635</v>
      </c>
      <c r="X63" s="209">
        <f t="shared" si="3"/>
        <v>577.9375</v>
      </c>
      <c r="Y63" s="385">
        <f t="shared" si="4"/>
        <v>2795826.1441276898</v>
      </c>
      <c r="Z63" s="372">
        <f t="shared" si="5"/>
        <v>0.27560205054840248</v>
      </c>
      <c r="AA63" s="385">
        <f t="shared" si="6"/>
        <v>1333.2504263842106</v>
      </c>
      <c r="AB63" s="385">
        <f t="shared" si="7"/>
        <v>4837.592549588303</v>
      </c>
      <c r="AC63" s="1"/>
      <c r="AD63" s="135"/>
    </row>
    <row r="64" spans="1:30" s="10" customFormat="1" x14ac:dyDescent="0.2">
      <c r="A64" s="15" t="s">
        <v>111</v>
      </c>
      <c r="B64" s="381" t="s">
        <v>109</v>
      </c>
      <c r="C64" s="163">
        <f>'18'!C64</f>
        <v>1791</v>
      </c>
      <c r="D64" s="163">
        <f>'18'!D64</f>
        <v>1297</v>
      </c>
      <c r="E64" s="163">
        <f>'18'!E64</f>
        <v>3088</v>
      </c>
      <c r="F64" s="209">
        <f>'6'!J64</f>
        <v>0</v>
      </c>
      <c r="G64" s="383">
        <f>'6'!H64</f>
        <v>0</v>
      </c>
      <c r="H64" s="209">
        <f>'7'!K64</f>
        <v>0</v>
      </c>
      <c r="I64" s="383">
        <f>'7'!H64</f>
        <v>0</v>
      </c>
      <c r="J64" s="209">
        <f>'8'!J64</f>
        <v>0</v>
      </c>
      <c r="K64" s="383">
        <f>'8'!H64</f>
        <v>0</v>
      </c>
      <c r="L64" s="209">
        <f>'9'!L64</f>
        <v>15</v>
      </c>
      <c r="M64" s="383">
        <f>'9'!H64</f>
        <v>40909.090909090904</v>
      </c>
      <c r="N64" s="209">
        <f>'10'!S64</f>
        <v>288</v>
      </c>
      <c r="O64" s="383">
        <f>'10'!K64</f>
        <v>2203356.6330787311</v>
      </c>
      <c r="P64" s="209">
        <f>'11'!I64</f>
        <v>132</v>
      </c>
      <c r="Q64" s="383">
        <f>'11'!H64</f>
        <v>986190</v>
      </c>
      <c r="R64" s="209">
        <f>'12'!I64</f>
        <v>258</v>
      </c>
      <c r="S64" s="209">
        <f>'13'!K64</f>
        <v>419</v>
      </c>
      <c r="T64" s="383">
        <f>'13'!O64</f>
        <v>1413726</v>
      </c>
      <c r="U64" s="209">
        <f>'14'!Q64+'14'!R64</f>
        <v>320.93224932249325</v>
      </c>
      <c r="V64" s="209">
        <f>'14'!AA64</f>
        <v>194.76422764227641</v>
      </c>
      <c r="W64" s="384">
        <f>'14'!P64</f>
        <v>222938</v>
      </c>
      <c r="X64" s="209">
        <f t="shared" si="3"/>
        <v>1432.9322493224931</v>
      </c>
      <c r="Y64" s="385">
        <f t="shared" si="4"/>
        <v>4867119.7239878215</v>
      </c>
      <c r="Z64" s="372">
        <f t="shared" si="5"/>
        <v>0.46403246415883848</v>
      </c>
      <c r="AA64" s="385">
        <f t="shared" si="6"/>
        <v>1576.1398069908748</v>
      </c>
      <c r="AB64" s="385">
        <f t="shared" si="7"/>
        <v>3396.6153851928811</v>
      </c>
      <c r="AC64" s="1"/>
      <c r="AD64" s="135"/>
    </row>
    <row r="65" spans="1:30" s="10" customFormat="1" x14ac:dyDescent="0.2">
      <c r="A65" s="15" t="s">
        <v>96</v>
      </c>
      <c r="B65" s="381" t="s">
        <v>109</v>
      </c>
      <c r="C65" s="163">
        <f>'18'!C65</f>
        <v>1254</v>
      </c>
      <c r="D65" s="163">
        <f>'18'!D65</f>
        <v>834</v>
      </c>
      <c r="E65" s="163">
        <f>'18'!E65</f>
        <v>2088</v>
      </c>
      <c r="F65" s="209">
        <f>'6'!J65</f>
        <v>0</v>
      </c>
      <c r="G65" s="383">
        <f>'6'!H65</f>
        <v>0</v>
      </c>
      <c r="H65" s="209">
        <f>'7'!K65</f>
        <v>0</v>
      </c>
      <c r="I65" s="383">
        <f>'7'!H65</f>
        <v>0</v>
      </c>
      <c r="J65" s="209">
        <f>'8'!J65</f>
        <v>0</v>
      </c>
      <c r="K65" s="383">
        <f>'8'!H65</f>
        <v>0</v>
      </c>
      <c r="L65" s="209">
        <f>'9'!L65</f>
        <v>0</v>
      </c>
      <c r="M65" s="383">
        <f>'9'!H65</f>
        <v>0</v>
      </c>
      <c r="N65" s="209">
        <f>'10'!S65</f>
        <v>186</v>
      </c>
      <c r="O65" s="383">
        <f>'10'!K65</f>
        <v>1353165.81</v>
      </c>
      <c r="P65" s="209">
        <f>'11'!I65</f>
        <v>26</v>
      </c>
      <c r="Q65" s="383">
        <f>'11'!H65</f>
        <v>204360</v>
      </c>
      <c r="R65" s="209">
        <f>'12'!I65</f>
        <v>0</v>
      </c>
      <c r="S65" s="209">
        <f>'13'!K65</f>
        <v>306</v>
      </c>
      <c r="T65" s="383">
        <f>'13'!O65</f>
        <v>1912552.3333333333</v>
      </c>
      <c r="U65" s="209">
        <f>'14'!Q65+'14'!R65</f>
        <v>157.79439252336448</v>
      </c>
      <c r="V65" s="209">
        <f>'14'!AA65</f>
        <v>66.373831775700936</v>
      </c>
      <c r="W65" s="384">
        <f>'14'!P65</f>
        <v>60835</v>
      </c>
      <c r="X65" s="209">
        <f t="shared" si="3"/>
        <v>675.79439252336442</v>
      </c>
      <c r="Y65" s="385">
        <f t="shared" si="4"/>
        <v>3530913.1433333335</v>
      </c>
      <c r="Z65" s="372">
        <f t="shared" si="5"/>
        <v>0.32365631825831631</v>
      </c>
      <c r="AA65" s="385">
        <f t="shared" si="6"/>
        <v>1691.0503560025543</v>
      </c>
      <c r="AB65" s="385">
        <f t="shared" si="7"/>
        <v>5224.8334440141989</v>
      </c>
      <c r="AC65" s="1"/>
      <c r="AD65" s="135"/>
    </row>
    <row r="66" spans="1:30" s="10" customFormat="1" x14ac:dyDescent="0.2">
      <c r="A66" s="15" t="s">
        <v>97</v>
      </c>
      <c r="B66" s="381" t="s">
        <v>109</v>
      </c>
      <c r="C66" s="163">
        <f>'18'!C66</f>
        <v>6218</v>
      </c>
      <c r="D66" s="163">
        <f>'18'!D66</f>
        <v>4338</v>
      </c>
      <c r="E66" s="163">
        <f>'18'!E66</f>
        <v>10556</v>
      </c>
      <c r="F66" s="209">
        <f>'6'!J66</f>
        <v>0</v>
      </c>
      <c r="G66" s="383">
        <f>'6'!H66</f>
        <v>0</v>
      </c>
      <c r="H66" s="209">
        <f>'7'!K66</f>
        <v>0</v>
      </c>
      <c r="I66" s="383">
        <f>'7'!H66</f>
        <v>0</v>
      </c>
      <c r="J66" s="209">
        <f>'8'!J66</f>
        <v>0</v>
      </c>
      <c r="K66" s="383">
        <f>'8'!H66</f>
        <v>0</v>
      </c>
      <c r="L66" s="209">
        <f>'9'!L66</f>
        <v>0</v>
      </c>
      <c r="M66" s="383">
        <f>'9'!H66</f>
        <v>0</v>
      </c>
      <c r="N66" s="209">
        <f>'10'!S66</f>
        <v>545</v>
      </c>
      <c r="O66" s="383">
        <f>'10'!K66</f>
        <v>4769966.7521058964</v>
      </c>
      <c r="P66" s="209">
        <f>'11'!I66</f>
        <v>121</v>
      </c>
      <c r="Q66" s="383">
        <f>'11'!H66</f>
        <v>957700</v>
      </c>
      <c r="R66" s="209">
        <f>'12'!I66</f>
        <v>1</v>
      </c>
      <c r="S66" s="209">
        <f>'13'!K66</f>
        <v>1042</v>
      </c>
      <c r="T66" s="383">
        <f>'13'!O66</f>
        <v>2875458.333333333</v>
      </c>
      <c r="U66" s="209">
        <f>'14'!Q66+'14'!R66</f>
        <v>1069.4868735083533</v>
      </c>
      <c r="V66" s="209">
        <f>'14'!AA66</f>
        <v>543.2816229116944</v>
      </c>
      <c r="W66" s="384">
        <f>'14'!P66</f>
        <v>440785</v>
      </c>
      <c r="X66" s="209">
        <f t="shared" si="3"/>
        <v>2778.4868735083533</v>
      </c>
      <c r="Y66" s="385">
        <f t="shared" si="4"/>
        <v>9043910.0854392294</v>
      </c>
      <c r="Z66" s="372">
        <f t="shared" si="5"/>
        <v>0.26321398953281105</v>
      </c>
      <c r="AA66" s="385">
        <f t="shared" si="6"/>
        <v>856.75540786654312</v>
      </c>
      <c r="AB66" s="385">
        <f t="shared" si="7"/>
        <v>3254.9767183242516</v>
      </c>
      <c r="AC66" s="1"/>
      <c r="AD66" s="135"/>
    </row>
    <row r="67" spans="1:30" s="10" customFormat="1" x14ac:dyDescent="0.2">
      <c r="A67" s="15" t="s">
        <v>98</v>
      </c>
      <c r="B67" s="381" t="s">
        <v>109</v>
      </c>
      <c r="C67" s="163">
        <f>'18'!C67</f>
        <v>1238</v>
      </c>
      <c r="D67" s="163">
        <f>'18'!D67</f>
        <v>944</v>
      </c>
      <c r="E67" s="163">
        <f>'18'!E67</f>
        <v>2182</v>
      </c>
      <c r="F67" s="209">
        <f>'6'!J67</f>
        <v>21</v>
      </c>
      <c r="G67" s="383">
        <f>'6'!H67</f>
        <v>44006.347305389223</v>
      </c>
      <c r="H67" s="209">
        <f>'7'!K67</f>
        <v>0</v>
      </c>
      <c r="I67" s="383">
        <f>'7'!H67</f>
        <v>0</v>
      </c>
      <c r="J67" s="209">
        <f>'8'!J67</f>
        <v>0</v>
      </c>
      <c r="K67" s="383">
        <f>'8'!H67</f>
        <v>0</v>
      </c>
      <c r="L67" s="209">
        <f>'9'!L67</f>
        <v>79</v>
      </c>
      <c r="M67" s="383">
        <f>'9'!H67</f>
        <v>134716</v>
      </c>
      <c r="N67" s="209">
        <f>'10'!S67</f>
        <v>312</v>
      </c>
      <c r="O67" s="383">
        <f>'10'!K67</f>
        <v>1615569.4681472825</v>
      </c>
      <c r="P67" s="209">
        <f>'11'!I67</f>
        <v>68</v>
      </c>
      <c r="Q67" s="383">
        <f>'11'!H67</f>
        <v>391650</v>
      </c>
      <c r="R67" s="209">
        <f>'12'!I67</f>
        <v>100</v>
      </c>
      <c r="S67" s="209">
        <f>'13'!K67</f>
        <v>303</v>
      </c>
      <c r="T67" s="383">
        <f>'13'!O67</f>
        <v>3230220.666666667</v>
      </c>
      <c r="U67" s="209">
        <f>'14'!Q67+'14'!R67</f>
        <v>322.5</v>
      </c>
      <c r="V67" s="209">
        <f>'14'!AA67</f>
        <v>174.52941176470588</v>
      </c>
      <c r="W67" s="384">
        <f>'14'!P67</f>
        <v>76747.399999999994</v>
      </c>
      <c r="X67" s="209">
        <f t="shared" si="3"/>
        <v>1205.5</v>
      </c>
      <c r="Y67" s="385">
        <f t="shared" si="4"/>
        <v>5492909.882119339</v>
      </c>
      <c r="Z67" s="372">
        <f t="shared" si="5"/>
        <v>0.55247479376718611</v>
      </c>
      <c r="AA67" s="385">
        <f t="shared" si="6"/>
        <v>2517.3739148117961</v>
      </c>
      <c r="AB67" s="385">
        <f t="shared" si="7"/>
        <v>4556.5407566315544</v>
      </c>
      <c r="AC67" s="1"/>
      <c r="AD67" s="135"/>
    </row>
    <row r="68" spans="1:30" s="10" customFormat="1" x14ac:dyDescent="0.2">
      <c r="A68" s="15" t="s">
        <v>99</v>
      </c>
      <c r="B68" s="381" t="s">
        <v>105</v>
      </c>
      <c r="C68" s="163">
        <f>'18'!C68</f>
        <v>10239</v>
      </c>
      <c r="D68" s="163">
        <f>'18'!D68</f>
        <v>7432</v>
      </c>
      <c r="E68" s="163">
        <f>'18'!E68</f>
        <v>17671</v>
      </c>
      <c r="F68" s="209">
        <f>'6'!J68</f>
        <v>0</v>
      </c>
      <c r="G68" s="383">
        <f>'6'!H68</f>
        <v>0</v>
      </c>
      <c r="H68" s="209">
        <f>'7'!K68</f>
        <v>0</v>
      </c>
      <c r="I68" s="383">
        <f>'7'!H68</f>
        <v>0</v>
      </c>
      <c r="J68" s="209">
        <f>'8'!J68</f>
        <v>0</v>
      </c>
      <c r="K68" s="383">
        <f>'8'!H68</f>
        <v>0</v>
      </c>
      <c r="L68" s="209">
        <f>'9'!L68</f>
        <v>281</v>
      </c>
      <c r="M68" s="383">
        <f>'9'!H68</f>
        <v>328674</v>
      </c>
      <c r="N68" s="209">
        <f>'10'!S68</f>
        <v>866</v>
      </c>
      <c r="O68" s="383">
        <f>'10'!K68</f>
        <v>6805286.6900517028</v>
      </c>
      <c r="P68" s="209">
        <f>'11'!I68</f>
        <v>227</v>
      </c>
      <c r="Q68" s="383">
        <f>'11'!H68</f>
        <v>1444640</v>
      </c>
      <c r="R68" s="209">
        <f>'12'!I68</f>
        <v>2</v>
      </c>
      <c r="S68" s="209">
        <f>'13'!K68</f>
        <v>2061</v>
      </c>
      <c r="T68" s="383">
        <f>'13'!O68</f>
        <v>7711104</v>
      </c>
      <c r="U68" s="209">
        <f>'14'!Q68+'14'!R68</f>
        <v>2048.2705882352939</v>
      </c>
      <c r="V68" s="209">
        <f>'14'!AA68</f>
        <v>639.52941176470586</v>
      </c>
      <c r="W68" s="384">
        <f>'14'!P68</f>
        <v>600237.43000000017</v>
      </c>
      <c r="X68" s="209">
        <f t="shared" si="3"/>
        <v>5485.2705882352939</v>
      </c>
      <c r="Y68" s="385">
        <f t="shared" si="4"/>
        <v>16889942.120051704</v>
      </c>
      <c r="Z68" s="372">
        <f t="shared" si="5"/>
        <v>0.31041087591167982</v>
      </c>
      <c r="AA68" s="385">
        <f t="shared" si="6"/>
        <v>955.80001811169177</v>
      </c>
      <c r="AB68" s="385">
        <f t="shared" si="7"/>
        <v>3079.1447474399783</v>
      </c>
      <c r="AC68" s="1"/>
      <c r="AD68" s="135"/>
    </row>
    <row r="69" spans="1:30" s="10" customFormat="1" x14ac:dyDescent="0.2">
      <c r="A69" s="15" t="s">
        <v>100</v>
      </c>
      <c r="B69" s="381" t="s">
        <v>109</v>
      </c>
      <c r="C69" s="163">
        <f>'18'!C69</f>
        <v>871</v>
      </c>
      <c r="D69" s="163">
        <f>'18'!D69</f>
        <v>650</v>
      </c>
      <c r="E69" s="163">
        <f>'18'!E69</f>
        <v>1521</v>
      </c>
      <c r="F69" s="209">
        <f>'6'!J69</f>
        <v>65</v>
      </c>
      <c r="G69" s="383">
        <f>'6'!H69</f>
        <v>363590.65312500001</v>
      </c>
      <c r="H69" s="209">
        <f>'7'!K69</f>
        <v>0</v>
      </c>
      <c r="I69" s="383">
        <f>'7'!H69</f>
        <v>0</v>
      </c>
      <c r="J69" s="209">
        <f>'8'!J69</f>
        <v>0</v>
      </c>
      <c r="K69" s="383">
        <f>'8'!H69</f>
        <v>0</v>
      </c>
      <c r="L69" s="209">
        <f>'9'!L69</f>
        <v>0</v>
      </c>
      <c r="M69" s="383">
        <f>'9'!H69</f>
        <v>0</v>
      </c>
      <c r="N69" s="209">
        <f>'10'!S69</f>
        <v>55</v>
      </c>
      <c r="O69" s="383">
        <f>'10'!K69</f>
        <v>445632.64861584431</v>
      </c>
      <c r="P69" s="209">
        <f>'11'!I69</f>
        <v>19</v>
      </c>
      <c r="Q69" s="383">
        <f>'11'!H69</f>
        <v>149150</v>
      </c>
      <c r="R69" s="209">
        <f>'12'!I69</f>
        <v>0</v>
      </c>
      <c r="S69" s="209">
        <f>'13'!K69</f>
        <v>113</v>
      </c>
      <c r="T69" s="383">
        <f>'13'!O69</f>
        <v>3144950.5</v>
      </c>
      <c r="U69" s="209">
        <f>'14'!Q69+'14'!R69</f>
        <v>82.884057971014499</v>
      </c>
      <c r="V69" s="209">
        <f>'14'!AA69</f>
        <v>39.884057971014492</v>
      </c>
      <c r="W69" s="384">
        <f>'14'!P69</f>
        <v>28914</v>
      </c>
      <c r="X69" s="209">
        <f t="shared" ref="X69:X70" si="8">F69+H69+J69+L69+N69+P69+R69+S69+U69</f>
        <v>334.8840579710145</v>
      </c>
      <c r="Y69" s="385">
        <f t="shared" ref="Y69:Y70" si="9">G69+I69+K69+M69+O69+Q69+T69+W69</f>
        <v>4132237.8017408443</v>
      </c>
      <c r="Z69" s="372">
        <f t="shared" si="5"/>
        <v>0.22017360813347436</v>
      </c>
      <c r="AA69" s="385">
        <f t="shared" si="6"/>
        <v>2716.7901392116005</v>
      </c>
      <c r="AB69" s="385">
        <f t="shared" si="7"/>
        <v>12339.308794742643</v>
      </c>
      <c r="AC69" s="1"/>
      <c r="AD69" s="135"/>
    </row>
    <row r="70" spans="1:30" s="10" customFormat="1" x14ac:dyDescent="0.2">
      <c r="A70" s="15" t="s">
        <v>101</v>
      </c>
      <c r="B70" s="381" t="s">
        <v>105</v>
      </c>
      <c r="C70" s="163">
        <f>'18'!C70</f>
        <v>15734</v>
      </c>
      <c r="D70" s="163">
        <f>'18'!D70</f>
        <v>10858</v>
      </c>
      <c r="E70" s="163">
        <f>'18'!E70</f>
        <v>26592</v>
      </c>
      <c r="F70" s="209">
        <f>'6'!J70</f>
        <v>175</v>
      </c>
      <c r="G70" s="383">
        <f>'6'!H70</f>
        <v>585534.39863013697</v>
      </c>
      <c r="H70" s="209">
        <f>'7'!K70</f>
        <v>0</v>
      </c>
      <c r="I70" s="383">
        <f>'7'!H70</f>
        <v>0</v>
      </c>
      <c r="J70" s="209">
        <f>'8'!J70</f>
        <v>0</v>
      </c>
      <c r="K70" s="383">
        <f>'8'!H70</f>
        <v>0</v>
      </c>
      <c r="L70" s="209">
        <f>'9'!L70</f>
        <v>0</v>
      </c>
      <c r="M70" s="383">
        <f>'9'!H70</f>
        <v>0</v>
      </c>
      <c r="N70" s="209">
        <f>'10'!S70</f>
        <v>607</v>
      </c>
      <c r="O70" s="383">
        <f>'10'!K70</f>
        <v>5203458</v>
      </c>
      <c r="P70" s="209">
        <f>'11'!I70</f>
        <v>261</v>
      </c>
      <c r="Q70" s="383">
        <f>'11'!H70</f>
        <v>1802570</v>
      </c>
      <c r="R70" s="209">
        <f>'12'!I70</f>
        <v>144</v>
      </c>
      <c r="S70" s="209">
        <f>'13'!K70</f>
        <v>2360</v>
      </c>
      <c r="T70" s="383">
        <f>'13'!O70</f>
        <v>4947387.833333334</v>
      </c>
      <c r="U70" s="209">
        <f>'14'!Q70+'14'!R70</f>
        <v>3260.2159827213827</v>
      </c>
      <c r="V70" s="209">
        <f>'14'!AA70</f>
        <v>832.1382289416847</v>
      </c>
      <c r="W70" s="384">
        <f>'14'!P70</f>
        <v>940209.22</v>
      </c>
      <c r="X70" s="209">
        <f t="shared" si="8"/>
        <v>6807.2159827213827</v>
      </c>
      <c r="Y70" s="385">
        <f t="shared" si="9"/>
        <v>13479159.451963471</v>
      </c>
      <c r="Z70" s="372">
        <f t="shared" si="5"/>
        <v>0.25598736397117111</v>
      </c>
      <c r="AA70" s="385">
        <f t="shared" si="6"/>
        <v>506.88776519116544</v>
      </c>
      <c r="AB70" s="385">
        <f t="shared" si="7"/>
        <v>1980.1280708849765</v>
      </c>
      <c r="AC70" s="1"/>
      <c r="AD70" s="135"/>
    </row>
    <row r="71" spans="1:30" x14ac:dyDescent="0.2">
      <c r="A71" s="457" t="str">
        <f>'2'!A70</f>
        <v>Statewide Total</v>
      </c>
      <c r="B71" s="484"/>
      <c r="C71" s="12">
        <f>'18'!C71</f>
        <v>432581</v>
      </c>
      <c r="D71" s="12">
        <f>'18'!D71</f>
        <v>296957</v>
      </c>
      <c r="E71" s="12">
        <f>'18'!E71</f>
        <v>729538</v>
      </c>
      <c r="F71" s="12">
        <f>'6'!J71</f>
        <v>5060</v>
      </c>
      <c r="G71" s="77">
        <f>'6'!H71</f>
        <v>16842133.184507977</v>
      </c>
      <c r="H71" s="12">
        <f>'7'!K71</f>
        <v>198</v>
      </c>
      <c r="I71" s="77">
        <f>'7'!H71</f>
        <v>488256</v>
      </c>
      <c r="J71" s="12">
        <f>'8'!J71</f>
        <v>116</v>
      </c>
      <c r="K71" s="77">
        <f>'8'!H71</f>
        <v>979096.48440085456</v>
      </c>
      <c r="L71" s="12">
        <f>'9'!L71</f>
        <v>5737</v>
      </c>
      <c r="M71" s="77">
        <f>'9'!H71</f>
        <v>11115399.200000001</v>
      </c>
      <c r="N71" s="12">
        <f>'10'!S71</f>
        <v>35742</v>
      </c>
      <c r="O71" s="77">
        <f>'10'!K71</f>
        <v>333395925</v>
      </c>
      <c r="P71" s="12">
        <f>'11'!J71</f>
        <v>11391</v>
      </c>
      <c r="Q71" s="77">
        <f>'11'!H71</f>
        <v>79030675</v>
      </c>
      <c r="R71" s="12">
        <f>'12'!I71</f>
        <v>11999</v>
      </c>
      <c r="S71" s="12">
        <f>'13'!K71</f>
        <v>77417</v>
      </c>
      <c r="T71" s="77">
        <f>SUM(T4:T70)</f>
        <v>351377391</v>
      </c>
      <c r="U71" s="12">
        <f>'14'!Q71+'14'!R71</f>
        <v>101753.0539050502</v>
      </c>
      <c r="V71" s="12">
        <f>'14'!AA71</f>
        <v>32138.985321613745</v>
      </c>
      <c r="W71" s="77">
        <f>SUM(W4:W70)</f>
        <v>28556131.789999992</v>
      </c>
      <c r="X71" s="12">
        <f>F71+H71+J71+L71+N71+P71+R71+S71+U71</f>
        <v>249413.05390505021</v>
      </c>
      <c r="Y71" s="77">
        <f>G71+I71+K71+M71+O71+Q71+T71+W71</f>
        <v>821785007.65890884</v>
      </c>
      <c r="Z71" s="84">
        <f t="shared" si="5"/>
        <v>0.3418780843561956</v>
      </c>
      <c r="AA71" s="77">
        <f t="shared" si="6"/>
        <v>1126.4457885112342</v>
      </c>
      <c r="AB71" s="77">
        <f t="shared" si="7"/>
        <v>3294.8756883100295</v>
      </c>
    </row>
    <row r="72" spans="1:30" x14ac:dyDescent="0.2">
      <c r="A72" s="489" t="str">
        <f>'18'!A72:AF72</f>
        <v>* 2010 County population estimates from PA Data Center, Penn State University</v>
      </c>
      <c r="B72" s="489"/>
      <c r="C72" s="489"/>
      <c r="D72" s="489"/>
      <c r="E72" s="489"/>
      <c r="F72" s="489"/>
      <c r="G72" s="489"/>
      <c r="H72" s="489"/>
      <c r="I72" s="489"/>
      <c r="J72" s="489"/>
      <c r="K72" s="489"/>
      <c r="L72" s="489"/>
      <c r="M72" s="489"/>
      <c r="N72" s="489"/>
      <c r="O72" s="489"/>
      <c r="P72" s="489"/>
      <c r="Q72" s="489"/>
      <c r="R72" s="489"/>
      <c r="S72" s="489"/>
      <c r="T72" s="489"/>
      <c r="U72" s="489"/>
      <c r="V72" s="489"/>
      <c r="W72" s="489"/>
      <c r="X72" s="489"/>
      <c r="Y72" s="489"/>
      <c r="Z72" s="489"/>
      <c r="AA72" s="489"/>
      <c r="AB72" s="489"/>
    </row>
    <row r="73" spans="1:30" x14ac:dyDescent="0.2">
      <c r="A73" s="17" t="s">
        <v>589</v>
      </c>
      <c r="Z73" s="220"/>
    </row>
    <row r="74" spans="1:30" x14ac:dyDescent="0.2">
      <c r="A74" s="17" t="s">
        <v>587</v>
      </c>
    </row>
    <row r="75" spans="1:30" x14ac:dyDescent="0.2">
      <c r="G75" s="386"/>
      <c r="K75" s="386"/>
    </row>
  </sheetData>
  <mergeCells count="13">
    <mergeCell ref="A72:AB72"/>
    <mergeCell ref="A71:B71"/>
    <mergeCell ref="S2:T2"/>
    <mergeCell ref="P2:Q2"/>
    <mergeCell ref="A1:AB1"/>
    <mergeCell ref="A2:E2"/>
    <mergeCell ref="X2:AB2"/>
    <mergeCell ref="U2:W2"/>
    <mergeCell ref="N2:O2"/>
    <mergeCell ref="H2:I2"/>
    <mergeCell ref="F2:G2"/>
    <mergeCell ref="J2:K2"/>
    <mergeCell ref="L2:M2"/>
  </mergeCells>
  <phoneticPr fontId="3" type="noConversion"/>
  <pageMargins left="0.3" right="0.3" top="0.5" bottom="0.5" header="0.25" footer="0.25"/>
  <pageSetup fitToHeight="2" orientation="landscape" verticalDpi="1200" r:id="rId1"/>
  <headerFooter alignWithMargins="0">
    <oddHeader>&amp;LEarly Childhood Education Programs:&amp;C&amp;"Arial,Bold"Funding and Children Served</oddHeader>
    <oddFooter>&amp;L&amp;8Prepared by:  Office of Child Development and Early Learning&amp;C&amp;8&amp;P&amp;R&amp;8Updated: 11/1/2011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61"/>
  </sheetPr>
  <dimension ref="A1:L78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1.25" x14ac:dyDescent="0.2"/>
  <cols>
    <col min="1" max="1" width="14.7109375" style="17" customWidth="1"/>
    <col min="2" max="2" width="12" style="40" customWidth="1"/>
    <col min="3" max="5" width="9.28515625" style="62" customWidth="1"/>
    <col min="6" max="6" width="36.85546875" style="61" bestFit="1" customWidth="1"/>
    <col min="7" max="7" width="8.7109375" style="1" customWidth="1"/>
    <col min="8" max="8" width="10" style="61" bestFit="1" customWidth="1"/>
    <col min="9" max="9" width="10" style="61" customWidth="1"/>
    <col min="10" max="10" width="8.7109375" style="1" customWidth="1"/>
    <col min="11" max="11" width="13.42578125" style="1" bestFit="1" customWidth="1"/>
    <col min="12" max="12" width="11.140625" style="1" bestFit="1" customWidth="1"/>
    <col min="13" max="13" width="7.85546875" style="1" bestFit="1" customWidth="1"/>
    <col min="14" max="16384" width="9.140625" style="1"/>
  </cols>
  <sheetData>
    <row r="1" spans="1:12" ht="12" x14ac:dyDescent="0.2">
      <c r="A1" s="485" t="str">
        <f>'Table of Contents'!B11&amp;":  "&amp;'Table of Contents'!C11</f>
        <v>Tab 6:  Nurse Family Partnership Reach Data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</row>
    <row r="2" spans="1:12" ht="12" x14ac:dyDescent="0.2">
      <c r="A2" s="505" t="str">
        <f>'3'!A2</f>
        <v>2012-2013</v>
      </c>
      <c r="B2" s="506"/>
      <c r="C2" s="506"/>
      <c r="D2" s="506"/>
      <c r="E2" s="506"/>
      <c r="F2" s="501" t="s">
        <v>155</v>
      </c>
      <c r="G2" s="501"/>
      <c r="H2" s="501"/>
      <c r="I2" s="507"/>
      <c r="J2" s="501"/>
      <c r="K2" s="501"/>
    </row>
    <row r="3" spans="1:12" ht="48" customHeight="1" x14ac:dyDescent="0.2">
      <c r="A3" s="129" t="str">
        <f>'1'!A2</f>
        <v>County</v>
      </c>
      <c r="B3" s="397" t="str">
        <f>'1'!C2</f>
        <v>County Classification</v>
      </c>
      <c r="C3" s="130" t="str">
        <f>'18'!C2</f>
        <v># of Children Ages 0-2*</v>
      </c>
      <c r="D3" s="130" t="str">
        <f>'18'!D2</f>
        <v># of Children Ages 3-4*</v>
      </c>
      <c r="E3" s="130" t="str">
        <f>'18'!E2</f>
        <v># of Children Under 5*</v>
      </c>
      <c r="F3" s="165" t="s">
        <v>154</v>
      </c>
      <c r="G3" s="125" t="s">
        <v>151</v>
      </c>
      <c r="H3" s="259" t="s">
        <v>161</v>
      </c>
      <c r="I3" s="324" t="s">
        <v>17</v>
      </c>
      <c r="J3" s="125" t="s">
        <v>168</v>
      </c>
      <c r="K3" s="131" t="s">
        <v>16</v>
      </c>
    </row>
    <row r="4" spans="1:12" ht="11.25" customHeight="1" x14ac:dyDescent="0.2">
      <c r="A4" s="15" t="s">
        <v>37</v>
      </c>
      <c r="B4" s="389" t="s">
        <v>109</v>
      </c>
      <c r="C4" s="163">
        <f>'18'!C4</f>
        <v>3260</v>
      </c>
      <c r="D4" s="163">
        <f>'18'!D4</f>
        <v>2334</v>
      </c>
      <c r="E4" s="163">
        <f>'18'!E4</f>
        <v>5594</v>
      </c>
      <c r="F4" s="167" t="s">
        <v>689</v>
      </c>
      <c r="G4" s="87">
        <v>1</v>
      </c>
      <c r="H4" s="202">
        <v>25094.331369863012</v>
      </c>
      <c r="I4" s="87">
        <v>8</v>
      </c>
      <c r="J4" s="87">
        <f>SUM(I4)</f>
        <v>8</v>
      </c>
      <c r="K4" s="111">
        <f t="shared" ref="K4" si="0">J4/C4</f>
        <v>2.4539877300613498E-3</v>
      </c>
      <c r="L4" s="93"/>
    </row>
    <row r="5" spans="1:12" ht="11.25" customHeight="1" x14ac:dyDescent="0.2">
      <c r="A5" s="15" t="s">
        <v>38</v>
      </c>
      <c r="B5" s="389" t="s">
        <v>105</v>
      </c>
      <c r="C5" s="163">
        <f>'18'!C5</f>
        <v>38336</v>
      </c>
      <c r="D5" s="163">
        <f>'18'!D5</f>
        <v>25304</v>
      </c>
      <c r="E5" s="163">
        <f>'18'!E5</f>
        <v>63640</v>
      </c>
      <c r="F5" s="288" t="s">
        <v>668</v>
      </c>
      <c r="G5" s="167">
        <v>1</v>
      </c>
      <c r="H5" s="202">
        <v>975242.73</v>
      </c>
      <c r="I5" s="87">
        <v>182</v>
      </c>
      <c r="J5" s="87">
        <f t="shared" ref="J5:J68" si="1">SUM(I5)</f>
        <v>182</v>
      </c>
      <c r="K5" s="111">
        <f>J5/C5</f>
        <v>4.7474958263772956E-3</v>
      </c>
      <c r="L5" s="93"/>
    </row>
    <row r="6" spans="1:12" ht="11.25" customHeight="1" x14ac:dyDescent="0.2">
      <c r="A6" s="15" t="s">
        <v>39</v>
      </c>
      <c r="B6" s="389" t="s">
        <v>109</v>
      </c>
      <c r="C6" s="163">
        <f>'18'!C6</f>
        <v>2129</v>
      </c>
      <c r="D6" s="163">
        <f>'18'!D6</f>
        <v>1476</v>
      </c>
      <c r="E6" s="163">
        <f>'18'!E6</f>
        <v>3605</v>
      </c>
      <c r="F6" s="87"/>
      <c r="G6" s="87"/>
      <c r="H6" s="202">
        <v>0</v>
      </c>
      <c r="I6" s="87">
        <v>0</v>
      </c>
      <c r="J6" s="87">
        <f t="shared" si="1"/>
        <v>0</v>
      </c>
      <c r="K6" s="111">
        <f t="shared" ref="K6:K69" si="2">J6/C6</f>
        <v>0</v>
      </c>
      <c r="L6" s="93"/>
    </row>
    <row r="7" spans="1:12" ht="11.25" customHeight="1" x14ac:dyDescent="0.2">
      <c r="A7" s="15" t="s">
        <v>40</v>
      </c>
      <c r="B7" s="389" t="s">
        <v>105</v>
      </c>
      <c r="C7" s="163">
        <f>'18'!C7</f>
        <v>5417</v>
      </c>
      <c r="D7" s="163">
        <f>'18'!D7</f>
        <v>3549</v>
      </c>
      <c r="E7" s="163">
        <f>'18'!E7</f>
        <v>8966</v>
      </c>
      <c r="F7" s="87"/>
      <c r="G7" s="87"/>
      <c r="H7" s="202">
        <v>0</v>
      </c>
      <c r="I7" s="87">
        <v>0</v>
      </c>
      <c r="J7" s="87">
        <f t="shared" si="1"/>
        <v>0</v>
      </c>
      <c r="K7" s="111">
        <f t="shared" si="2"/>
        <v>0</v>
      </c>
      <c r="L7" s="93"/>
    </row>
    <row r="8" spans="1:12" x14ac:dyDescent="0.2">
      <c r="A8" s="15" t="s">
        <v>41</v>
      </c>
      <c r="B8" s="389" t="s">
        <v>109</v>
      </c>
      <c r="C8" s="163">
        <f>'18'!C8</f>
        <v>1561</v>
      </c>
      <c r="D8" s="163">
        <f>'18'!D8</f>
        <v>1066</v>
      </c>
      <c r="E8" s="163">
        <f>'18'!E8</f>
        <v>2627</v>
      </c>
      <c r="F8" s="87"/>
      <c r="G8" s="87"/>
      <c r="H8" s="202">
        <v>0</v>
      </c>
      <c r="I8" s="87">
        <v>0</v>
      </c>
      <c r="J8" s="87">
        <f t="shared" si="1"/>
        <v>0</v>
      </c>
      <c r="K8" s="111">
        <f t="shared" si="2"/>
        <v>0</v>
      </c>
      <c r="L8" s="93"/>
    </row>
    <row r="9" spans="1:12" ht="11.25" customHeight="1" x14ac:dyDescent="0.2">
      <c r="A9" s="15" t="s">
        <v>42</v>
      </c>
      <c r="B9" s="389" t="s">
        <v>105</v>
      </c>
      <c r="C9" s="163">
        <f>'18'!C9</f>
        <v>14834</v>
      </c>
      <c r="D9" s="163">
        <f>'18'!D9</f>
        <v>10454</v>
      </c>
      <c r="E9" s="163">
        <f>'18'!E9</f>
        <v>25288</v>
      </c>
      <c r="F9" s="167" t="s">
        <v>670</v>
      </c>
      <c r="G9" s="167">
        <v>1</v>
      </c>
      <c r="H9" s="202">
        <v>1043208.3945079788</v>
      </c>
      <c r="I9" s="87">
        <v>230</v>
      </c>
      <c r="J9" s="87">
        <f t="shared" si="1"/>
        <v>230</v>
      </c>
      <c r="K9" s="111">
        <f t="shared" si="2"/>
        <v>1.5504921127140353E-2</v>
      </c>
      <c r="L9" s="93"/>
    </row>
    <row r="10" spans="1:12" ht="11.25" customHeight="1" x14ac:dyDescent="0.2">
      <c r="A10" s="15" t="s">
        <v>43</v>
      </c>
      <c r="B10" s="389" t="s">
        <v>109</v>
      </c>
      <c r="C10" s="163">
        <f>'18'!C10</f>
        <v>4316</v>
      </c>
      <c r="D10" s="163">
        <f>'18'!D10</f>
        <v>2911</v>
      </c>
      <c r="E10" s="163">
        <f>'18'!E10</f>
        <v>7227</v>
      </c>
      <c r="F10" s="167" t="s">
        <v>671</v>
      </c>
      <c r="G10" s="167">
        <v>1</v>
      </c>
      <c r="H10" s="202">
        <v>804939.58225531911</v>
      </c>
      <c r="I10" s="87">
        <v>225</v>
      </c>
      <c r="J10" s="87">
        <f t="shared" si="1"/>
        <v>225</v>
      </c>
      <c r="K10" s="111">
        <f t="shared" si="2"/>
        <v>5.2131603336422611E-2</v>
      </c>
      <c r="L10" s="93"/>
    </row>
    <row r="11" spans="1:12" ht="11.25" customHeight="1" x14ac:dyDescent="0.2">
      <c r="A11" s="15" t="s">
        <v>44</v>
      </c>
      <c r="B11" s="389" t="s">
        <v>109</v>
      </c>
      <c r="C11" s="163">
        <f>'18'!C11</f>
        <v>2246</v>
      </c>
      <c r="D11" s="163">
        <f>'18'!D11</f>
        <v>1518</v>
      </c>
      <c r="E11" s="163">
        <f>'18'!E11</f>
        <v>3764</v>
      </c>
      <c r="F11" s="167" t="s">
        <v>672</v>
      </c>
      <c r="G11" s="167">
        <v>1</v>
      </c>
      <c r="H11" s="202">
        <v>182424</v>
      </c>
      <c r="I11" s="87">
        <v>81</v>
      </c>
      <c r="J11" s="87">
        <f t="shared" si="1"/>
        <v>81</v>
      </c>
      <c r="K11" s="111">
        <f t="shared" si="2"/>
        <v>3.6064113980409616E-2</v>
      </c>
      <c r="L11" s="93"/>
    </row>
    <row r="12" spans="1:12" ht="11.25" customHeight="1" x14ac:dyDescent="0.2">
      <c r="A12" s="15" t="s">
        <v>224</v>
      </c>
      <c r="B12" s="389" t="s">
        <v>105</v>
      </c>
      <c r="C12" s="163">
        <f>'18'!C12</f>
        <v>19766</v>
      </c>
      <c r="D12" s="163">
        <f>'18'!D12</f>
        <v>14384</v>
      </c>
      <c r="E12" s="163">
        <f>'18'!E12</f>
        <v>34150</v>
      </c>
      <c r="F12" s="87"/>
      <c r="G12" s="87"/>
      <c r="H12" s="202">
        <v>0</v>
      </c>
      <c r="I12" s="87">
        <v>0</v>
      </c>
      <c r="J12" s="87">
        <f t="shared" si="1"/>
        <v>0</v>
      </c>
      <c r="K12" s="111">
        <f t="shared" si="2"/>
        <v>0</v>
      </c>
      <c r="L12" s="93"/>
    </row>
    <row r="13" spans="1:12" ht="11.25" customHeight="1" x14ac:dyDescent="0.2">
      <c r="A13" s="15" t="s">
        <v>45</v>
      </c>
      <c r="B13" s="389" t="s">
        <v>109</v>
      </c>
      <c r="C13" s="163">
        <f>'18'!C13</f>
        <v>5721</v>
      </c>
      <c r="D13" s="163">
        <f>'18'!D13</f>
        <v>4262</v>
      </c>
      <c r="E13" s="163">
        <f>'18'!E13</f>
        <v>9983</v>
      </c>
      <c r="F13" s="87"/>
      <c r="G13" s="87"/>
      <c r="H13" s="202">
        <v>0</v>
      </c>
      <c r="I13" s="87">
        <v>0</v>
      </c>
      <c r="J13" s="87">
        <f t="shared" si="1"/>
        <v>0</v>
      </c>
      <c r="K13" s="111">
        <f t="shared" si="2"/>
        <v>0</v>
      </c>
      <c r="L13" s="93"/>
    </row>
    <row r="14" spans="1:12" ht="11.25" customHeight="1" x14ac:dyDescent="0.2">
      <c r="A14" s="15" t="s">
        <v>46</v>
      </c>
      <c r="B14" s="389" t="s">
        <v>109</v>
      </c>
      <c r="C14" s="163">
        <f>'18'!C14</f>
        <v>4199</v>
      </c>
      <c r="D14" s="163">
        <f>'18'!D14</f>
        <v>3044</v>
      </c>
      <c r="E14" s="163">
        <f>'18'!E14</f>
        <v>7243</v>
      </c>
      <c r="F14" s="167" t="s">
        <v>671</v>
      </c>
      <c r="G14" s="167">
        <v>1</v>
      </c>
      <c r="H14" s="202">
        <v>344974.10668085102</v>
      </c>
      <c r="I14" s="87">
        <v>97</v>
      </c>
      <c r="J14" s="87">
        <f t="shared" si="1"/>
        <v>97</v>
      </c>
      <c r="K14" s="111">
        <f t="shared" si="2"/>
        <v>2.3100738271016909E-2</v>
      </c>
      <c r="L14" s="93"/>
    </row>
    <row r="15" spans="1:12" ht="11.25" customHeight="1" x14ac:dyDescent="0.2">
      <c r="A15" s="15" t="s">
        <v>47</v>
      </c>
      <c r="B15" s="389" t="s">
        <v>109</v>
      </c>
      <c r="C15" s="163">
        <f>'18'!C15</f>
        <v>139</v>
      </c>
      <c r="D15" s="163">
        <f>'18'!D15</f>
        <v>80</v>
      </c>
      <c r="E15" s="163">
        <f>'18'!E15</f>
        <v>219</v>
      </c>
      <c r="F15" s="87"/>
      <c r="G15" s="87"/>
      <c r="H15" s="202">
        <v>0</v>
      </c>
      <c r="I15" s="87">
        <v>0</v>
      </c>
      <c r="J15" s="87">
        <f t="shared" si="1"/>
        <v>0</v>
      </c>
      <c r="K15" s="111">
        <f t="shared" si="2"/>
        <v>0</v>
      </c>
      <c r="L15" s="93"/>
    </row>
    <row r="16" spans="1:12" ht="11.25" customHeight="1" x14ac:dyDescent="0.2">
      <c r="A16" s="15" t="s">
        <v>48</v>
      </c>
      <c r="B16" s="389" t="s">
        <v>109</v>
      </c>
      <c r="C16" s="163">
        <f>'18'!C16</f>
        <v>2045</v>
      </c>
      <c r="D16" s="163">
        <f>'18'!D16</f>
        <v>1442</v>
      </c>
      <c r="E16" s="163">
        <f>'18'!E16</f>
        <v>3487</v>
      </c>
      <c r="F16" s="167"/>
      <c r="G16" s="167"/>
      <c r="H16" s="202">
        <v>0</v>
      </c>
      <c r="I16" s="87">
        <v>0</v>
      </c>
      <c r="J16" s="87">
        <f t="shared" si="1"/>
        <v>0</v>
      </c>
      <c r="K16" s="111">
        <f t="shared" si="2"/>
        <v>0</v>
      </c>
      <c r="L16" s="93"/>
    </row>
    <row r="17" spans="1:12" ht="11.25" customHeight="1" x14ac:dyDescent="0.2">
      <c r="A17" s="15" t="s">
        <v>49</v>
      </c>
      <c r="B17" s="389" t="s">
        <v>109</v>
      </c>
      <c r="C17" s="163">
        <f>'18'!C17</f>
        <v>4001</v>
      </c>
      <c r="D17" s="163">
        <f>'18'!D17</f>
        <v>2770</v>
      </c>
      <c r="E17" s="163">
        <f>'18'!E17</f>
        <v>6771</v>
      </c>
      <c r="F17" s="167" t="s">
        <v>671</v>
      </c>
      <c r="G17" s="167">
        <v>1</v>
      </c>
      <c r="H17" s="202">
        <v>206191.42008510637</v>
      </c>
      <c r="I17" s="87">
        <v>58</v>
      </c>
      <c r="J17" s="87">
        <f t="shared" si="1"/>
        <v>58</v>
      </c>
      <c r="K17" s="111">
        <f t="shared" si="2"/>
        <v>1.4496375906023495E-2</v>
      </c>
      <c r="L17" s="93"/>
    </row>
    <row r="18" spans="1:12" ht="11.25" customHeight="1" x14ac:dyDescent="0.2">
      <c r="A18" s="15" t="s">
        <v>50</v>
      </c>
      <c r="B18" s="389" t="s">
        <v>105</v>
      </c>
      <c r="C18" s="163">
        <f>'18'!C18</f>
        <v>17963</v>
      </c>
      <c r="D18" s="163">
        <f>'18'!D18</f>
        <v>13163</v>
      </c>
      <c r="E18" s="163">
        <f>'18'!E18</f>
        <v>31126</v>
      </c>
      <c r="F18" s="168" t="s">
        <v>673</v>
      </c>
      <c r="G18" s="167">
        <v>1</v>
      </c>
      <c r="H18" s="202">
        <v>456731</v>
      </c>
      <c r="I18" s="87">
        <v>160</v>
      </c>
      <c r="J18" s="87">
        <f t="shared" si="1"/>
        <v>160</v>
      </c>
      <c r="K18" s="111">
        <f t="shared" si="2"/>
        <v>8.9071981294883921E-3</v>
      </c>
      <c r="L18" s="93"/>
    </row>
    <row r="19" spans="1:12" ht="11.25" customHeight="1" x14ac:dyDescent="0.2">
      <c r="A19" s="15" t="s">
        <v>51</v>
      </c>
      <c r="B19" s="389" t="s">
        <v>109</v>
      </c>
      <c r="C19" s="163">
        <f>'18'!C19</f>
        <v>1226</v>
      </c>
      <c r="D19" s="163">
        <f>'18'!D19</f>
        <v>827</v>
      </c>
      <c r="E19" s="163">
        <f>'18'!E19</f>
        <v>2053</v>
      </c>
      <c r="F19" s="87"/>
      <c r="G19" s="87"/>
      <c r="H19" s="202">
        <v>0</v>
      </c>
      <c r="I19" s="87">
        <v>0</v>
      </c>
      <c r="J19" s="87">
        <f t="shared" si="1"/>
        <v>0</v>
      </c>
      <c r="K19" s="111">
        <f t="shared" si="2"/>
        <v>0</v>
      </c>
      <c r="L19" s="93"/>
    </row>
    <row r="20" spans="1:12" x14ac:dyDescent="0.2">
      <c r="A20" s="15" t="s">
        <v>52</v>
      </c>
      <c r="B20" s="389" t="s">
        <v>109</v>
      </c>
      <c r="C20" s="163">
        <f>'18'!C20</f>
        <v>2393</v>
      </c>
      <c r="D20" s="163">
        <f>'18'!D20</f>
        <v>1660</v>
      </c>
      <c r="E20" s="163">
        <f>'18'!E20</f>
        <v>4053</v>
      </c>
      <c r="F20" s="167" t="s">
        <v>671</v>
      </c>
      <c r="G20" s="167">
        <v>1</v>
      </c>
      <c r="H20" s="202">
        <v>43617.415787234044</v>
      </c>
      <c r="I20" s="87">
        <v>12</v>
      </c>
      <c r="J20" s="87">
        <f t="shared" si="1"/>
        <v>12</v>
      </c>
      <c r="K20" s="111">
        <f t="shared" si="2"/>
        <v>5.0146259924780607E-3</v>
      </c>
      <c r="L20" s="93"/>
    </row>
    <row r="21" spans="1:12" ht="11.25" customHeight="1" x14ac:dyDescent="0.2">
      <c r="A21" s="15" t="s">
        <v>53</v>
      </c>
      <c r="B21" s="389" t="s">
        <v>109</v>
      </c>
      <c r="C21" s="163">
        <f>'18'!C21</f>
        <v>1301</v>
      </c>
      <c r="D21" s="163">
        <f>'18'!D21</f>
        <v>904</v>
      </c>
      <c r="E21" s="163">
        <f>'18'!E21</f>
        <v>2205</v>
      </c>
      <c r="F21" s="87" t="s">
        <v>683</v>
      </c>
      <c r="G21" s="87">
        <v>1</v>
      </c>
      <c r="H21" s="202">
        <v>27821.954285714288</v>
      </c>
      <c r="I21" s="87">
        <v>12</v>
      </c>
      <c r="J21" s="87">
        <f t="shared" si="1"/>
        <v>12</v>
      </c>
      <c r="K21" s="111">
        <f t="shared" si="2"/>
        <v>9.2236740968485772E-3</v>
      </c>
      <c r="L21" s="93"/>
    </row>
    <row r="22" spans="1:12" ht="11.25" customHeight="1" x14ac:dyDescent="0.2">
      <c r="A22" s="15" t="s">
        <v>54</v>
      </c>
      <c r="B22" s="389" t="s">
        <v>109</v>
      </c>
      <c r="C22" s="163">
        <f>'18'!C22</f>
        <v>1869</v>
      </c>
      <c r="D22" s="163">
        <f>'18'!D22</f>
        <v>1351</v>
      </c>
      <c r="E22" s="163">
        <f>'18'!E22</f>
        <v>3220</v>
      </c>
      <c r="F22" s="167" t="s">
        <v>675</v>
      </c>
      <c r="G22" s="167">
        <v>1</v>
      </c>
      <c r="H22" s="202">
        <v>277670.81246231159</v>
      </c>
      <c r="I22" s="87">
        <v>98</v>
      </c>
      <c r="J22" s="87">
        <f t="shared" si="1"/>
        <v>98</v>
      </c>
      <c r="K22" s="111">
        <f t="shared" si="2"/>
        <v>5.2434456928838954E-2</v>
      </c>
      <c r="L22" s="93"/>
    </row>
    <row r="23" spans="1:12" ht="11.25" customHeight="1" x14ac:dyDescent="0.2">
      <c r="A23" s="15" t="s">
        <v>55</v>
      </c>
      <c r="B23" s="389" t="s">
        <v>109</v>
      </c>
      <c r="C23" s="163">
        <f>'18'!C23</f>
        <v>2942</v>
      </c>
      <c r="D23" s="163">
        <f>'18'!D23</f>
        <v>2128</v>
      </c>
      <c r="E23" s="163">
        <f>'18'!E23</f>
        <v>5070</v>
      </c>
      <c r="F23" s="87"/>
      <c r="G23" s="87"/>
      <c r="H23" s="202">
        <v>0</v>
      </c>
      <c r="I23" s="87">
        <v>0</v>
      </c>
      <c r="J23" s="87">
        <f t="shared" si="1"/>
        <v>0</v>
      </c>
      <c r="K23" s="111">
        <f t="shared" si="2"/>
        <v>0</v>
      </c>
      <c r="L23" s="93"/>
    </row>
    <row r="24" spans="1:12" ht="11.25" customHeight="1" x14ac:dyDescent="0.2">
      <c r="A24" s="15" t="s">
        <v>56</v>
      </c>
      <c r="B24" s="389" t="s">
        <v>105</v>
      </c>
      <c r="C24" s="163">
        <f>'18'!C24</f>
        <v>7514</v>
      </c>
      <c r="D24" s="163">
        <f>'18'!D24</f>
        <v>5219</v>
      </c>
      <c r="E24" s="163">
        <f>'18'!E24</f>
        <v>12733</v>
      </c>
      <c r="F24" s="167" t="s">
        <v>674</v>
      </c>
      <c r="G24" s="167">
        <v>1</v>
      </c>
      <c r="H24" s="202">
        <v>112238.65188679246</v>
      </c>
      <c r="I24" s="87">
        <v>72</v>
      </c>
      <c r="J24" s="87">
        <f t="shared" si="1"/>
        <v>72</v>
      </c>
      <c r="K24" s="111">
        <f t="shared" si="2"/>
        <v>9.5821133883417613E-3</v>
      </c>
      <c r="L24" s="93"/>
    </row>
    <row r="25" spans="1:12" ht="11.25" customHeight="1" x14ac:dyDescent="0.2">
      <c r="A25" s="15" t="s">
        <v>57</v>
      </c>
      <c r="B25" s="389" t="s">
        <v>105</v>
      </c>
      <c r="C25" s="163">
        <f>'18'!C25</f>
        <v>10076</v>
      </c>
      <c r="D25" s="163">
        <f>'18'!D25</f>
        <v>6718</v>
      </c>
      <c r="E25" s="163">
        <f>'18'!E25</f>
        <v>16794</v>
      </c>
      <c r="F25" s="167" t="s">
        <v>676</v>
      </c>
      <c r="G25" s="167">
        <v>1</v>
      </c>
      <c r="H25" s="202">
        <v>644283.53656249994</v>
      </c>
      <c r="I25" s="87">
        <v>136</v>
      </c>
      <c r="J25" s="87">
        <f t="shared" si="1"/>
        <v>136</v>
      </c>
      <c r="K25" s="111">
        <f t="shared" si="2"/>
        <v>1.3497419610956728E-2</v>
      </c>
      <c r="L25" s="93"/>
    </row>
    <row r="26" spans="1:12" ht="11.25" customHeight="1" x14ac:dyDescent="0.2">
      <c r="A26" s="15" t="s">
        <v>58</v>
      </c>
      <c r="B26" s="389" t="s">
        <v>105</v>
      </c>
      <c r="C26" s="163">
        <f>'18'!C26</f>
        <v>20123</v>
      </c>
      <c r="D26" s="163">
        <f>'18'!D26</f>
        <v>13856</v>
      </c>
      <c r="E26" s="163">
        <f>'18'!E26</f>
        <v>33979</v>
      </c>
      <c r="F26" s="167" t="s">
        <v>677</v>
      </c>
      <c r="G26" s="167">
        <v>1</v>
      </c>
      <c r="H26" s="202">
        <v>705048</v>
      </c>
      <c r="I26" s="87">
        <v>155</v>
      </c>
      <c r="J26" s="87">
        <f t="shared" si="1"/>
        <v>155</v>
      </c>
      <c r="K26" s="111">
        <f t="shared" si="2"/>
        <v>7.7026288326790242E-3</v>
      </c>
      <c r="L26" s="93"/>
    </row>
    <row r="27" spans="1:12" x14ac:dyDescent="0.2">
      <c r="A27" s="15" t="s">
        <v>59</v>
      </c>
      <c r="B27" s="389" t="s">
        <v>109</v>
      </c>
      <c r="C27" s="163">
        <f>'18'!C27</f>
        <v>876</v>
      </c>
      <c r="D27" s="163">
        <f>'18'!D27</f>
        <v>671</v>
      </c>
      <c r="E27" s="163">
        <f>'18'!E27</f>
        <v>1547</v>
      </c>
      <c r="F27" s="167" t="s">
        <v>671</v>
      </c>
      <c r="G27" s="167">
        <v>1</v>
      </c>
      <c r="H27" s="202">
        <v>19826.098085106383</v>
      </c>
      <c r="I27" s="87">
        <v>6</v>
      </c>
      <c r="J27" s="87">
        <f t="shared" si="1"/>
        <v>6</v>
      </c>
      <c r="K27" s="111">
        <f t="shared" si="2"/>
        <v>6.8493150684931503E-3</v>
      </c>
      <c r="L27" s="93"/>
    </row>
    <row r="28" spans="1:12" ht="11.25" customHeight="1" x14ac:dyDescent="0.2">
      <c r="A28" s="15" t="s">
        <v>60</v>
      </c>
      <c r="B28" s="389" t="s">
        <v>105</v>
      </c>
      <c r="C28" s="163">
        <f>'18'!C28</f>
        <v>9893</v>
      </c>
      <c r="D28" s="163">
        <f>'18'!D28</f>
        <v>6864</v>
      </c>
      <c r="E28" s="163">
        <f>'18'!E28</f>
        <v>16757</v>
      </c>
      <c r="F28" s="167" t="s">
        <v>678</v>
      </c>
      <c r="G28" s="167">
        <v>1</v>
      </c>
      <c r="H28" s="202">
        <v>316881.31</v>
      </c>
      <c r="I28" s="87">
        <v>147</v>
      </c>
      <c r="J28" s="87">
        <f t="shared" si="1"/>
        <v>147</v>
      </c>
      <c r="K28" s="111">
        <f t="shared" si="2"/>
        <v>1.4858991205903165E-2</v>
      </c>
      <c r="L28" s="93"/>
    </row>
    <row r="29" spans="1:12" ht="11.25" customHeight="1" x14ac:dyDescent="0.2">
      <c r="A29" s="15" t="s">
        <v>61</v>
      </c>
      <c r="B29" s="389" t="s">
        <v>109</v>
      </c>
      <c r="C29" s="163">
        <f>'18'!C29</f>
        <v>3977</v>
      </c>
      <c r="D29" s="163">
        <f>'18'!D29</f>
        <v>2833</v>
      </c>
      <c r="E29" s="163">
        <f>'18'!E29</f>
        <v>6810</v>
      </c>
      <c r="F29" s="167" t="s">
        <v>679</v>
      </c>
      <c r="G29" s="167">
        <v>1</v>
      </c>
      <c r="H29" s="202">
        <v>543635.31521739124</v>
      </c>
      <c r="I29" s="87">
        <v>190</v>
      </c>
      <c r="J29" s="87">
        <f t="shared" si="1"/>
        <v>190</v>
      </c>
      <c r="K29" s="111">
        <f t="shared" si="2"/>
        <v>4.7774704551169223E-2</v>
      </c>
      <c r="L29" s="93"/>
    </row>
    <row r="30" spans="1:12" ht="11.25" customHeight="1" x14ac:dyDescent="0.2">
      <c r="A30" s="15" t="s">
        <v>62</v>
      </c>
      <c r="B30" s="389" t="s">
        <v>109</v>
      </c>
      <c r="C30" s="163">
        <f>'18'!C30</f>
        <v>109</v>
      </c>
      <c r="D30" s="163">
        <f>'18'!D30</f>
        <v>73</v>
      </c>
      <c r="E30" s="163">
        <f>'18'!E30</f>
        <v>182</v>
      </c>
      <c r="F30" s="87"/>
      <c r="G30" s="87"/>
      <c r="H30" s="202">
        <v>0</v>
      </c>
      <c r="I30" s="87">
        <v>0</v>
      </c>
      <c r="J30" s="87">
        <f t="shared" si="1"/>
        <v>0</v>
      </c>
      <c r="K30" s="111">
        <f t="shared" si="2"/>
        <v>0</v>
      </c>
      <c r="L30" s="93"/>
    </row>
    <row r="31" spans="1:12" ht="11.25" customHeight="1" x14ac:dyDescent="0.2">
      <c r="A31" s="15" t="s">
        <v>63</v>
      </c>
      <c r="B31" s="389" t="s">
        <v>109</v>
      </c>
      <c r="C31" s="163">
        <f>'18'!C31</f>
        <v>5892</v>
      </c>
      <c r="D31" s="163">
        <f>'18'!D31</f>
        <v>4055</v>
      </c>
      <c r="E31" s="163">
        <f>'18'!E31</f>
        <v>9947</v>
      </c>
      <c r="F31" s="167" t="s">
        <v>676</v>
      </c>
      <c r="G31" s="167">
        <v>1</v>
      </c>
      <c r="H31" s="202">
        <v>201939.6159375</v>
      </c>
      <c r="I31" s="87">
        <v>43</v>
      </c>
      <c r="J31" s="87">
        <f t="shared" si="1"/>
        <v>43</v>
      </c>
      <c r="K31" s="111">
        <f t="shared" si="2"/>
        <v>7.2980312287847932E-3</v>
      </c>
      <c r="L31" s="93"/>
    </row>
    <row r="32" spans="1:12" ht="11.25" customHeight="1" x14ac:dyDescent="0.2">
      <c r="A32" s="15" t="s">
        <v>64</v>
      </c>
      <c r="B32" s="389" t="s">
        <v>109</v>
      </c>
      <c r="C32" s="163">
        <f>'18'!C32</f>
        <v>547</v>
      </c>
      <c r="D32" s="163">
        <f>'18'!D32</f>
        <v>369</v>
      </c>
      <c r="E32" s="163">
        <f>'18'!E32</f>
        <v>916</v>
      </c>
      <c r="F32" s="87"/>
      <c r="G32" s="87"/>
      <c r="H32" s="202">
        <v>0</v>
      </c>
      <c r="I32" s="87">
        <v>0</v>
      </c>
      <c r="J32" s="87">
        <f t="shared" si="1"/>
        <v>0</v>
      </c>
      <c r="K32" s="111">
        <f t="shared" si="2"/>
        <v>0</v>
      </c>
      <c r="L32" s="93"/>
    </row>
    <row r="33" spans="1:12" ht="11.25" customHeight="1" x14ac:dyDescent="0.2">
      <c r="A33" s="15" t="s">
        <v>65</v>
      </c>
      <c r="B33" s="389" t="s">
        <v>109</v>
      </c>
      <c r="C33" s="163">
        <f>'18'!C33</f>
        <v>1137</v>
      </c>
      <c r="D33" s="163">
        <f>'18'!D33</f>
        <v>811</v>
      </c>
      <c r="E33" s="163">
        <f>'18'!E33</f>
        <v>1948</v>
      </c>
      <c r="F33" s="167" t="s">
        <v>679</v>
      </c>
      <c r="G33" s="87">
        <v>1</v>
      </c>
      <c r="H33" s="202">
        <v>2970.6847826086955</v>
      </c>
      <c r="I33" s="87">
        <v>1</v>
      </c>
      <c r="J33" s="87">
        <f t="shared" si="1"/>
        <v>1</v>
      </c>
      <c r="K33" s="111">
        <f t="shared" si="2"/>
        <v>8.7950747581354446E-4</v>
      </c>
      <c r="L33" s="93"/>
    </row>
    <row r="34" spans="1:12" ht="11.25" customHeight="1" x14ac:dyDescent="0.2">
      <c r="A34" s="15" t="s">
        <v>66</v>
      </c>
      <c r="B34" s="389" t="s">
        <v>109</v>
      </c>
      <c r="C34" s="163">
        <f>'18'!C34</f>
        <v>1478</v>
      </c>
      <c r="D34" s="163">
        <f>'18'!D34</f>
        <v>1019</v>
      </c>
      <c r="E34" s="163">
        <f>'18'!E34</f>
        <v>2497</v>
      </c>
      <c r="F34" s="167" t="s">
        <v>671</v>
      </c>
      <c r="G34" s="167">
        <v>1</v>
      </c>
      <c r="H34" s="202">
        <v>380661.08323404251</v>
      </c>
      <c r="I34" s="87">
        <v>107</v>
      </c>
      <c r="J34" s="87">
        <f t="shared" si="1"/>
        <v>107</v>
      </c>
      <c r="K34" s="111">
        <f t="shared" si="2"/>
        <v>7.2395128552097426E-2</v>
      </c>
      <c r="L34" s="93"/>
    </row>
    <row r="35" spans="1:12" ht="11.25" customHeight="1" x14ac:dyDescent="0.2">
      <c r="A35" s="15" t="s">
        <v>67</v>
      </c>
      <c r="B35" s="389" t="s">
        <v>109</v>
      </c>
      <c r="C35" s="163">
        <f>'18'!C35</f>
        <v>2619</v>
      </c>
      <c r="D35" s="163">
        <f>'18'!D35</f>
        <v>1878</v>
      </c>
      <c r="E35" s="163">
        <f>'18'!E35</f>
        <v>4497</v>
      </c>
      <c r="F35" s="87"/>
      <c r="G35" s="87"/>
      <c r="H35" s="202">
        <v>0</v>
      </c>
      <c r="I35" s="87">
        <v>0</v>
      </c>
      <c r="J35" s="87">
        <f t="shared" si="1"/>
        <v>0</v>
      </c>
      <c r="K35" s="111">
        <f t="shared" si="2"/>
        <v>0</v>
      </c>
      <c r="L35" s="93"/>
    </row>
    <row r="36" spans="1:12" x14ac:dyDescent="0.2">
      <c r="A36" s="15" t="s">
        <v>68</v>
      </c>
      <c r="B36" s="389" t="s">
        <v>109</v>
      </c>
      <c r="C36" s="163">
        <f>'18'!C36</f>
        <v>1538</v>
      </c>
      <c r="D36" s="163">
        <f>'18'!D36</f>
        <v>1055</v>
      </c>
      <c r="E36" s="163">
        <f>'18'!E36</f>
        <v>2593</v>
      </c>
      <c r="F36" s="167" t="s">
        <v>671</v>
      </c>
      <c r="G36" s="167">
        <v>1</v>
      </c>
      <c r="H36" s="202">
        <v>63443.513872340423</v>
      </c>
      <c r="I36" s="87">
        <v>18</v>
      </c>
      <c r="J36" s="87">
        <f t="shared" si="1"/>
        <v>18</v>
      </c>
      <c r="K36" s="111">
        <f t="shared" si="2"/>
        <v>1.1703511053315995E-2</v>
      </c>
      <c r="L36" s="93"/>
    </row>
    <row r="37" spans="1:12" ht="11.25" customHeight="1" x14ac:dyDescent="0.2">
      <c r="A37" s="15" t="s">
        <v>69</v>
      </c>
      <c r="B37" s="389" t="s">
        <v>109</v>
      </c>
      <c r="C37" s="163">
        <f>'18'!C37</f>
        <v>915</v>
      </c>
      <c r="D37" s="163">
        <f>'18'!D37</f>
        <v>644</v>
      </c>
      <c r="E37" s="163">
        <f>'18'!E37</f>
        <v>1559</v>
      </c>
      <c r="F37" s="87"/>
      <c r="G37" s="87"/>
      <c r="H37" s="202">
        <v>0</v>
      </c>
      <c r="I37" s="87">
        <v>0</v>
      </c>
      <c r="J37" s="87">
        <f t="shared" si="1"/>
        <v>0</v>
      </c>
      <c r="K37" s="111">
        <f t="shared" si="2"/>
        <v>0</v>
      </c>
      <c r="L37" s="93"/>
    </row>
    <row r="38" spans="1:12" ht="11.25" customHeight="1" x14ac:dyDescent="0.2">
      <c r="A38" s="15" t="s">
        <v>70</v>
      </c>
      <c r="B38" s="389" t="s">
        <v>105</v>
      </c>
      <c r="C38" s="163">
        <f>'18'!C38</f>
        <v>6837</v>
      </c>
      <c r="D38" s="163">
        <f>'18'!D38</f>
        <v>4722</v>
      </c>
      <c r="E38" s="163">
        <f>'18'!E38</f>
        <v>11559</v>
      </c>
      <c r="F38" s="167" t="s">
        <v>680</v>
      </c>
      <c r="G38" s="167">
        <v>1</v>
      </c>
      <c r="H38" s="202">
        <v>321246.33532934129</v>
      </c>
      <c r="I38" s="87">
        <v>154</v>
      </c>
      <c r="J38" s="87">
        <f t="shared" si="1"/>
        <v>154</v>
      </c>
      <c r="K38" s="111">
        <f t="shared" si="2"/>
        <v>2.2524499049290624E-2</v>
      </c>
      <c r="L38" s="93"/>
    </row>
    <row r="39" spans="1:12" ht="11.25" customHeight="1" x14ac:dyDescent="0.2">
      <c r="A39" s="15" t="s">
        <v>71</v>
      </c>
      <c r="B39" s="389" t="s">
        <v>105</v>
      </c>
      <c r="C39" s="163">
        <f>'18'!C39</f>
        <v>21366</v>
      </c>
      <c r="D39" s="163">
        <f>'18'!D39</f>
        <v>14155</v>
      </c>
      <c r="E39" s="163">
        <f>'18'!E39</f>
        <v>35521</v>
      </c>
      <c r="F39" s="167" t="s">
        <v>681</v>
      </c>
      <c r="G39" s="167">
        <v>1</v>
      </c>
      <c r="H39" s="202">
        <v>579476.71</v>
      </c>
      <c r="I39" s="87">
        <v>225</v>
      </c>
      <c r="J39" s="87">
        <f t="shared" si="1"/>
        <v>225</v>
      </c>
      <c r="K39" s="111">
        <f t="shared" si="2"/>
        <v>1.0530749789385004E-2</v>
      </c>
      <c r="L39" s="93"/>
    </row>
    <row r="40" spans="1:12" ht="11.25" customHeight="1" x14ac:dyDescent="0.2">
      <c r="A40" s="15" t="s">
        <v>72</v>
      </c>
      <c r="B40" s="389" t="s">
        <v>109</v>
      </c>
      <c r="C40" s="163">
        <f>'18'!C40</f>
        <v>2888</v>
      </c>
      <c r="D40" s="163">
        <f>'18'!D40</f>
        <v>1978</v>
      </c>
      <c r="E40" s="163">
        <f>'18'!E40</f>
        <v>4866</v>
      </c>
      <c r="F40" s="167" t="s">
        <v>682</v>
      </c>
      <c r="G40" s="167">
        <v>1</v>
      </c>
      <c r="H40" s="202">
        <v>448071</v>
      </c>
      <c r="I40" s="87">
        <v>163</v>
      </c>
      <c r="J40" s="87">
        <f t="shared" si="1"/>
        <v>163</v>
      </c>
      <c r="K40" s="111">
        <f t="shared" si="2"/>
        <v>5.6440443213296401E-2</v>
      </c>
      <c r="L40" s="93"/>
    </row>
    <row r="41" spans="1:12" ht="11.25" customHeight="1" x14ac:dyDescent="0.2">
      <c r="A41" s="15" t="s">
        <v>73</v>
      </c>
      <c r="B41" s="389" t="s">
        <v>105</v>
      </c>
      <c r="C41" s="163">
        <f>'18'!C41</f>
        <v>4988</v>
      </c>
      <c r="D41" s="163">
        <f>'18'!D41</f>
        <v>3470</v>
      </c>
      <c r="E41" s="163">
        <f>'18'!E41</f>
        <v>8458</v>
      </c>
      <c r="F41" s="167" t="s">
        <v>676</v>
      </c>
      <c r="G41" s="167">
        <v>1</v>
      </c>
      <c r="H41" s="202">
        <v>76929.377500000002</v>
      </c>
      <c r="I41" s="87">
        <v>16</v>
      </c>
      <c r="J41" s="87">
        <f t="shared" si="1"/>
        <v>16</v>
      </c>
      <c r="K41" s="111">
        <f t="shared" si="2"/>
        <v>3.2076984763432237E-3</v>
      </c>
      <c r="L41" s="93"/>
    </row>
    <row r="42" spans="1:12" x14ac:dyDescent="0.2">
      <c r="A42" s="15" t="s">
        <v>74</v>
      </c>
      <c r="B42" s="389" t="s">
        <v>105</v>
      </c>
      <c r="C42" s="163">
        <f>'18'!C42</f>
        <v>12632</v>
      </c>
      <c r="D42" s="163">
        <f>'18'!D42</f>
        <v>8774</v>
      </c>
      <c r="E42" s="163">
        <f>'18'!E42</f>
        <v>21406</v>
      </c>
      <c r="F42" s="167" t="s">
        <v>669</v>
      </c>
      <c r="G42" s="112">
        <v>1</v>
      </c>
      <c r="H42" s="202">
        <v>375995.03103448276</v>
      </c>
      <c r="I42" s="87">
        <v>140</v>
      </c>
      <c r="J42" s="87">
        <f t="shared" si="1"/>
        <v>140</v>
      </c>
      <c r="K42" s="111">
        <f t="shared" si="2"/>
        <v>1.1082963901203294E-2</v>
      </c>
      <c r="L42" s="93"/>
    </row>
    <row r="43" spans="1:12" x14ac:dyDescent="0.2">
      <c r="A43" s="15" t="s">
        <v>75</v>
      </c>
      <c r="B43" s="389" t="s">
        <v>105</v>
      </c>
      <c r="C43" s="163">
        <f>'18'!C43</f>
        <v>9763</v>
      </c>
      <c r="D43" s="163">
        <f>'18'!D43</f>
        <v>6765</v>
      </c>
      <c r="E43" s="163">
        <f>'18'!E43</f>
        <v>16528</v>
      </c>
      <c r="F43" s="167" t="s">
        <v>680</v>
      </c>
      <c r="G43" s="167">
        <v>1</v>
      </c>
      <c r="H43" s="202">
        <v>690899.65269461076</v>
      </c>
      <c r="I43" s="87">
        <v>332</v>
      </c>
      <c r="J43" s="87">
        <f t="shared" si="1"/>
        <v>332</v>
      </c>
      <c r="K43" s="111">
        <f t="shared" si="2"/>
        <v>3.4005940796886201E-2</v>
      </c>
      <c r="L43" s="93"/>
    </row>
    <row r="44" spans="1:12" x14ac:dyDescent="0.2">
      <c r="A44" s="15" t="s">
        <v>76</v>
      </c>
      <c r="B44" s="389" t="s">
        <v>109</v>
      </c>
      <c r="C44" s="163">
        <f>'18'!C44</f>
        <v>3743</v>
      </c>
      <c r="D44" s="163">
        <f>'18'!D44</f>
        <v>2706</v>
      </c>
      <c r="E44" s="163">
        <f>'18'!E44</f>
        <v>6449</v>
      </c>
      <c r="F44" s="87" t="s">
        <v>683</v>
      </c>
      <c r="G44" s="167">
        <v>1</v>
      </c>
      <c r="H44" s="202">
        <v>414800.04571428575</v>
      </c>
      <c r="I44" s="87">
        <v>178</v>
      </c>
      <c r="J44" s="87">
        <f t="shared" si="1"/>
        <v>178</v>
      </c>
      <c r="K44" s="111">
        <f t="shared" si="2"/>
        <v>4.7555436815388728E-2</v>
      </c>
      <c r="L44" s="93"/>
    </row>
    <row r="45" spans="1:12" x14ac:dyDescent="0.2">
      <c r="A45" s="15" t="s">
        <v>77</v>
      </c>
      <c r="B45" s="389" t="s">
        <v>109</v>
      </c>
      <c r="C45" s="163">
        <f>'18'!C45</f>
        <v>1364</v>
      </c>
      <c r="D45" s="163">
        <f>'18'!D45</f>
        <v>1008</v>
      </c>
      <c r="E45" s="163">
        <f>'18'!E45</f>
        <v>2372</v>
      </c>
      <c r="F45" s="87"/>
      <c r="G45" s="87"/>
      <c r="H45" s="202">
        <v>0</v>
      </c>
      <c r="I45" s="87">
        <v>0</v>
      </c>
      <c r="J45" s="87">
        <f t="shared" si="1"/>
        <v>0</v>
      </c>
      <c r="K45" s="111">
        <f t="shared" si="2"/>
        <v>0</v>
      </c>
      <c r="L45" s="93"/>
    </row>
    <row r="46" spans="1:12" x14ac:dyDescent="0.2">
      <c r="A46" s="15" t="s">
        <v>78</v>
      </c>
      <c r="B46" s="389" t="s">
        <v>109</v>
      </c>
      <c r="C46" s="163">
        <f>'18'!C46</f>
        <v>3475</v>
      </c>
      <c r="D46" s="163">
        <f>'18'!D46</f>
        <v>2487</v>
      </c>
      <c r="E46" s="163">
        <f>'18'!E46</f>
        <v>5962</v>
      </c>
      <c r="F46" s="87"/>
      <c r="G46" s="87"/>
      <c r="H46" s="202">
        <v>0</v>
      </c>
      <c r="I46" s="87">
        <v>0</v>
      </c>
      <c r="J46" s="87">
        <f t="shared" si="1"/>
        <v>0</v>
      </c>
      <c r="K46" s="111">
        <f t="shared" si="2"/>
        <v>0</v>
      </c>
      <c r="L46" s="93"/>
    </row>
    <row r="47" spans="1:12" x14ac:dyDescent="0.2">
      <c r="A47" s="15" t="s">
        <v>79</v>
      </c>
      <c r="B47" s="389" t="s">
        <v>109</v>
      </c>
      <c r="C47" s="163">
        <f>'18'!C47</f>
        <v>1725</v>
      </c>
      <c r="D47" s="163">
        <f>'18'!D47</f>
        <v>1197</v>
      </c>
      <c r="E47" s="163">
        <f>'18'!E47</f>
        <v>2922</v>
      </c>
      <c r="F47" s="87"/>
      <c r="G47" s="87"/>
      <c r="H47" s="202">
        <v>0</v>
      </c>
      <c r="I47" s="87">
        <v>0</v>
      </c>
      <c r="J47" s="87">
        <f t="shared" si="1"/>
        <v>0</v>
      </c>
      <c r="K47" s="111">
        <f t="shared" si="2"/>
        <v>0</v>
      </c>
      <c r="L47" s="93"/>
    </row>
    <row r="48" spans="1:12" x14ac:dyDescent="0.2">
      <c r="A48" s="15" t="s">
        <v>80</v>
      </c>
      <c r="B48" s="389" t="s">
        <v>109</v>
      </c>
      <c r="C48" s="163">
        <f>'18'!C48</f>
        <v>5043</v>
      </c>
      <c r="D48" s="163">
        <f>'18'!D48</f>
        <v>3645</v>
      </c>
      <c r="E48" s="163">
        <f>'18'!E48</f>
        <v>8688</v>
      </c>
      <c r="F48" s="167" t="s">
        <v>684</v>
      </c>
      <c r="G48" s="167">
        <v>1</v>
      </c>
      <c r="H48" s="202">
        <v>522491.99038461532</v>
      </c>
      <c r="I48" s="87">
        <v>178</v>
      </c>
      <c r="J48" s="87">
        <f t="shared" si="1"/>
        <v>178</v>
      </c>
      <c r="K48" s="111">
        <f t="shared" si="2"/>
        <v>3.5296450525480867E-2</v>
      </c>
      <c r="L48" s="93"/>
    </row>
    <row r="49" spans="1:12" x14ac:dyDescent="0.2">
      <c r="A49" s="15" t="s">
        <v>81</v>
      </c>
      <c r="B49" s="389" t="s">
        <v>105</v>
      </c>
      <c r="C49" s="163">
        <f>'18'!C49</f>
        <v>27985</v>
      </c>
      <c r="D49" s="163">
        <f>'18'!D49</f>
        <v>19320</v>
      </c>
      <c r="E49" s="163">
        <f>'18'!E49</f>
        <v>47305</v>
      </c>
      <c r="F49" s="167" t="s">
        <v>685</v>
      </c>
      <c r="G49" s="167">
        <v>1</v>
      </c>
      <c r="H49" s="202">
        <v>552830.30000000005</v>
      </c>
      <c r="I49" s="87">
        <v>157</v>
      </c>
      <c r="J49" s="87">
        <f t="shared" si="1"/>
        <v>157</v>
      </c>
      <c r="K49" s="111">
        <f t="shared" si="2"/>
        <v>5.6101482937287832E-3</v>
      </c>
      <c r="L49" s="93"/>
    </row>
    <row r="50" spans="1:12" x14ac:dyDescent="0.2">
      <c r="A50" s="15" t="s">
        <v>82</v>
      </c>
      <c r="B50" s="389" t="s">
        <v>109</v>
      </c>
      <c r="C50" s="163">
        <f>'18'!C50</f>
        <v>660</v>
      </c>
      <c r="D50" s="163">
        <f>'18'!D50</f>
        <v>390</v>
      </c>
      <c r="E50" s="163">
        <f>'18'!E50</f>
        <v>1050</v>
      </c>
      <c r="F50" s="167" t="s">
        <v>675</v>
      </c>
      <c r="G50" s="167">
        <v>1</v>
      </c>
      <c r="H50" s="202">
        <v>48290.57608040201</v>
      </c>
      <c r="I50" s="87">
        <v>17</v>
      </c>
      <c r="J50" s="87">
        <f t="shared" si="1"/>
        <v>17</v>
      </c>
      <c r="K50" s="111">
        <f t="shared" si="2"/>
        <v>2.5757575757575757E-2</v>
      </c>
      <c r="L50" s="93"/>
    </row>
    <row r="51" spans="1:12" x14ac:dyDescent="0.2">
      <c r="A51" s="15" t="s">
        <v>83</v>
      </c>
      <c r="B51" s="389" t="s">
        <v>105</v>
      </c>
      <c r="C51" s="163">
        <f>'18'!C51</f>
        <v>9370</v>
      </c>
      <c r="D51" s="163">
        <f>'18'!D51</f>
        <v>6861</v>
      </c>
      <c r="E51" s="163">
        <f>'18'!E51</f>
        <v>16231</v>
      </c>
      <c r="F51" s="167" t="s">
        <v>669</v>
      </c>
      <c r="G51" s="112">
        <v>1</v>
      </c>
      <c r="H51" s="202">
        <v>588947.96896551724</v>
      </c>
      <c r="I51" s="87">
        <v>220</v>
      </c>
      <c r="J51" s="87">
        <f t="shared" si="1"/>
        <v>220</v>
      </c>
      <c r="K51" s="111">
        <f t="shared" si="2"/>
        <v>2.3479188900747065E-2</v>
      </c>
      <c r="L51" s="93"/>
    </row>
    <row r="52" spans="1:12" x14ac:dyDescent="0.2">
      <c r="A52" s="15" t="s">
        <v>84</v>
      </c>
      <c r="B52" s="389" t="s">
        <v>109</v>
      </c>
      <c r="C52" s="163">
        <f>'18'!C52</f>
        <v>3098</v>
      </c>
      <c r="D52" s="163">
        <f>'18'!D52</f>
        <v>2175</v>
      </c>
      <c r="E52" s="163">
        <f>'18'!E52</f>
        <v>5273</v>
      </c>
      <c r="F52" s="167" t="s">
        <v>675</v>
      </c>
      <c r="G52" s="167">
        <v>1</v>
      </c>
      <c r="H52" s="202">
        <v>220325.75336683416</v>
      </c>
      <c r="I52" s="87">
        <v>78</v>
      </c>
      <c r="J52" s="87">
        <f t="shared" si="1"/>
        <v>78</v>
      </c>
      <c r="K52" s="111">
        <f t="shared" si="2"/>
        <v>2.5177533892834086E-2</v>
      </c>
      <c r="L52" s="93"/>
    </row>
    <row r="53" spans="1:12" x14ac:dyDescent="0.2">
      <c r="A53" s="15" t="s">
        <v>85</v>
      </c>
      <c r="B53" s="389" t="s">
        <v>109</v>
      </c>
      <c r="C53" s="163">
        <f>'18'!C53</f>
        <v>1648</v>
      </c>
      <c r="D53" s="163">
        <f>'18'!D53</f>
        <v>1113</v>
      </c>
      <c r="E53" s="163">
        <f>'18'!E53</f>
        <v>2761</v>
      </c>
      <c r="F53" s="167" t="s">
        <v>674</v>
      </c>
      <c r="G53" s="167">
        <v>1</v>
      </c>
      <c r="H53" s="202">
        <v>70796.688113207565</v>
      </c>
      <c r="I53" s="87">
        <v>45</v>
      </c>
      <c r="J53" s="87">
        <f t="shared" si="1"/>
        <v>45</v>
      </c>
      <c r="K53" s="111">
        <f t="shared" si="2"/>
        <v>2.7305825242718445E-2</v>
      </c>
      <c r="L53" s="93"/>
    </row>
    <row r="54" spans="1:12" x14ac:dyDescent="0.2">
      <c r="A54" s="15" t="s">
        <v>86</v>
      </c>
      <c r="B54" s="389" t="s">
        <v>105</v>
      </c>
      <c r="C54" s="163">
        <f>'18'!C54</f>
        <v>62059</v>
      </c>
      <c r="D54" s="163">
        <f>'18'!D54</f>
        <v>38994</v>
      </c>
      <c r="E54" s="163">
        <f>'18'!E54</f>
        <v>101053</v>
      </c>
      <c r="F54" s="167" t="s">
        <v>686</v>
      </c>
      <c r="G54" s="113">
        <v>1</v>
      </c>
      <c r="H54" s="202">
        <v>3164363</v>
      </c>
      <c r="I54" s="87">
        <v>704</v>
      </c>
      <c r="J54" s="87">
        <f t="shared" si="1"/>
        <v>704</v>
      </c>
      <c r="K54" s="111">
        <f t="shared" si="2"/>
        <v>1.1344043571440081E-2</v>
      </c>
      <c r="L54" s="93"/>
    </row>
    <row r="55" spans="1:12" x14ac:dyDescent="0.2">
      <c r="A55" s="15" t="s">
        <v>87</v>
      </c>
      <c r="B55" s="389" t="s">
        <v>109</v>
      </c>
      <c r="C55" s="163">
        <f>'18'!C55</f>
        <v>1650</v>
      </c>
      <c r="D55" s="163">
        <f>'18'!D55</f>
        <v>1173</v>
      </c>
      <c r="E55" s="163">
        <f>'18'!E55</f>
        <v>2823</v>
      </c>
      <c r="F55" s="167" t="s">
        <v>684</v>
      </c>
      <c r="G55" s="167">
        <v>1</v>
      </c>
      <c r="H55" s="202">
        <v>20899.679615384615</v>
      </c>
      <c r="I55" s="87">
        <v>7</v>
      </c>
      <c r="J55" s="87">
        <f t="shared" si="1"/>
        <v>7</v>
      </c>
      <c r="K55" s="111">
        <f t="shared" si="2"/>
        <v>4.2424242424242429E-3</v>
      </c>
      <c r="L55" s="93"/>
    </row>
    <row r="56" spans="1:12" x14ac:dyDescent="0.2">
      <c r="A56" s="15" t="s">
        <v>88</v>
      </c>
      <c r="B56" s="389" t="s">
        <v>109</v>
      </c>
      <c r="C56" s="163">
        <f>'18'!C56</f>
        <v>574</v>
      </c>
      <c r="D56" s="163">
        <f>'18'!D56</f>
        <v>400</v>
      </c>
      <c r="E56" s="163">
        <f>'18'!E56</f>
        <v>974</v>
      </c>
      <c r="F56" s="87"/>
      <c r="G56" s="87"/>
      <c r="H56" s="202">
        <v>0</v>
      </c>
      <c r="I56" s="87">
        <v>0</v>
      </c>
      <c r="J56" s="87">
        <f t="shared" si="1"/>
        <v>0</v>
      </c>
      <c r="K56" s="111">
        <f t="shared" si="2"/>
        <v>0</v>
      </c>
      <c r="L56" s="93"/>
    </row>
    <row r="57" spans="1:12" x14ac:dyDescent="0.2">
      <c r="A57" s="15" t="s">
        <v>89</v>
      </c>
      <c r="B57" s="389" t="s">
        <v>109</v>
      </c>
      <c r="C57" s="163">
        <f>'18'!C57</f>
        <v>4471</v>
      </c>
      <c r="D57" s="163">
        <f>'18'!D57</f>
        <v>3240</v>
      </c>
      <c r="E57" s="163">
        <f>'18'!E57</f>
        <v>7711</v>
      </c>
      <c r="F57" s="168" t="s">
        <v>687</v>
      </c>
      <c r="G57" s="167">
        <v>1</v>
      </c>
      <c r="H57" s="202">
        <v>249021.18</v>
      </c>
      <c r="I57" s="87">
        <v>102</v>
      </c>
      <c r="J57" s="87">
        <f t="shared" si="1"/>
        <v>102</v>
      </c>
      <c r="K57" s="111">
        <f t="shared" si="2"/>
        <v>2.2813688212927757E-2</v>
      </c>
      <c r="L57" s="93"/>
    </row>
    <row r="58" spans="1:12" x14ac:dyDescent="0.2">
      <c r="A58" s="15" t="s">
        <v>90</v>
      </c>
      <c r="B58" s="389" t="s">
        <v>109</v>
      </c>
      <c r="C58" s="163">
        <f>'18'!C58</f>
        <v>1362</v>
      </c>
      <c r="D58" s="163">
        <f>'18'!D58</f>
        <v>1062</v>
      </c>
      <c r="E58" s="163">
        <f>'18'!E58</f>
        <v>2424</v>
      </c>
      <c r="F58" s="167" t="s">
        <v>675</v>
      </c>
      <c r="G58" s="167">
        <v>1</v>
      </c>
      <c r="H58" s="202">
        <v>39236.09306532664</v>
      </c>
      <c r="I58" s="87">
        <v>14</v>
      </c>
      <c r="J58" s="87">
        <f t="shared" si="1"/>
        <v>14</v>
      </c>
      <c r="K58" s="111">
        <f t="shared" si="2"/>
        <v>1.0279001468428781E-2</v>
      </c>
      <c r="L58" s="93"/>
    </row>
    <row r="59" spans="1:12" x14ac:dyDescent="0.2">
      <c r="A59" s="15" t="s">
        <v>91</v>
      </c>
      <c r="B59" s="389" t="s">
        <v>109</v>
      </c>
      <c r="C59" s="163">
        <f>'18'!C59</f>
        <v>2195</v>
      </c>
      <c r="D59" s="163">
        <f>'18'!D59</f>
        <v>1507</v>
      </c>
      <c r="E59" s="163">
        <f>'18'!E59</f>
        <v>3702</v>
      </c>
      <c r="F59" s="87"/>
      <c r="G59" s="87"/>
      <c r="H59" s="202">
        <v>0</v>
      </c>
      <c r="I59" s="87">
        <v>0</v>
      </c>
      <c r="J59" s="87">
        <f t="shared" si="1"/>
        <v>0</v>
      </c>
      <c r="K59" s="111">
        <f t="shared" si="2"/>
        <v>0</v>
      </c>
      <c r="L59" s="93"/>
    </row>
    <row r="60" spans="1:12" x14ac:dyDescent="0.2">
      <c r="A60" s="15" t="s">
        <v>92</v>
      </c>
      <c r="B60" s="389" t="s">
        <v>109</v>
      </c>
      <c r="C60" s="163">
        <f>'18'!C60</f>
        <v>153</v>
      </c>
      <c r="D60" s="163">
        <f>'18'!D60</f>
        <v>102</v>
      </c>
      <c r="E60" s="163">
        <f>'18'!E60</f>
        <v>255</v>
      </c>
      <c r="F60" s="167" t="s">
        <v>688</v>
      </c>
      <c r="G60" s="167">
        <v>1</v>
      </c>
      <c r="H60" s="202">
        <v>24239.376875000002</v>
      </c>
      <c r="I60" s="87">
        <v>4</v>
      </c>
      <c r="J60" s="87">
        <f t="shared" si="1"/>
        <v>4</v>
      </c>
      <c r="K60" s="111">
        <f t="shared" si="2"/>
        <v>2.6143790849673203E-2</v>
      </c>
      <c r="L60" s="93"/>
    </row>
    <row r="61" spans="1:12" x14ac:dyDescent="0.2">
      <c r="A61" s="15" t="s">
        <v>93</v>
      </c>
      <c r="B61" s="389" t="s">
        <v>109</v>
      </c>
      <c r="C61" s="163">
        <f>'18'!C61</f>
        <v>1307</v>
      </c>
      <c r="D61" s="163">
        <f>'18'!D61</f>
        <v>866</v>
      </c>
      <c r="E61" s="163">
        <f>'18'!E61</f>
        <v>2173</v>
      </c>
      <c r="F61" s="167" t="s">
        <v>680</v>
      </c>
      <c r="G61" s="167">
        <v>1</v>
      </c>
      <c r="H61" s="202">
        <v>46206.664670658676</v>
      </c>
      <c r="I61" s="87">
        <v>22</v>
      </c>
      <c r="J61" s="87">
        <f t="shared" si="1"/>
        <v>22</v>
      </c>
      <c r="K61" s="111">
        <f t="shared" si="2"/>
        <v>1.6832440703902066E-2</v>
      </c>
      <c r="L61" s="93"/>
    </row>
    <row r="62" spans="1:12" x14ac:dyDescent="0.2">
      <c r="A62" s="15" t="s">
        <v>94</v>
      </c>
      <c r="B62" s="389" t="s">
        <v>109</v>
      </c>
      <c r="C62" s="163">
        <f>'18'!C62</f>
        <v>1338</v>
      </c>
      <c r="D62" s="163">
        <f>'18'!D62</f>
        <v>889</v>
      </c>
      <c r="E62" s="163">
        <f>'18'!E62</f>
        <v>2227</v>
      </c>
      <c r="F62" s="87"/>
      <c r="G62" s="87"/>
      <c r="H62" s="202">
        <v>0</v>
      </c>
      <c r="I62" s="87">
        <v>0</v>
      </c>
      <c r="J62" s="87">
        <f t="shared" si="1"/>
        <v>0</v>
      </c>
      <c r="K62" s="111">
        <f t="shared" si="2"/>
        <v>0</v>
      </c>
      <c r="L62" s="93"/>
    </row>
    <row r="63" spans="1:12" x14ac:dyDescent="0.2">
      <c r="A63" s="15" t="s">
        <v>95</v>
      </c>
      <c r="B63" s="389" t="s">
        <v>109</v>
      </c>
      <c r="C63" s="163">
        <f>'18'!C63</f>
        <v>1184</v>
      </c>
      <c r="D63" s="163">
        <f>'18'!D63</f>
        <v>913</v>
      </c>
      <c r="E63" s="163">
        <f>'18'!E63</f>
        <v>2097</v>
      </c>
      <c r="F63" s="167" t="s">
        <v>675</v>
      </c>
      <c r="G63" s="87">
        <v>1</v>
      </c>
      <c r="H63" s="202">
        <v>15090.80502512563</v>
      </c>
      <c r="I63" s="87">
        <v>5</v>
      </c>
      <c r="J63" s="87">
        <f t="shared" si="1"/>
        <v>5</v>
      </c>
      <c r="K63" s="111">
        <f t="shared" si="2"/>
        <v>4.2229729729729732E-3</v>
      </c>
      <c r="L63" s="93"/>
    </row>
    <row r="64" spans="1:12" x14ac:dyDescent="0.2">
      <c r="A64" s="15" t="s">
        <v>111</v>
      </c>
      <c r="B64" s="389" t="s">
        <v>109</v>
      </c>
      <c r="C64" s="163">
        <f>'18'!C64</f>
        <v>1791</v>
      </c>
      <c r="D64" s="163">
        <f>'18'!D64</f>
        <v>1297</v>
      </c>
      <c r="E64" s="163">
        <f>'18'!E64</f>
        <v>3088</v>
      </c>
      <c r="F64" s="87"/>
      <c r="G64" s="87"/>
      <c r="H64" s="202">
        <v>0</v>
      </c>
      <c r="I64" s="87">
        <v>0</v>
      </c>
      <c r="J64" s="87">
        <f t="shared" si="1"/>
        <v>0</v>
      </c>
      <c r="K64" s="111">
        <f t="shared" si="2"/>
        <v>0</v>
      </c>
      <c r="L64" s="93"/>
    </row>
    <row r="65" spans="1:12" x14ac:dyDescent="0.2">
      <c r="A65" s="15" t="s">
        <v>96</v>
      </c>
      <c r="B65" s="389" t="s">
        <v>109</v>
      </c>
      <c r="C65" s="163">
        <f>'18'!C65</f>
        <v>1254</v>
      </c>
      <c r="D65" s="163">
        <f>'18'!D65</f>
        <v>834</v>
      </c>
      <c r="E65" s="163">
        <f>'18'!E65</f>
        <v>2088</v>
      </c>
      <c r="F65" s="87"/>
      <c r="G65" s="87"/>
      <c r="H65" s="202">
        <v>0</v>
      </c>
      <c r="I65" s="87">
        <v>0</v>
      </c>
      <c r="J65" s="87">
        <f t="shared" si="1"/>
        <v>0</v>
      </c>
      <c r="K65" s="111">
        <f t="shared" si="2"/>
        <v>0</v>
      </c>
      <c r="L65" s="93"/>
    </row>
    <row r="66" spans="1:12" x14ac:dyDescent="0.2">
      <c r="A66" s="15" t="s">
        <v>97</v>
      </c>
      <c r="B66" s="389" t="s">
        <v>109</v>
      </c>
      <c r="C66" s="163">
        <f>'18'!C66</f>
        <v>6218</v>
      </c>
      <c r="D66" s="163">
        <f>'18'!D66</f>
        <v>4338</v>
      </c>
      <c r="E66" s="163">
        <f>'18'!E66</f>
        <v>10556</v>
      </c>
      <c r="F66" s="87"/>
      <c r="G66" s="87"/>
      <c r="H66" s="202">
        <v>0</v>
      </c>
      <c r="I66" s="87">
        <v>0</v>
      </c>
      <c r="J66" s="87">
        <f t="shared" si="1"/>
        <v>0</v>
      </c>
      <c r="K66" s="111">
        <f t="shared" si="2"/>
        <v>0</v>
      </c>
      <c r="L66" s="93"/>
    </row>
    <row r="67" spans="1:12" x14ac:dyDescent="0.2">
      <c r="A67" s="15" t="s">
        <v>98</v>
      </c>
      <c r="B67" s="389" t="s">
        <v>109</v>
      </c>
      <c r="C67" s="163">
        <f>'18'!C67</f>
        <v>1238</v>
      </c>
      <c r="D67" s="163">
        <f>'18'!D67</f>
        <v>944</v>
      </c>
      <c r="E67" s="163">
        <f>'18'!E67</f>
        <v>2182</v>
      </c>
      <c r="F67" s="167" t="s">
        <v>680</v>
      </c>
      <c r="G67" s="167">
        <v>1</v>
      </c>
      <c r="H67" s="202">
        <v>44006.347305389223</v>
      </c>
      <c r="I67" s="87">
        <v>21</v>
      </c>
      <c r="J67" s="87">
        <f t="shared" si="1"/>
        <v>21</v>
      </c>
      <c r="K67" s="111">
        <f t="shared" si="2"/>
        <v>1.6962843295638127E-2</v>
      </c>
      <c r="L67" s="93"/>
    </row>
    <row r="68" spans="1:12" x14ac:dyDescent="0.2">
      <c r="A68" s="15" t="s">
        <v>99</v>
      </c>
      <c r="B68" s="389" t="s">
        <v>105</v>
      </c>
      <c r="C68" s="163">
        <f>'18'!C68</f>
        <v>10239</v>
      </c>
      <c r="D68" s="163">
        <f>'18'!D68</f>
        <v>7432</v>
      </c>
      <c r="E68" s="163">
        <f>'18'!E68</f>
        <v>17671</v>
      </c>
      <c r="F68" s="87"/>
      <c r="G68" s="87"/>
      <c r="H68" s="202">
        <v>0</v>
      </c>
      <c r="I68" s="87">
        <v>0</v>
      </c>
      <c r="J68" s="87">
        <f t="shared" si="1"/>
        <v>0</v>
      </c>
      <c r="K68" s="111">
        <f t="shared" si="2"/>
        <v>0</v>
      </c>
      <c r="L68" s="93"/>
    </row>
    <row r="69" spans="1:12" x14ac:dyDescent="0.2">
      <c r="A69" s="15" t="s">
        <v>100</v>
      </c>
      <c r="B69" s="389" t="s">
        <v>109</v>
      </c>
      <c r="C69" s="163">
        <f>'18'!C69</f>
        <v>871</v>
      </c>
      <c r="D69" s="163">
        <f>'18'!D69</f>
        <v>650</v>
      </c>
      <c r="E69" s="163">
        <f>'18'!E69</f>
        <v>1521</v>
      </c>
      <c r="F69" s="167" t="s">
        <v>688</v>
      </c>
      <c r="G69" s="167">
        <v>1</v>
      </c>
      <c r="H69" s="202">
        <v>363590.65312500001</v>
      </c>
      <c r="I69" s="87">
        <v>65</v>
      </c>
      <c r="J69" s="87">
        <f t="shared" ref="J69:J71" si="3">SUM(I69)</f>
        <v>65</v>
      </c>
      <c r="K69" s="111">
        <f t="shared" si="2"/>
        <v>7.4626865671641784E-2</v>
      </c>
      <c r="L69" s="93"/>
    </row>
    <row r="70" spans="1:12" x14ac:dyDescent="0.2">
      <c r="A70" s="15" t="s">
        <v>101</v>
      </c>
      <c r="B70" s="389" t="s">
        <v>105</v>
      </c>
      <c r="C70" s="163">
        <f>'18'!C70</f>
        <v>15734</v>
      </c>
      <c r="D70" s="163">
        <f>'18'!D70</f>
        <v>10858</v>
      </c>
      <c r="E70" s="163">
        <f>'18'!E70</f>
        <v>26592</v>
      </c>
      <c r="F70" s="167" t="s">
        <v>689</v>
      </c>
      <c r="G70" s="87">
        <v>1</v>
      </c>
      <c r="H70" s="202">
        <v>585534.39863013697</v>
      </c>
      <c r="I70" s="87">
        <v>175</v>
      </c>
      <c r="J70" s="87">
        <f t="shared" si="3"/>
        <v>175</v>
      </c>
      <c r="K70" s="111">
        <f t="shared" ref="K70" si="4">J70/C70</f>
        <v>1.1122410067370027E-2</v>
      </c>
      <c r="L70" s="93"/>
    </row>
    <row r="71" spans="1:12" x14ac:dyDescent="0.2">
      <c r="A71" s="457" t="str">
        <f>'1'!A70</f>
        <v>Statewide Total</v>
      </c>
      <c r="B71" s="484"/>
      <c r="C71" s="12">
        <f>'18'!C71</f>
        <v>432581</v>
      </c>
      <c r="D71" s="12">
        <f>'18'!D71</f>
        <v>296957</v>
      </c>
      <c r="E71" s="12">
        <f>'18'!E71</f>
        <v>729538</v>
      </c>
      <c r="F71" s="12"/>
      <c r="G71" s="12">
        <v>22</v>
      </c>
      <c r="H71" s="77">
        <f>SUM(H4:H70)</f>
        <v>16842133.184507977</v>
      </c>
      <c r="I71" s="12">
        <f>SUM(I4:I70)</f>
        <v>5060</v>
      </c>
      <c r="J71" s="12">
        <f t="shared" si="3"/>
        <v>5060</v>
      </c>
      <c r="K71" s="84">
        <f>J71/C71</f>
        <v>1.1697231269981807E-2</v>
      </c>
    </row>
    <row r="72" spans="1:12" x14ac:dyDescent="0.2">
      <c r="A72" s="88" t="str">
        <f>'18'!A72:AF72</f>
        <v>* 2010 County population estimates from PA Data Center, Penn State University</v>
      </c>
      <c r="B72" s="387"/>
      <c r="C72" s="114"/>
      <c r="D72" s="114"/>
      <c r="E72" s="114"/>
      <c r="F72" s="114"/>
      <c r="G72" s="88"/>
      <c r="H72" s="114"/>
      <c r="I72" s="114"/>
      <c r="J72" s="88"/>
      <c r="K72" s="88"/>
    </row>
    <row r="73" spans="1:12" ht="11.25" customHeight="1" x14ac:dyDescent="0.2">
      <c r="A73" s="88" t="s">
        <v>577</v>
      </c>
      <c r="B73" s="387"/>
      <c r="C73" s="114"/>
      <c r="D73" s="114"/>
      <c r="E73" s="114"/>
      <c r="F73" s="168"/>
      <c r="G73" s="90"/>
      <c r="H73" s="168"/>
      <c r="I73" s="168"/>
      <c r="J73" s="90"/>
      <c r="K73" s="90"/>
    </row>
    <row r="74" spans="1:12" x14ac:dyDescent="0.2">
      <c r="A74" s="88" t="s">
        <v>192</v>
      </c>
      <c r="B74" s="387"/>
      <c r="C74" s="114"/>
      <c r="D74" s="114"/>
      <c r="E74" s="114"/>
      <c r="F74" s="168"/>
      <c r="G74" s="90"/>
      <c r="H74" s="168"/>
      <c r="I74" s="168"/>
      <c r="J74" s="90"/>
      <c r="K74" s="90"/>
    </row>
    <row r="75" spans="1:12" x14ac:dyDescent="0.2">
      <c r="A75" s="88" t="s">
        <v>193</v>
      </c>
      <c r="B75" s="387"/>
      <c r="C75" s="114"/>
      <c r="D75" s="114"/>
      <c r="E75" s="114"/>
      <c r="F75" s="168"/>
      <c r="G75" s="90"/>
      <c r="H75" s="168"/>
      <c r="I75" s="168"/>
      <c r="J75" s="90"/>
      <c r="K75" s="90"/>
    </row>
    <row r="76" spans="1:12" x14ac:dyDescent="0.2">
      <c r="A76" s="90" t="s">
        <v>194</v>
      </c>
      <c r="B76" s="305"/>
      <c r="C76" s="168"/>
      <c r="D76" s="168"/>
      <c r="E76" s="168"/>
      <c r="F76" s="114"/>
      <c r="G76" s="88"/>
      <c r="H76" s="114"/>
      <c r="I76" s="114"/>
      <c r="J76" s="88"/>
      <c r="K76" s="88"/>
    </row>
    <row r="77" spans="1:12" x14ac:dyDescent="0.2">
      <c r="A77" s="1"/>
      <c r="B77" s="295"/>
      <c r="C77" s="61"/>
      <c r="D77" s="61"/>
      <c r="E77" s="61"/>
      <c r="F77" s="62"/>
      <c r="G77" s="40"/>
      <c r="H77" s="62"/>
      <c r="I77" s="62"/>
      <c r="J77" s="40"/>
      <c r="K77" s="40"/>
    </row>
    <row r="78" spans="1:12" x14ac:dyDescent="0.2">
      <c r="A78" s="40"/>
    </row>
  </sheetData>
  <mergeCells count="4">
    <mergeCell ref="A1:K1"/>
    <mergeCell ref="A2:E2"/>
    <mergeCell ref="F2:K2"/>
    <mergeCell ref="A71:B71"/>
  </mergeCells>
  <phoneticPr fontId="3" type="noConversion"/>
  <printOptions horizontalCentered="1"/>
  <pageMargins left="0.3" right="0.3" top="0.3" bottom="0.3" header="0.25" footer="0.25"/>
  <pageSetup fitToHeight="3" orientation="landscape" verticalDpi="1200" r:id="rId1"/>
  <headerFooter alignWithMargins="0">
    <oddFooter>&amp;L&amp;8Prepared by: Office of Child Development and Early Learning&amp;C&amp;8&amp;P&amp;R&amp;8Updated: 11/1/2011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6"/>
  </sheetPr>
  <dimension ref="A1:O7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1.25" x14ac:dyDescent="0.2"/>
  <cols>
    <col min="1" max="1" width="14.7109375" style="17" customWidth="1"/>
    <col min="2" max="2" width="12.7109375" style="71" customWidth="1"/>
    <col min="3" max="5" width="9.140625" style="62"/>
    <col min="6" max="6" width="40.7109375" style="61" customWidth="1"/>
    <col min="7" max="7" width="8.7109375" style="61" customWidth="1"/>
    <col min="8" max="8" width="14.28515625" style="61" bestFit="1" customWidth="1"/>
    <col min="9" max="11" width="8.7109375" style="61" customWidth="1"/>
    <col min="12" max="13" width="11.5703125" style="61" customWidth="1"/>
    <col min="14" max="14" width="11.42578125" style="61" bestFit="1" customWidth="1"/>
    <col min="15" max="15" width="11.140625" style="1" bestFit="1" customWidth="1"/>
    <col min="16" max="16384" width="9.140625" style="1"/>
  </cols>
  <sheetData>
    <row r="1" spans="1:15" ht="12" x14ac:dyDescent="0.2">
      <c r="A1" s="508" t="str">
        <f>'Table of Contents'!B12&amp;":  "&amp;'Table of Contents'!C12</f>
        <v>Tab 7:  Parent-Child Home Program Reach Data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</row>
    <row r="2" spans="1:15" ht="12" x14ac:dyDescent="0.2">
      <c r="A2" s="499" t="str">
        <f>'3'!A2</f>
        <v>2012-2013</v>
      </c>
      <c r="B2" s="511"/>
      <c r="C2" s="511"/>
      <c r="D2" s="511"/>
      <c r="E2" s="511"/>
      <c r="F2" s="510" t="s">
        <v>153</v>
      </c>
      <c r="G2" s="510"/>
      <c r="H2" s="510"/>
      <c r="I2" s="510"/>
      <c r="J2" s="510"/>
      <c r="K2" s="510"/>
      <c r="L2" s="510"/>
      <c r="M2" s="510"/>
      <c r="N2" s="510"/>
    </row>
    <row r="3" spans="1:15" ht="48" customHeight="1" x14ac:dyDescent="0.2">
      <c r="A3" s="55" t="str">
        <f>'1'!A2</f>
        <v>County</v>
      </c>
      <c r="B3" s="382" t="str">
        <f>'1'!C2</f>
        <v>County Classification</v>
      </c>
      <c r="C3" s="304" t="str">
        <f>'18'!C2</f>
        <v># of Children Ages 0-2*</v>
      </c>
      <c r="D3" s="304" t="str">
        <f>'18'!D2</f>
        <v># of Children Ages 3-4*</v>
      </c>
      <c r="E3" s="304" t="str">
        <f>'18'!E2</f>
        <v># of Children Under 5*</v>
      </c>
      <c r="F3" s="304" t="s">
        <v>150</v>
      </c>
      <c r="G3" s="304" t="s">
        <v>151</v>
      </c>
      <c r="H3" s="304" t="s">
        <v>161</v>
      </c>
      <c r="I3" s="304" t="s">
        <v>17</v>
      </c>
      <c r="J3" s="304" t="s">
        <v>18</v>
      </c>
      <c r="K3" s="304" t="s">
        <v>168</v>
      </c>
      <c r="L3" s="304" t="s">
        <v>200</v>
      </c>
      <c r="M3" s="304" t="s">
        <v>201</v>
      </c>
      <c r="N3" s="304" t="s">
        <v>152</v>
      </c>
    </row>
    <row r="4" spans="1:15" x14ac:dyDescent="0.2">
      <c r="A4" s="15" t="s">
        <v>37</v>
      </c>
      <c r="B4" s="381" t="s">
        <v>109</v>
      </c>
      <c r="C4" s="163">
        <f>'18'!C4</f>
        <v>3260</v>
      </c>
      <c r="D4" s="163">
        <f>'18'!D4</f>
        <v>2334</v>
      </c>
      <c r="E4" s="163">
        <f>'18'!E4</f>
        <v>5594</v>
      </c>
      <c r="F4" s="87"/>
      <c r="G4" s="87"/>
      <c r="H4" s="195">
        <v>0</v>
      </c>
      <c r="I4" s="87">
        <v>0</v>
      </c>
      <c r="J4" s="87">
        <v>0</v>
      </c>
      <c r="K4" s="197">
        <f t="shared" ref="K4:K67" si="0">I4+J4</f>
        <v>0</v>
      </c>
      <c r="L4" s="198">
        <f>I4/C4</f>
        <v>0</v>
      </c>
      <c r="M4" s="198">
        <f>J4/D4</f>
        <v>0</v>
      </c>
      <c r="N4" s="198">
        <f>K4/E4</f>
        <v>0</v>
      </c>
      <c r="O4" s="93"/>
    </row>
    <row r="5" spans="1:15" x14ac:dyDescent="0.2">
      <c r="A5" s="15" t="s">
        <v>38</v>
      </c>
      <c r="B5" s="381" t="s">
        <v>105</v>
      </c>
      <c r="C5" s="163">
        <f>'18'!C5</f>
        <v>38336</v>
      </c>
      <c r="D5" s="163">
        <f>'18'!D5</f>
        <v>25304</v>
      </c>
      <c r="E5" s="163">
        <f>'18'!E5</f>
        <v>63640</v>
      </c>
      <c r="F5" s="87"/>
      <c r="G5" s="87"/>
      <c r="H5" s="195">
        <v>0</v>
      </c>
      <c r="I5" s="87">
        <v>0</v>
      </c>
      <c r="J5" s="87">
        <v>0</v>
      </c>
      <c r="K5" s="197">
        <f t="shared" si="0"/>
        <v>0</v>
      </c>
      <c r="L5" s="198">
        <f t="shared" ref="L5:L68" si="1">I5/C5</f>
        <v>0</v>
      </c>
      <c r="M5" s="198">
        <f t="shared" ref="M5:M68" si="2">J5/D5</f>
        <v>0</v>
      </c>
      <c r="N5" s="198">
        <f t="shared" ref="N5:N68" si="3">K5/E5</f>
        <v>0</v>
      </c>
      <c r="O5" s="93"/>
    </row>
    <row r="6" spans="1:15" x14ac:dyDescent="0.2">
      <c r="A6" s="15" t="s">
        <v>39</v>
      </c>
      <c r="B6" s="381" t="s">
        <v>109</v>
      </c>
      <c r="C6" s="163">
        <f>'18'!C6</f>
        <v>2129</v>
      </c>
      <c r="D6" s="163">
        <f>'18'!D6</f>
        <v>1476</v>
      </c>
      <c r="E6" s="163">
        <f>'18'!E6</f>
        <v>3605</v>
      </c>
      <c r="F6" s="87" t="s">
        <v>632</v>
      </c>
      <c r="G6" s="87">
        <v>1</v>
      </c>
      <c r="H6" s="195">
        <v>108963.61</v>
      </c>
      <c r="I6" s="87">
        <v>26</v>
      </c>
      <c r="J6" s="87">
        <v>20</v>
      </c>
      <c r="K6" s="197">
        <f t="shared" si="0"/>
        <v>46</v>
      </c>
      <c r="L6" s="198">
        <f t="shared" si="1"/>
        <v>1.2212306247064349E-2</v>
      </c>
      <c r="M6" s="198">
        <f t="shared" si="2"/>
        <v>1.3550135501355014E-2</v>
      </c>
      <c r="N6" s="198">
        <f t="shared" si="3"/>
        <v>1.2760055478502081E-2</v>
      </c>
      <c r="O6" s="93"/>
    </row>
    <row r="7" spans="1:15" x14ac:dyDescent="0.2">
      <c r="A7" s="15" t="s">
        <v>40</v>
      </c>
      <c r="B7" s="381" t="s">
        <v>105</v>
      </c>
      <c r="C7" s="163">
        <f>'18'!C7</f>
        <v>5417</v>
      </c>
      <c r="D7" s="163">
        <f>'18'!D7</f>
        <v>3549</v>
      </c>
      <c r="E7" s="163">
        <f>'18'!E7</f>
        <v>8966</v>
      </c>
      <c r="F7" s="87"/>
      <c r="G7" s="87"/>
      <c r="H7" s="195">
        <v>0</v>
      </c>
      <c r="I7" s="87">
        <v>0</v>
      </c>
      <c r="J7" s="87">
        <v>0</v>
      </c>
      <c r="K7" s="197">
        <f t="shared" si="0"/>
        <v>0</v>
      </c>
      <c r="L7" s="198">
        <f t="shared" si="1"/>
        <v>0</v>
      </c>
      <c r="M7" s="198">
        <f t="shared" si="2"/>
        <v>0</v>
      </c>
      <c r="N7" s="198">
        <f t="shared" si="3"/>
        <v>0</v>
      </c>
      <c r="O7" s="93"/>
    </row>
    <row r="8" spans="1:15" x14ac:dyDescent="0.2">
      <c r="A8" s="15" t="s">
        <v>41</v>
      </c>
      <c r="B8" s="381" t="s">
        <v>109</v>
      </c>
      <c r="C8" s="163">
        <f>'18'!C8</f>
        <v>1561</v>
      </c>
      <c r="D8" s="163">
        <f>'18'!D8</f>
        <v>1066</v>
      </c>
      <c r="E8" s="163">
        <f>'18'!E8</f>
        <v>2627</v>
      </c>
      <c r="F8" s="87"/>
      <c r="G8" s="87"/>
      <c r="H8" s="195">
        <v>0</v>
      </c>
      <c r="I8" s="87">
        <v>0</v>
      </c>
      <c r="J8" s="87">
        <v>0</v>
      </c>
      <c r="K8" s="197">
        <f t="shared" si="0"/>
        <v>0</v>
      </c>
      <c r="L8" s="198">
        <f t="shared" si="1"/>
        <v>0</v>
      </c>
      <c r="M8" s="198">
        <f t="shared" si="2"/>
        <v>0</v>
      </c>
      <c r="N8" s="198">
        <f t="shared" si="3"/>
        <v>0</v>
      </c>
      <c r="O8" s="93"/>
    </row>
    <row r="9" spans="1:15" x14ac:dyDescent="0.2">
      <c r="A9" s="15" t="s">
        <v>42</v>
      </c>
      <c r="B9" s="381" t="s">
        <v>105</v>
      </c>
      <c r="C9" s="163">
        <f>'18'!C9</f>
        <v>14834</v>
      </c>
      <c r="D9" s="163">
        <f>'18'!D9</f>
        <v>10454</v>
      </c>
      <c r="E9" s="163">
        <f>'18'!E9</f>
        <v>25288</v>
      </c>
      <c r="F9" s="87"/>
      <c r="G9" s="87"/>
      <c r="H9" s="195">
        <v>0</v>
      </c>
      <c r="I9" s="87">
        <v>0</v>
      </c>
      <c r="J9" s="87">
        <v>0</v>
      </c>
      <c r="K9" s="197">
        <f t="shared" si="0"/>
        <v>0</v>
      </c>
      <c r="L9" s="198">
        <f t="shared" si="1"/>
        <v>0</v>
      </c>
      <c r="M9" s="198">
        <f t="shared" si="2"/>
        <v>0</v>
      </c>
      <c r="N9" s="198">
        <f t="shared" si="3"/>
        <v>0</v>
      </c>
      <c r="O9" s="93"/>
    </row>
    <row r="10" spans="1:15" x14ac:dyDescent="0.2">
      <c r="A10" s="15" t="s">
        <v>43</v>
      </c>
      <c r="B10" s="381" t="s">
        <v>109</v>
      </c>
      <c r="C10" s="163">
        <f>'18'!C10</f>
        <v>4316</v>
      </c>
      <c r="D10" s="163">
        <f>'18'!D10</f>
        <v>2911</v>
      </c>
      <c r="E10" s="163">
        <f>'18'!E10</f>
        <v>7227</v>
      </c>
      <c r="F10" s="87"/>
      <c r="G10" s="87"/>
      <c r="H10" s="195">
        <v>0</v>
      </c>
      <c r="I10" s="87">
        <v>0</v>
      </c>
      <c r="J10" s="87">
        <v>0</v>
      </c>
      <c r="K10" s="197">
        <f t="shared" si="0"/>
        <v>0</v>
      </c>
      <c r="L10" s="198">
        <f t="shared" si="1"/>
        <v>0</v>
      </c>
      <c r="M10" s="198">
        <f t="shared" si="2"/>
        <v>0</v>
      </c>
      <c r="N10" s="198">
        <f t="shared" si="3"/>
        <v>0</v>
      </c>
      <c r="O10" s="93"/>
    </row>
    <row r="11" spans="1:15" x14ac:dyDescent="0.2">
      <c r="A11" s="15" t="s">
        <v>44</v>
      </c>
      <c r="B11" s="381" t="s">
        <v>109</v>
      </c>
      <c r="C11" s="163">
        <f>'18'!C11</f>
        <v>2246</v>
      </c>
      <c r="D11" s="163">
        <f>'18'!D11</f>
        <v>1518</v>
      </c>
      <c r="E11" s="163">
        <f>'18'!E11</f>
        <v>3764</v>
      </c>
      <c r="F11" s="87"/>
      <c r="G11" s="87"/>
      <c r="H11" s="195">
        <v>0</v>
      </c>
      <c r="I11" s="87">
        <v>0</v>
      </c>
      <c r="J11" s="87">
        <v>0</v>
      </c>
      <c r="K11" s="197">
        <f t="shared" si="0"/>
        <v>0</v>
      </c>
      <c r="L11" s="198">
        <f t="shared" si="1"/>
        <v>0</v>
      </c>
      <c r="M11" s="198">
        <f t="shared" si="2"/>
        <v>0</v>
      </c>
      <c r="N11" s="198">
        <f t="shared" si="3"/>
        <v>0</v>
      </c>
      <c r="O11" s="93"/>
    </row>
    <row r="12" spans="1:15" x14ac:dyDescent="0.2">
      <c r="A12" s="15" t="s">
        <v>224</v>
      </c>
      <c r="B12" s="381" t="s">
        <v>105</v>
      </c>
      <c r="C12" s="163">
        <f>'18'!C12</f>
        <v>19766</v>
      </c>
      <c r="D12" s="163">
        <f>'18'!D12</f>
        <v>14384</v>
      </c>
      <c r="E12" s="163">
        <f>'18'!E12</f>
        <v>34150</v>
      </c>
      <c r="F12" s="87"/>
      <c r="G12" s="87"/>
      <c r="H12" s="195">
        <v>0</v>
      </c>
      <c r="I12" s="87">
        <v>0</v>
      </c>
      <c r="J12" s="87">
        <v>0</v>
      </c>
      <c r="K12" s="197">
        <f t="shared" si="0"/>
        <v>0</v>
      </c>
      <c r="L12" s="198">
        <f t="shared" si="1"/>
        <v>0</v>
      </c>
      <c r="M12" s="198">
        <f t="shared" si="2"/>
        <v>0</v>
      </c>
      <c r="N12" s="198">
        <f t="shared" si="3"/>
        <v>0</v>
      </c>
      <c r="O12" s="93"/>
    </row>
    <row r="13" spans="1:15" x14ac:dyDescent="0.2">
      <c r="A13" s="15" t="s">
        <v>45</v>
      </c>
      <c r="B13" s="381" t="s">
        <v>109</v>
      </c>
      <c r="C13" s="163">
        <f>'18'!C13</f>
        <v>5721</v>
      </c>
      <c r="D13" s="163">
        <f>'18'!D13</f>
        <v>4262</v>
      </c>
      <c r="E13" s="163">
        <f>'18'!E13</f>
        <v>9983</v>
      </c>
      <c r="F13" s="87"/>
      <c r="G13" s="87"/>
      <c r="H13" s="195">
        <v>0</v>
      </c>
      <c r="I13" s="87">
        <v>0</v>
      </c>
      <c r="J13" s="87">
        <v>0</v>
      </c>
      <c r="K13" s="197">
        <f t="shared" si="0"/>
        <v>0</v>
      </c>
      <c r="L13" s="198">
        <f t="shared" si="1"/>
        <v>0</v>
      </c>
      <c r="M13" s="198">
        <f t="shared" si="2"/>
        <v>0</v>
      </c>
      <c r="N13" s="198">
        <f t="shared" si="3"/>
        <v>0</v>
      </c>
      <c r="O13" s="93"/>
    </row>
    <row r="14" spans="1:15" x14ac:dyDescent="0.2">
      <c r="A14" s="15" t="s">
        <v>46</v>
      </c>
      <c r="B14" s="381" t="s">
        <v>109</v>
      </c>
      <c r="C14" s="163">
        <f>'18'!C14</f>
        <v>4199</v>
      </c>
      <c r="D14" s="163">
        <f>'18'!D14</f>
        <v>3044</v>
      </c>
      <c r="E14" s="163">
        <f>'18'!E14</f>
        <v>7243</v>
      </c>
      <c r="F14" s="87"/>
      <c r="G14" s="87"/>
      <c r="H14" s="195">
        <v>0</v>
      </c>
      <c r="I14" s="87">
        <v>0</v>
      </c>
      <c r="J14" s="87">
        <v>0</v>
      </c>
      <c r="K14" s="197">
        <f t="shared" si="0"/>
        <v>0</v>
      </c>
      <c r="L14" s="198">
        <f t="shared" si="1"/>
        <v>0</v>
      </c>
      <c r="M14" s="198">
        <f t="shared" si="2"/>
        <v>0</v>
      </c>
      <c r="N14" s="198">
        <f t="shared" si="3"/>
        <v>0</v>
      </c>
      <c r="O14" s="93"/>
    </row>
    <row r="15" spans="1:15" x14ac:dyDescent="0.2">
      <c r="A15" s="15" t="s">
        <v>47</v>
      </c>
      <c r="B15" s="381" t="s">
        <v>109</v>
      </c>
      <c r="C15" s="163">
        <f>'18'!C15</f>
        <v>139</v>
      </c>
      <c r="D15" s="163">
        <f>'18'!D15</f>
        <v>80</v>
      </c>
      <c r="E15" s="163">
        <f>'18'!E15</f>
        <v>219</v>
      </c>
      <c r="F15" s="87"/>
      <c r="G15" s="87"/>
      <c r="H15" s="195">
        <v>0</v>
      </c>
      <c r="I15" s="87">
        <v>0</v>
      </c>
      <c r="J15" s="87">
        <v>0</v>
      </c>
      <c r="K15" s="197">
        <f t="shared" si="0"/>
        <v>0</v>
      </c>
      <c r="L15" s="198">
        <f t="shared" si="1"/>
        <v>0</v>
      </c>
      <c r="M15" s="198">
        <f t="shared" si="2"/>
        <v>0</v>
      </c>
      <c r="N15" s="198">
        <f t="shared" si="3"/>
        <v>0</v>
      </c>
      <c r="O15" s="93"/>
    </row>
    <row r="16" spans="1:15" x14ac:dyDescent="0.2">
      <c r="A16" s="15" t="s">
        <v>48</v>
      </c>
      <c r="B16" s="381" t="s">
        <v>109</v>
      </c>
      <c r="C16" s="163">
        <f>'18'!C16</f>
        <v>2045</v>
      </c>
      <c r="D16" s="163">
        <f>'18'!D16</f>
        <v>1442</v>
      </c>
      <c r="E16" s="163">
        <f>'18'!E16</f>
        <v>3487</v>
      </c>
      <c r="F16" s="87"/>
      <c r="G16" s="87"/>
      <c r="H16" s="195">
        <v>0</v>
      </c>
      <c r="I16" s="87">
        <v>0</v>
      </c>
      <c r="J16" s="87">
        <v>0</v>
      </c>
      <c r="K16" s="197">
        <f t="shared" si="0"/>
        <v>0</v>
      </c>
      <c r="L16" s="198">
        <f t="shared" si="1"/>
        <v>0</v>
      </c>
      <c r="M16" s="198">
        <f t="shared" si="2"/>
        <v>0</v>
      </c>
      <c r="N16" s="198">
        <f t="shared" si="3"/>
        <v>0</v>
      </c>
      <c r="O16" s="93"/>
    </row>
    <row r="17" spans="1:15" x14ac:dyDescent="0.2">
      <c r="A17" s="15" t="s">
        <v>49</v>
      </c>
      <c r="B17" s="381" t="s">
        <v>109</v>
      </c>
      <c r="C17" s="163">
        <f>'18'!C17</f>
        <v>4001</v>
      </c>
      <c r="D17" s="163">
        <f>'18'!D17</f>
        <v>2770</v>
      </c>
      <c r="E17" s="163">
        <f>'18'!E17</f>
        <v>6771</v>
      </c>
      <c r="F17" s="87"/>
      <c r="G17" s="87"/>
      <c r="H17" s="195">
        <v>0</v>
      </c>
      <c r="I17" s="87">
        <v>0</v>
      </c>
      <c r="J17" s="87">
        <v>0</v>
      </c>
      <c r="K17" s="197">
        <f t="shared" si="0"/>
        <v>0</v>
      </c>
      <c r="L17" s="198">
        <f t="shared" si="1"/>
        <v>0</v>
      </c>
      <c r="M17" s="198">
        <f t="shared" si="2"/>
        <v>0</v>
      </c>
      <c r="N17" s="198">
        <f t="shared" si="3"/>
        <v>0</v>
      </c>
      <c r="O17" s="93"/>
    </row>
    <row r="18" spans="1:15" x14ac:dyDescent="0.2">
      <c r="A18" s="15" t="s">
        <v>50</v>
      </c>
      <c r="B18" s="381" t="s">
        <v>105</v>
      </c>
      <c r="C18" s="163">
        <f>'18'!C18</f>
        <v>17963</v>
      </c>
      <c r="D18" s="163">
        <f>'18'!D18</f>
        <v>13163</v>
      </c>
      <c r="E18" s="163">
        <f>'18'!E18</f>
        <v>31126</v>
      </c>
      <c r="F18" s="87"/>
      <c r="G18" s="87"/>
      <c r="H18" s="195">
        <v>0</v>
      </c>
      <c r="I18" s="87">
        <v>0</v>
      </c>
      <c r="J18" s="87">
        <v>0</v>
      </c>
      <c r="K18" s="197">
        <f t="shared" si="0"/>
        <v>0</v>
      </c>
      <c r="L18" s="198">
        <f t="shared" si="1"/>
        <v>0</v>
      </c>
      <c r="M18" s="198">
        <f t="shared" si="2"/>
        <v>0</v>
      </c>
      <c r="N18" s="198">
        <f t="shared" si="3"/>
        <v>0</v>
      </c>
      <c r="O18" s="93"/>
    </row>
    <row r="19" spans="1:15" x14ac:dyDescent="0.2">
      <c r="A19" s="15" t="s">
        <v>51</v>
      </c>
      <c r="B19" s="381" t="s">
        <v>109</v>
      </c>
      <c r="C19" s="163">
        <f>'18'!C19</f>
        <v>1226</v>
      </c>
      <c r="D19" s="163">
        <f>'18'!D19</f>
        <v>827</v>
      </c>
      <c r="E19" s="163">
        <f>'18'!E19</f>
        <v>2053</v>
      </c>
      <c r="F19" s="87"/>
      <c r="G19" s="87"/>
      <c r="H19" s="195">
        <v>0</v>
      </c>
      <c r="I19" s="87">
        <v>0</v>
      </c>
      <c r="J19" s="87">
        <v>0</v>
      </c>
      <c r="K19" s="197">
        <f t="shared" si="0"/>
        <v>0</v>
      </c>
      <c r="L19" s="198">
        <f t="shared" si="1"/>
        <v>0</v>
      </c>
      <c r="M19" s="198">
        <f t="shared" si="2"/>
        <v>0</v>
      </c>
      <c r="N19" s="198">
        <f t="shared" si="3"/>
        <v>0</v>
      </c>
      <c r="O19" s="93"/>
    </row>
    <row r="20" spans="1:15" x14ac:dyDescent="0.2">
      <c r="A20" s="15" t="s">
        <v>52</v>
      </c>
      <c r="B20" s="381" t="s">
        <v>109</v>
      </c>
      <c r="C20" s="163">
        <f>'18'!C20</f>
        <v>2393</v>
      </c>
      <c r="D20" s="163">
        <f>'18'!D20</f>
        <v>1660</v>
      </c>
      <c r="E20" s="163">
        <f>'18'!E20</f>
        <v>4053</v>
      </c>
      <c r="F20" s="87"/>
      <c r="G20" s="87"/>
      <c r="H20" s="195">
        <v>0</v>
      </c>
      <c r="I20" s="87">
        <v>0</v>
      </c>
      <c r="J20" s="87">
        <v>0</v>
      </c>
      <c r="K20" s="197">
        <f t="shared" si="0"/>
        <v>0</v>
      </c>
      <c r="L20" s="198">
        <f t="shared" si="1"/>
        <v>0</v>
      </c>
      <c r="M20" s="198">
        <f t="shared" si="2"/>
        <v>0</v>
      </c>
      <c r="N20" s="198">
        <f t="shared" si="3"/>
        <v>0</v>
      </c>
      <c r="O20" s="93"/>
    </row>
    <row r="21" spans="1:15" x14ac:dyDescent="0.2">
      <c r="A21" s="15" t="s">
        <v>53</v>
      </c>
      <c r="B21" s="381" t="s">
        <v>109</v>
      </c>
      <c r="C21" s="163">
        <f>'18'!C21</f>
        <v>1301</v>
      </c>
      <c r="D21" s="163">
        <f>'18'!D21</f>
        <v>904</v>
      </c>
      <c r="E21" s="163">
        <f>'18'!E21</f>
        <v>2205</v>
      </c>
      <c r="F21" s="167" t="s">
        <v>628</v>
      </c>
      <c r="G21" s="87">
        <v>1</v>
      </c>
      <c r="H21" s="195">
        <v>78102.59</v>
      </c>
      <c r="I21" s="87">
        <v>24</v>
      </c>
      <c r="J21" s="87">
        <v>8</v>
      </c>
      <c r="K21" s="197">
        <f t="shared" si="0"/>
        <v>32</v>
      </c>
      <c r="L21" s="198">
        <f t="shared" si="1"/>
        <v>1.8447348193697154E-2</v>
      </c>
      <c r="M21" s="198">
        <f t="shared" si="2"/>
        <v>8.8495575221238937E-3</v>
      </c>
      <c r="N21" s="198">
        <f t="shared" si="3"/>
        <v>1.4512471655328799E-2</v>
      </c>
      <c r="O21" s="93"/>
    </row>
    <row r="22" spans="1:15" x14ac:dyDescent="0.2">
      <c r="A22" s="15" t="s">
        <v>54</v>
      </c>
      <c r="B22" s="381" t="s">
        <v>109</v>
      </c>
      <c r="C22" s="163">
        <f>'18'!C22</f>
        <v>1869</v>
      </c>
      <c r="D22" s="163">
        <f>'18'!D22</f>
        <v>1351</v>
      </c>
      <c r="E22" s="163">
        <f>'18'!E22</f>
        <v>3220</v>
      </c>
      <c r="F22" s="87"/>
      <c r="G22" s="87"/>
      <c r="H22" s="195">
        <v>0</v>
      </c>
      <c r="I22" s="87">
        <v>0</v>
      </c>
      <c r="J22" s="87">
        <v>0</v>
      </c>
      <c r="K22" s="197">
        <f t="shared" si="0"/>
        <v>0</v>
      </c>
      <c r="L22" s="198">
        <f t="shared" si="1"/>
        <v>0</v>
      </c>
      <c r="M22" s="198">
        <f t="shared" si="2"/>
        <v>0</v>
      </c>
      <c r="N22" s="198">
        <f t="shared" si="3"/>
        <v>0</v>
      </c>
      <c r="O22" s="93"/>
    </row>
    <row r="23" spans="1:15" x14ac:dyDescent="0.2">
      <c r="A23" s="15" t="s">
        <v>55</v>
      </c>
      <c r="B23" s="381" t="s">
        <v>109</v>
      </c>
      <c r="C23" s="163">
        <f>'18'!C23</f>
        <v>2942</v>
      </c>
      <c r="D23" s="163">
        <f>'18'!D23</f>
        <v>2128</v>
      </c>
      <c r="E23" s="163">
        <f>'18'!E23</f>
        <v>5070</v>
      </c>
      <c r="F23" s="87"/>
      <c r="G23" s="87"/>
      <c r="H23" s="195">
        <v>0</v>
      </c>
      <c r="I23" s="87">
        <v>0</v>
      </c>
      <c r="J23" s="87">
        <v>0</v>
      </c>
      <c r="K23" s="197">
        <f t="shared" si="0"/>
        <v>0</v>
      </c>
      <c r="L23" s="198">
        <f t="shared" si="1"/>
        <v>0</v>
      </c>
      <c r="M23" s="198">
        <f t="shared" si="2"/>
        <v>0</v>
      </c>
      <c r="N23" s="198">
        <f t="shared" si="3"/>
        <v>0</v>
      </c>
      <c r="O23" s="93"/>
    </row>
    <row r="24" spans="1:15" x14ac:dyDescent="0.2">
      <c r="A24" s="15" t="s">
        <v>56</v>
      </c>
      <c r="B24" s="381" t="s">
        <v>105</v>
      </c>
      <c r="C24" s="163">
        <f>'18'!C24</f>
        <v>7514</v>
      </c>
      <c r="D24" s="163">
        <f>'18'!D24</f>
        <v>5219</v>
      </c>
      <c r="E24" s="163">
        <f>'18'!E24</f>
        <v>12733</v>
      </c>
      <c r="F24" s="87"/>
      <c r="G24" s="87"/>
      <c r="H24" s="195">
        <v>0</v>
      </c>
      <c r="I24" s="87">
        <v>0</v>
      </c>
      <c r="J24" s="87">
        <v>0</v>
      </c>
      <c r="K24" s="197">
        <f t="shared" si="0"/>
        <v>0</v>
      </c>
      <c r="L24" s="198">
        <f t="shared" si="1"/>
        <v>0</v>
      </c>
      <c r="M24" s="198">
        <f t="shared" si="2"/>
        <v>0</v>
      </c>
      <c r="N24" s="198">
        <f t="shared" si="3"/>
        <v>0</v>
      </c>
      <c r="O24" s="93"/>
    </row>
    <row r="25" spans="1:15" x14ac:dyDescent="0.2">
      <c r="A25" s="15" t="s">
        <v>57</v>
      </c>
      <c r="B25" s="381" t="s">
        <v>105</v>
      </c>
      <c r="C25" s="163">
        <f>'18'!C25</f>
        <v>10076</v>
      </c>
      <c r="D25" s="163">
        <f>'18'!D25</f>
        <v>6718</v>
      </c>
      <c r="E25" s="163">
        <f>'18'!E25</f>
        <v>16794</v>
      </c>
      <c r="F25" s="87"/>
      <c r="G25" s="87"/>
      <c r="H25" s="195">
        <v>0</v>
      </c>
      <c r="I25" s="87">
        <v>0</v>
      </c>
      <c r="J25" s="87">
        <v>0</v>
      </c>
      <c r="K25" s="197">
        <f t="shared" si="0"/>
        <v>0</v>
      </c>
      <c r="L25" s="198">
        <f t="shared" si="1"/>
        <v>0</v>
      </c>
      <c r="M25" s="198">
        <f t="shared" si="2"/>
        <v>0</v>
      </c>
      <c r="N25" s="198">
        <f t="shared" si="3"/>
        <v>0</v>
      </c>
      <c r="O25" s="93"/>
    </row>
    <row r="26" spans="1:15" x14ac:dyDescent="0.2">
      <c r="A26" s="15" t="s">
        <v>58</v>
      </c>
      <c r="B26" s="381" t="s">
        <v>105</v>
      </c>
      <c r="C26" s="163">
        <f>'18'!C26</f>
        <v>20123</v>
      </c>
      <c r="D26" s="163">
        <f>'18'!D26</f>
        <v>13856</v>
      </c>
      <c r="E26" s="163">
        <f>'18'!E26</f>
        <v>33979</v>
      </c>
      <c r="F26" s="87"/>
      <c r="G26" s="87"/>
      <c r="H26" s="195">
        <v>0</v>
      </c>
      <c r="I26" s="87">
        <v>0</v>
      </c>
      <c r="J26" s="87">
        <v>0</v>
      </c>
      <c r="K26" s="197">
        <f t="shared" si="0"/>
        <v>0</v>
      </c>
      <c r="L26" s="198">
        <f t="shared" si="1"/>
        <v>0</v>
      </c>
      <c r="M26" s="198">
        <f t="shared" si="2"/>
        <v>0</v>
      </c>
      <c r="N26" s="198">
        <f t="shared" si="3"/>
        <v>0</v>
      </c>
      <c r="O26" s="93"/>
    </row>
    <row r="27" spans="1:15" x14ac:dyDescent="0.2">
      <c r="A27" s="15" t="s">
        <v>59</v>
      </c>
      <c r="B27" s="381" t="s">
        <v>109</v>
      </c>
      <c r="C27" s="163">
        <f>'18'!C27</f>
        <v>876</v>
      </c>
      <c r="D27" s="163">
        <f>'18'!D27</f>
        <v>671</v>
      </c>
      <c r="E27" s="163">
        <f>'18'!E27</f>
        <v>1547</v>
      </c>
      <c r="F27" s="87"/>
      <c r="G27" s="87"/>
      <c r="H27" s="195">
        <v>0</v>
      </c>
      <c r="I27" s="87">
        <v>0</v>
      </c>
      <c r="J27" s="87">
        <v>0</v>
      </c>
      <c r="K27" s="197">
        <f t="shared" si="0"/>
        <v>0</v>
      </c>
      <c r="L27" s="198">
        <f t="shared" si="1"/>
        <v>0</v>
      </c>
      <c r="M27" s="198">
        <f t="shared" si="2"/>
        <v>0</v>
      </c>
      <c r="N27" s="198">
        <f t="shared" si="3"/>
        <v>0</v>
      </c>
      <c r="O27" s="93"/>
    </row>
    <row r="28" spans="1:15" x14ac:dyDescent="0.2">
      <c r="A28" s="15" t="s">
        <v>60</v>
      </c>
      <c r="B28" s="381" t="s">
        <v>105</v>
      </c>
      <c r="C28" s="163">
        <f>'18'!C28</f>
        <v>9893</v>
      </c>
      <c r="D28" s="163">
        <f>'18'!D28</f>
        <v>6864</v>
      </c>
      <c r="E28" s="163">
        <f>'18'!E28</f>
        <v>16757</v>
      </c>
      <c r="F28" s="87"/>
      <c r="G28" s="87"/>
      <c r="H28" s="195">
        <v>0</v>
      </c>
      <c r="I28" s="87">
        <v>0</v>
      </c>
      <c r="J28" s="87">
        <v>0</v>
      </c>
      <c r="K28" s="197">
        <f t="shared" si="0"/>
        <v>0</v>
      </c>
      <c r="L28" s="198">
        <f t="shared" si="1"/>
        <v>0</v>
      </c>
      <c r="M28" s="198">
        <f t="shared" si="2"/>
        <v>0</v>
      </c>
      <c r="N28" s="198">
        <f t="shared" si="3"/>
        <v>0</v>
      </c>
      <c r="O28" s="93"/>
    </row>
    <row r="29" spans="1:15" x14ac:dyDescent="0.2">
      <c r="A29" s="15" t="s">
        <v>61</v>
      </c>
      <c r="B29" s="381" t="s">
        <v>109</v>
      </c>
      <c r="C29" s="163">
        <f>'18'!C29</f>
        <v>3977</v>
      </c>
      <c r="D29" s="163">
        <f>'18'!D29</f>
        <v>2833</v>
      </c>
      <c r="E29" s="163">
        <f>'18'!E29</f>
        <v>6810</v>
      </c>
      <c r="F29" s="87"/>
      <c r="G29" s="87"/>
      <c r="H29" s="195">
        <v>0</v>
      </c>
      <c r="I29" s="87">
        <v>0</v>
      </c>
      <c r="J29" s="87">
        <v>0</v>
      </c>
      <c r="K29" s="197">
        <f t="shared" si="0"/>
        <v>0</v>
      </c>
      <c r="L29" s="198">
        <f t="shared" si="1"/>
        <v>0</v>
      </c>
      <c r="M29" s="198">
        <f t="shared" si="2"/>
        <v>0</v>
      </c>
      <c r="N29" s="198">
        <f t="shared" si="3"/>
        <v>0</v>
      </c>
      <c r="O29" s="93"/>
    </row>
    <row r="30" spans="1:15" x14ac:dyDescent="0.2">
      <c r="A30" s="15" t="s">
        <v>62</v>
      </c>
      <c r="B30" s="381" t="s">
        <v>109</v>
      </c>
      <c r="C30" s="163">
        <f>'18'!C30</f>
        <v>109</v>
      </c>
      <c r="D30" s="163">
        <f>'18'!D30</f>
        <v>73</v>
      </c>
      <c r="E30" s="163">
        <f>'18'!E30</f>
        <v>182</v>
      </c>
      <c r="F30" s="87"/>
      <c r="G30" s="87"/>
      <c r="H30" s="195">
        <v>0</v>
      </c>
      <c r="I30" s="87">
        <v>0</v>
      </c>
      <c r="J30" s="87">
        <v>0</v>
      </c>
      <c r="K30" s="197">
        <f t="shared" si="0"/>
        <v>0</v>
      </c>
      <c r="L30" s="198">
        <f t="shared" si="1"/>
        <v>0</v>
      </c>
      <c r="M30" s="198">
        <f t="shared" si="2"/>
        <v>0</v>
      </c>
      <c r="N30" s="198">
        <f t="shared" si="3"/>
        <v>0</v>
      </c>
      <c r="O30" s="93"/>
    </row>
    <row r="31" spans="1:15" x14ac:dyDescent="0.2">
      <c r="A31" s="15" t="s">
        <v>63</v>
      </c>
      <c r="B31" s="381" t="s">
        <v>109</v>
      </c>
      <c r="C31" s="163">
        <f>'18'!C31</f>
        <v>5892</v>
      </c>
      <c r="D31" s="163">
        <f>'18'!D31</f>
        <v>4055</v>
      </c>
      <c r="E31" s="163">
        <f>'18'!E31</f>
        <v>9947</v>
      </c>
      <c r="F31" s="87"/>
      <c r="G31" s="87"/>
      <c r="H31" s="195">
        <v>0</v>
      </c>
      <c r="I31" s="87">
        <v>0</v>
      </c>
      <c r="J31" s="87">
        <v>0</v>
      </c>
      <c r="K31" s="197">
        <f t="shared" si="0"/>
        <v>0</v>
      </c>
      <c r="L31" s="198">
        <f t="shared" si="1"/>
        <v>0</v>
      </c>
      <c r="M31" s="198">
        <f t="shared" si="2"/>
        <v>0</v>
      </c>
      <c r="N31" s="198">
        <f t="shared" si="3"/>
        <v>0</v>
      </c>
      <c r="O31" s="93"/>
    </row>
    <row r="32" spans="1:15" x14ac:dyDescent="0.2">
      <c r="A32" s="15" t="s">
        <v>64</v>
      </c>
      <c r="B32" s="381" t="s">
        <v>109</v>
      </c>
      <c r="C32" s="163">
        <f>'18'!C32</f>
        <v>547</v>
      </c>
      <c r="D32" s="163">
        <f>'18'!D32</f>
        <v>369</v>
      </c>
      <c r="E32" s="163">
        <f>'18'!E32</f>
        <v>916</v>
      </c>
      <c r="F32" s="87"/>
      <c r="G32" s="87"/>
      <c r="H32" s="195">
        <v>0</v>
      </c>
      <c r="I32" s="87">
        <v>0</v>
      </c>
      <c r="J32" s="87">
        <v>0</v>
      </c>
      <c r="K32" s="197">
        <f t="shared" si="0"/>
        <v>0</v>
      </c>
      <c r="L32" s="198">
        <f t="shared" si="1"/>
        <v>0</v>
      </c>
      <c r="M32" s="198">
        <f t="shared" si="2"/>
        <v>0</v>
      </c>
      <c r="N32" s="198">
        <f t="shared" si="3"/>
        <v>0</v>
      </c>
      <c r="O32" s="93"/>
    </row>
    <row r="33" spans="1:15" x14ac:dyDescent="0.2">
      <c r="A33" s="15" t="s">
        <v>65</v>
      </c>
      <c r="B33" s="381" t="s">
        <v>109</v>
      </c>
      <c r="C33" s="163">
        <f>'18'!C33</f>
        <v>1137</v>
      </c>
      <c r="D33" s="163">
        <f>'18'!D33</f>
        <v>811</v>
      </c>
      <c r="E33" s="163">
        <f>'18'!E33</f>
        <v>1948</v>
      </c>
      <c r="F33" s="87"/>
      <c r="G33" s="87"/>
      <c r="H33" s="195">
        <v>0</v>
      </c>
      <c r="I33" s="87">
        <v>0</v>
      </c>
      <c r="J33" s="87">
        <v>0</v>
      </c>
      <c r="K33" s="197">
        <f t="shared" si="0"/>
        <v>0</v>
      </c>
      <c r="L33" s="198">
        <f t="shared" si="1"/>
        <v>0</v>
      </c>
      <c r="M33" s="198">
        <f t="shared" si="2"/>
        <v>0</v>
      </c>
      <c r="N33" s="198">
        <f t="shared" si="3"/>
        <v>0</v>
      </c>
      <c r="O33" s="93"/>
    </row>
    <row r="34" spans="1:15" x14ac:dyDescent="0.2">
      <c r="A34" s="15" t="s">
        <v>66</v>
      </c>
      <c r="B34" s="381" t="s">
        <v>109</v>
      </c>
      <c r="C34" s="163">
        <f>'18'!C34</f>
        <v>1478</v>
      </c>
      <c r="D34" s="163">
        <f>'18'!D34</f>
        <v>1019</v>
      </c>
      <c r="E34" s="163">
        <f>'18'!E34</f>
        <v>2497</v>
      </c>
      <c r="F34" s="87"/>
      <c r="G34" s="87"/>
      <c r="H34" s="195">
        <v>0</v>
      </c>
      <c r="I34" s="87">
        <v>0</v>
      </c>
      <c r="J34" s="87">
        <v>0</v>
      </c>
      <c r="K34" s="197">
        <f t="shared" si="0"/>
        <v>0</v>
      </c>
      <c r="L34" s="198">
        <f t="shared" si="1"/>
        <v>0</v>
      </c>
      <c r="M34" s="198">
        <f t="shared" si="2"/>
        <v>0</v>
      </c>
      <c r="N34" s="198">
        <f t="shared" si="3"/>
        <v>0</v>
      </c>
      <c r="O34" s="93"/>
    </row>
    <row r="35" spans="1:15" x14ac:dyDescent="0.2">
      <c r="A35" s="15" t="s">
        <v>67</v>
      </c>
      <c r="B35" s="381" t="s">
        <v>109</v>
      </c>
      <c r="C35" s="163">
        <f>'18'!C35</f>
        <v>2619</v>
      </c>
      <c r="D35" s="163">
        <f>'18'!D35</f>
        <v>1878</v>
      </c>
      <c r="E35" s="163">
        <f>'18'!E35</f>
        <v>4497</v>
      </c>
      <c r="F35" s="87" t="s">
        <v>632</v>
      </c>
      <c r="G35" s="87">
        <v>1</v>
      </c>
      <c r="H35" s="199">
        <v>111332.39</v>
      </c>
      <c r="I35" s="87">
        <v>28</v>
      </c>
      <c r="J35" s="87">
        <v>19</v>
      </c>
      <c r="K35" s="197">
        <f t="shared" si="0"/>
        <v>47</v>
      </c>
      <c r="L35" s="198">
        <f t="shared" si="1"/>
        <v>1.0691103474608629E-2</v>
      </c>
      <c r="M35" s="198">
        <f t="shared" si="2"/>
        <v>1.0117145899893504E-2</v>
      </c>
      <c r="N35" s="198">
        <f t="shared" si="3"/>
        <v>1.0451412052479431E-2</v>
      </c>
      <c r="O35" s="93"/>
    </row>
    <row r="36" spans="1:15" x14ac:dyDescent="0.2">
      <c r="A36" s="15" t="s">
        <v>68</v>
      </c>
      <c r="B36" s="381" t="s">
        <v>109</v>
      </c>
      <c r="C36" s="163">
        <f>'18'!C36</f>
        <v>1538</v>
      </c>
      <c r="D36" s="163">
        <f>'18'!D36</f>
        <v>1055</v>
      </c>
      <c r="E36" s="163">
        <f>'18'!E36</f>
        <v>2593</v>
      </c>
      <c r="F36" s="87"/>
      <c r="G36" s="87"/>
      <c r="H36" s="195">
        <v>0</v>
      </c>
      <c r="I36" s="87">
        <v>0</v>
      </c>
      <c r="J36" s="87">
        <v>0</v>
      </c>
      <c r="K36" s="197">
        <f t="shared" si="0"/>
        <v>0</v>
      </c>
      <c r="L36" s="198">
        <f t="shared" si="1"/>
        <v>0</v>
      </c>
      <c r="M36" s="198">
        <f t="shared" si="2"/>
        <v>0</v>
      </c>
      <c r="N36" s="198">
        <f t="shared" si="3"/>
        <v>0</v>
      </c>
      <c r="O36" s="93"/>
    </row>
    <row r="37" spans="1:15" x14ac:dyDescent="0.2">
      <c r="A37" s="15" t="s">
        <v>69</v>
      </c>
      <c r="B37" s="381" t="s">
        <v>109</v>
      </c>
      <c r="C37" s="163">
        <f>'18'!C37</f>
        <v>915</v>
      </c>
      <c r="D37" s="163">
        <f>'18'!D37</f>
        <v>644</v>
      </c>
      <c r="E37" s="163">
        <f>'18'!E37</f>
        <v>1559</v>
      </c>
      <c r="F37" s="167" t="s">
        <v>629</v>
      </c>
      <c r="G37" s="87">
        <v>1</v>
      </c>
      <c r="H37" s="195">
        <v>66427.78</v>
      </c>
      <c r="I37" s="87">
        <v>15</v>
      </c>
      <c r="J37" s="87">
        <v>10</v>
      </c>
      <c r="K37" s="197">
        <f t="shared" si="0"/>
        <v>25</v>
      </c>
      <c r="L37" s="198">
        <f t="shared" si="1"/>
        <v>1.6393442622950821E-2</v>
      </c>
      <c r="M37" s="198">
        <f t="shared" si="2"/>
        <v>1.5527950310559006E-2</v>
      </c>
      <c r="N37" s="198">
        <f t="shared" si="3"/>
        <v>1.603592046183451E-2</v>
      </c>
      <c r="O37" s="93"/>
    </row>
    <row r="38" spans="1:15" x14ac:dyDescent="0.2">
      <c r="A38" s="15" t="s">
        <v>70</v>
      </c>
      <c r="B38" s="381" t="s">
        <v>105</v>
      </c>
      <c r="C38" s="163">
        <f>'18'!C38</f>
        <v>6837</v>
      </c>
      <c r="D38" s="163">
        <f>'18'!D38</f>
        <v>4722</v>
      </c>
      <c r="E38" s="163">
        <f>'18'!E38</f>
        <v>11559</v>
      </c>
      <c r="F38" s="87"/>
      <c r="G38" s="87"/>
      <c r="H38" s="195">
        <v>0</v>
      </c>
      <c r="I38" s="87">
        <v>0</v>
      </c>
      <c r="J38" s="87">
        <v>0</v>
      </c>
      <c r="K38" s="197">
        <f t="shared" si="0"/>
        <v>0</v>
      </c>
      <c r="L38" s="198">
        <f t="shared" si="1"/>
        <v>0</v>
      </c>
      <c r="M38" s="198">
        <f t="shared" si="2"/>
        <v>0</v>
      </c>
      <c r="N38" s="198">
        <f t="shared" si="3"/>
        <v>0</v>
      </c>
      <c r="O38" s="93"/>
    </row>
    <row r="39" spans="1:15" x14ac:dyDescent="0.2">
      <c r="A39" s="15" t="s">
        <v>71</v>
      </c>
      <c r="B39" s="381" t="s">
        <v>105</v>
      </c>
      <c r="C39" s="163">
        <f>'18'!C39</f>
        <v>21366</v>
      </c>
      <c r="D39" s="163">
        <f>'18'!D39</f>
        <v>14155</v>
      </c>
      <c r="E39" s="163">
        <f>'18'!E39</f>
        <v>35521</v>
      </c>
      <c r="F39" s="87"/>
      <c r="G39" s="87"/>
      <c r="H39" s="195">
        <v>0</v>
      </c>
      <c r="I39" s="87">
        <v>0</v>
      </c>
      <c r="J39" s="87">
        <v>0</v>
      </c>
      <c r="K39" s="197">
        <f t="shared" si="0"/>
        <v>0</v>
      </c>
      <c r="L39" s="198">
        <f t="shared" si="1"/>
        <v>0</v>
      </c>
      <c r="M39" s="198">
        <f t="shared" si="2"/>
        <v>0</v>
      </c>
      <c r="N39" s="198">
        <f t="shared" si="3"/>
        <v>0</v>
      </c>
      <c r="O39" s="93"/>
    </row>
    <row r="40" spans="1:15" x14ac:dyDescent="0.2">
      <c r="A40" s="15" t="s">
        <v>72</v>
      </c>
      <c r="B40" s="381" t="s">
        <v>109</v>
      </c>
      <c r="C40" s="163">
        <f>'18'!C40</f>
        <v>2888</v>
      </c>
      <c r="D40" s="163">
        <f>'18'!D40</f>
        <v>1978</v>
      </c>
      <c r="E40" s="163">
        <f>'18'!E40</f>
        <v>4866</v>
      </c>
      <c r="F40" s="87"/>
      <c r="G40" s="87"/>
      <c r="H40" s="195">
        <v>0</v>
      </c>
      <c r="I40" s="87">
        <v>0</v>
      </c>
      <c r="J40" s="87">
        <v>0</v>
      </c>
      <c r="K40" s="197">
        <f t="shared" si="0"/>
        <v>0</v>
      </c>
      <c r="L40" s="198">
        <f t="shared" si="1"/>
        <v>0</v>
      </c>
      <c r="M40" s="198">
        <f t="shared" si="2"/>
        <v>0</v>
      </c>
      <c r="N40" s="198">
        <f t="shared" si="3"/>
        <v>0</v>
      </c>
      <c r="O40" s="93"/>
    </row>
    <row r="41" spans="1:15" x14ac:dyDescent="0.2">
      <c r="A41" s="15" t="s">
        <v>73</v>
      </c>
      <c r="B41" s="381" t="s">
        <v>105</v>
      </c>
      <c r="C41" s="163">
        <f>'18'!C41</f>
        <v>4988</v>
      </c>
      <c r="D41" s="163">
        <f>'18'!D41</f>
        <v>3470</v>
      </c>
      <c r="E41" s="163">
        <f>'18'!E41</f>
        <v>8458</v>
      </c>
      <c r="F41" s="87"/>
      <c r="G41" s="87"/>
      <c r="H41" s="195">
        <v>0</v>
      </c>
      <c r="I41" s="87">
        <v>0</v>
      </c>
      <c r="J41" s="87">
        <v>0</v>
      </c>
      <c r="K41" s="197">
        <f t="shared" si="0"/>
        <v>0</v>
      </c>
      <c r="L41" s="198">
        <f t="shared" si="1"/>
        <v>0</v>
      </c>
      <c r="M41" s="198">
        <f t="shared" si="2"/>
        <v>0</v>
      </c>
      <c r="N41" s="198">
        <f t="shared" si="3"/>
        <v>0</v>
      </c>
      <c r="O41" s="93"/>
    </row>
    <row r="42" spans="1:15" x14ac:dyDescent="0.2">
      <c r="A42" s="15" t="s">
        <v>74</v>
      </c>
      <c r="B42" s="381" t="s">
        <v>105</v>
      </c>
      <c r="C42" s="163">
        <f>'18'!C42</f>
        <v>12632</v>
      </c>
      <c r="D42" s="163">
        <f>'18'!D42</f>
        <v>8774</v>
      </c>
      <c r="E42" s="163">
        <f>'18'!E42</f>
        <v>21406</v>
      </c>
      <c r="F42" s="87"/>
      <c r="G42" s="87"/>
      <c r="H42" s="195">
        <v>0</v>
      </c>
      <c r="I42" s="87">
        <v>0</v>
      </c>
      <c r="J42" s="87">
        <v>0</v>
      </c>
      <c r="K42" s="197">
        <f t="shared" si="0"/>
        <v>0</v>
      </c>
      <c r="L42" s="198">
        <f t="shared" si="1"/>
        <v>0</v>
      </c>
      <c r="M42" s="198">
        <f t="shared" si="2"/>
        <v>0</v>
      </c>
      <c r="N42" s="198">
        <f t="shared" si="3"/>
        <v>0</v>
      </c>
      <c r="O42" s="93"/>
    </row>
    <row r="43" spans="1:15" x14ac:dyDescent="0.2">
      <c r="A43" s="15" t="s">
        <v>75</v>
      </c>
      <c r="B43" s="381" t="s">
        <v>105</v>
      </c>
      <c r="C43" s="163">
        <f>'18'!C43</f>
        <v>9763</v>
      </c>
      <c r="D43" s="163">
        <f>'18'!D43</f>
        <v>6765</v>
      </c>
      <c r="E43" s="163">
        <f>'18'!E43</f>
        <v>16528</v>
      </c>
      <c r="F43" s="87"/>
      <c r="G43" s="87"/>
      <c r="H43" s="195">
        <v>0</v>
      </c>
      <c r="I43" s="87">
        <v>0</v>
      </c>
      <c r="J43" s="87">
        <v>0</v>
      </c>
      <c r="K43" s="197">
        <f t="shared" si="0"/>
        <v>0</v>
      </c>
      <c r="L43" s="198">
        <f t="shared" si="1"/>
        <v>0</v>
      </c>
      <c r="M43" s="198">
        <f t="shared" si="2"/>
        <v>0</v>
      </c>
      <c r="N43" s="198">
        <f t="shared" si="3"/>
        <v>0</v>
      </c>
      <c r="O43" s="93"/>
    </row>
    <row r="44" spans="1:15" x14ac:dyDescent="0.2">
      <c r="A44" s="15" t="s">
        <v>76</v>
      </c>
      <c r="B44" s="381" t="s">
        <v>109</v>
      </c>
      <c r="C44" s="163">
        <f>'18'!C44</f>
        <v>3743</v>
      </c>
      <c r="D44" s="163">
        <f>'18'!D44</f>
        <v>2706</v>
      </c>
      <c r="E44" s="163">
        <f>'18'!E44</f>
        <v>6449</v>
      </c>
      <c r="F44" s="167" t="s">
        <v>628</v>
      </c>
      <c r="G44" s="87">
        <v>1</v>
      </c>
      <c r="H44" s="195">
        <v>46373.41</v>
      </c>
      <c r="I44" s="87">
        <v>17</v>
      </c>
      <c r="J44" s="87">
        <v>2</v>
      </c>
      <c r="K44" s="197">
        <f t="shared" si="0"/>
        <v>19</v>
      </c>
      <c r="L44" s="198">
        <f t="shared" si="1"/>
        <v>4.5418113812449911E-3</v>
      </c>
      <c r="M44" s="198">
        <f t="shared" si="2"/>
        <v>7.3909830007390983E-4</v>
      </c>
      <c r="N44" s="198">
        <f t="shared" si="3"/>
        <v>2.9461932082493411E-3</v>
      </c>
      <c r="O44" s="93"/>
    </row>
    <row r="45" spans="1:15" x14ac:dyDescent="0.2">
      <c r="A45" s="15" t="s">
        <v>77</v>
      </c>
      <c r="B45" s="381" t="s">
        <v>109</v>
      </c>
      <c r="C45" s="163">
        <f>'18'!C45</f>
        <v>1364</v>
      </c>
      <c r="D45" s="163">
        <f>'18'!D45</f>
        <v>1008</v>
      </c>
      <c r="E45" s="163">
        <f>'18'!E45</f>
        <v>2372</v>
      </c>
      <c r="F45" s="87"/>
      <c r="G45" s="87"/>
      <c r="H45" s="195">
        <v>0</v>
      </c>
      <c r="I45" s="87">
        <v>0</v>
      </c>
      <c r="J45" s="87">
        <v>0</v>
      </c>
      <c r="K45" s="197">
        <f t="shared" si="0"/>
        <v>0</v>
      </c>
      <c r="L45" s="198">
        <f t="shared" si="1"/>
        <v>0</v>
      </c>
      <c r="M45" s="198">
        <f t="shared" si="2"/>
        <v>0</v>
      </c>
      <c r="N45" s="198">
        <f t="shared" si="3"/>
        <v>0</v>
      </c>
      <c r="O45" s="93"/>
    </row>
    <row r="46" spans="1:15" x14ac:dyDescent="0.2">
      <c r="A46" s="15" t="s">
        <v>78</v>
      </c>
      <c r="B46" s="381" t="s">
        <v>109</v>
      </c>
      <c r="C46" s="163">
        <f>'18'!C46</f>
        <v>3475</v>
      </c>
      <c r="D46" s="163">
        <f>'18'!D46</f>
        <v>2487</v>
      </c>
      <c r="E46" s="163">
        <f>'18'!E46</f>
        <v>5962</v>
      </c>
      <c r="F46" s="87"/>
      <c r="G46" s="87"/>
      <c r="H46" s="195">
        <v>0</v>
      </c>
      <c r="I46" s="87">
        <v>0</v>
      </c>
      <c r="J46" s="87">
        <v>0</v>
      </c>
      <c r="K46" s="197">
        <f t="shared" si="0"/>
        <v>0</v>
      </c>
      <c r="L46" s="198">
        <f t="shared" si="1"/>
        <v>0</v>
      </c>
      <c r="M46" s="198">
        <f t="shared" si="2"/>
        <v>0</v>
      </c>
      <c r="N46" s="198">
        <f t="shared" si="3"/>
        <v>0</v>
      </c>
      <c r="O46" s="93"/>
    </row>
    <row r="47" spans="1:15" x14ac:dyDescent="0.2">
      <c r="A47" s="15" t="s">
        <v>79</v>
      </c>
      <c r="B47" s="381" t="s">
        <v>109</v>
      </c>
      <c r="C47" s="163">
        <f>'18'!C47</f>
        <v>1725</v>
      </c>
      <c r="D47" s="163">
        <f>'18'!D47</f>
        <v>1197</v>
      </c>
      <c r="E47" s="163">
        <f>'18'!E47</f>
        <v>2922</v>
      </c>
      <c r="F47" s="167" t="s">
        <v>629</v>
      </c>
      <c r="G47" s="87">
        <v>1</v>
      </c>
      <c r="H47" s="195">
        <v>77056.22</v>
      </c>
      <c r="I47" s="87">
        <v>16</v>
      </c>
      <c r="J47" s="87">
        <v>13</v>
      </c>
      <c r="K47" s="197">
        <f t="shared" si="0"/>
        <v>29</v>
      </c>
      <c r="L47" s="198">
        <f t="shared" si="1"/>
        <v>9.2753623188405795E-3</v>
      </c>
      <c r="M47" s="198">
        <f t="shared" si="2"/>
        <v>1.086048454469507E-2</v>
      </c>
      <c r="N47" s="198">
        <f t="shared" si="3"/>
        <v>9.9247091033538674E-3</v>
      </c>
      <c r="O47" s="93"/>
    </row>
    <row r="48" spans="1:15" x14ac:dyDescent="0.2">
      <c r="A48" s="15" t="s">
        <v>80</v>
      </c>
      <c r="B48" s="381" t="s">
        <v>109</v>
      </c>
      <c r="C48" s="163">
        <f>'18'!C48</f>
        <v>5043</v>
      </c>
      <c r="D48" s="163">
        <f>'18'!D48</f>
        <v>3645</v>
      </c>
      <c r="E48" s="163">
        <f>'18'!E48</f>
        <v>8688</v>
      </c>
      <c r="F48" s="87"/>
      <c r="G48" s="87"/>
      <c r="H48" s="195">
        <v>0</v>
      </c>
      <c r="I48" s="87">
        <v>0</v>
      </c>
      <c r="J48" s="87">
        <v>0</v>
      </c>
      <c r="K48" s="197">
        <f t="shared" si="0"/>
        <v>0</v>
      </c>
      <c r="L48" s="198">
        <f t="shared" si="1"/>
        <v>0</v>
      </c>
      <c r="M48" s="198">
        <f t="shared" si="2"/>
        <v>0</v>
      </c>
      <c r="N48" s="198">
        <f t="shared" si="3"/>
        <v>0</v>
      </c>
      <c r="O48" s="93"/>
    </row>
    <row r="49" spans="1:15" x14ac:dyDescent="0.2">
      <c r="A49" s="15" t="s">
        <v>81</v>
      </c>
      <c r="B49" s="381" t="s">
        <v>105</v>
      </c>
      <c r="C49" s="163">
        <f>'18'!C49</f>
        <v>27985</v>
      </c>
      <c r="D49" s="163">
        <f>'18'!D49</f>
        <v>19320</v>
      </c>
      <c r="E49" s="163">
        <f>'18'!E49</f>
        <v>47305</v>
      </c>
      <c r="F49" s="87"/>
      <c r="G49" s="87"/>
      <c r="H49" s="195">
        <v>0</v>
      </c>
      <c r="I49" s="87">
        <v>0</v>
      </c>
      <c r="J49" s="87">
        <v>0</v>
      </c>
      <c r="K49" s="197">
        <f t="shared" si="0"/>
        <v>0</v>
      </c>
      <c r="L49" s="198">
        <f t="shared" si="1"/>
        <v>0</v>
      </c>
      <c r="M49" s="198">
        <f t="shared" si="2"/>
        <v>0</v>
      </c>
      <c r="N49" s="198">
        <f t="shared" si="3"/>
        <v>0</v>
      </c>
      <c r="O49" s="93"/>
    </row>
    <row r="50" spans="1:15" x14ac:dyDescent="0.2">
      <c r="A50" s="15" t="s">
        <v>82</v>
      </c>
      <c r="B50" s="381" t="s">
        <v>109</v>
      </c>
      <c r="C50" s="163">
        <f>'18'!C50</f>
        <v>660</v>
      </c>
      <c r="D50" s="163">
        <f>'18'!D50</f>
        <v>390</v>
      </c>
      <c r="E50" s="163">
        <f>'18'!E50</f>
        <v>1050</v>
      </c>
      <c r="F50" s="87"/>
      <c r="G50" s="87"/>
      <c r="H50" s="195">
        <v>0</v>
      </c>
      <c r="I50" s="87">
        <v>0</v>
      </c>
      <c r="J50" s="87">
        <v>0</v>
      </c>
      <c r="K50" s="197">
        <f t="shared" si="0"/>
        <v>0</v>
      </c>
      <c r="L50" s="198">
        <f t="shared" si="1"/>
        <v>0</v>
      </c>
      <c r="M50" s="198">
        <f t="shared" si="2"/>
        <v>0</v>
      </c>
      <c r="N50" s="198">
        <f t="shared" si="3"/>
        <v>0</v>
      </c>
      <c r="O50" s="93"/>
    </row>
    <row r="51" spans="1:15" x14ac:dyDescent="0.2">
      <c r="A51" s="15" t="s">
        <v>83</v>
      </c>
      <c r="B51" s="381" t="s">
        <v>105</v>
      </c>
      <c r="C51" s="163">
        <f>'18'!C51</f>
        <v>9370</v>
      </c>
      <c r="D51" s="163">
        <f>'18'!D51</f>
        <v>6861</v>
      </c>
      <c r="E51" s="163">
        <f>'18'!E51</f>
        <v>16231</v>
      </c>
      <c r="F51" s="87"/>
      <c r="G51" s="87"/>
      <c r="H51" s="195">
        <v>0</v>
      </c>
      <c r="I51" s="87">
        <v>0</v>
      </c>
      <c r="J51" s="87">
        <v>0</v>
      </c>
      <c r="K51" s="197">
        <f t="shared" si="0"/>
        <v>0</v>
      </c>
      <c r="L51" s="198">
        <f t="shared" si="1"/>
        <v>0</v>
      </c>
      <c r="M51" s="198">
        <f t="shared" si="2"/>
        <v>0</v>
      </c>
      <c r="N51" s="198">
        <f t="shared" si="3"/>
        <v>0</v>
      </c>
      <c r="O51" s="93"/>
    </row>
    <row r="52" spans="1:15" x14ac:dyDescent="0.2">
      <c r="A52" s="15" t="s">
        <v>84</v>
      </c>
      <c r="B52" s="381" t="s">
        <v>109</v>
      </c>
      <c r="C52" s="163">
        <f>'18'!C52</f>
        <v>3098</v>
      </c>
      <c r="D52" s="163">
        <f>'18'!D52</f>
        <v>2175</v>
      </c>
      <c r="E52" s="163">
        <f>'18'!E52</f>
        <v>5273</v>
      </c>
      <c r="F52" s="87"/>
      <c r="G52" s="87"/>
      <c r="H52" s="195">
        <v>0</v>
      </c>
      <c r="I52" s="87">
        <v>0</v>
      </c>
      <c r="J52" s="87">
        <v>0</v>
      </c>
      <c r="K52" s="197">
        <f t="shared" si="0"/>
        <v>0</v>
      </c>
      <c r="L52" s="198">
        <f t="shared" si="1"/>
        <v>0</v>
      </c>
      <c r="M52" s="198">
        <f t="shared" si="2"/>
        <v>0</v>
      </c>
      <c r="N52" s="198">
        <f t="shared" si="3"/>
        <v>0</v>
      </c>
      <c r="O52" s="93"/>
    </row>
    <row r="53" spans="1:15" x14ac:dyDescent="0.2">
      <c r="A53" s="15" t="s">
        <v>85</v>
      </c>
      <c r="B53" s="381" t="s">
        <v>109</v>
      </c>
      <c r="C53" s="163">
        <f>'18'!C53</f>
        <v>1648</v>
      </c>
      <c r="D53" s="163">
        <f>'18'!D53</f>
        <v>1113</v>
      </c>
      <c r="E53" s="163">
        <f>'18'!E53</f>
        <v>2761</v>
      </c>
      <c r="F53" s="87"/>
      <c r="G53" s="87"/>
      <c r="H53" s="195">
        <v>0</v>
      </c>
      <c r="I53" s="87">
        <v>0</v>
      </c>
      <c r="J53" s="87">
        <v>0</v>
      </c>
      <c r="K53" s="197">
        <f t="shared" si="0"/>
        <v>0</v>
      </c>
      <c r="L53" s="198">
        <f t="shared" si="1"/>
        <v>0</v>
      </c>
      <c r="M53" s="198">
        <f t="shared" si="2"/>
        <v>0</v>
      </c>
      <c r="N53" s="198">
        <f t="shared" si="3"/>
        <v>0</v>
      </c>
      <c r="O53" s="93"/>
    </row>
    <row r="54" spans="1:15" x14ac:dyDescent="0.2">
      <c r="A54" s="15" t="s">
        <v>86</v>
      </c>
      <c r="B54" s="381" t="s">
        <v>105</v>
      </c>
      <c r="C54" s="163">
        <f>'18'!C54</f>
        <v>62059</v>
      </c>
      <c r="D54" s="163">
        <f>'18'!D54</f>
        <v>38994</v>
      </c>
      <c r="E54" s="163">
        <f>'18'!E54</f>
        <v>101053</v>
      </c>
      <c r="F54" s="87"/>
      <c r="G54" s="87"/>
      <c r="H54" s="195">
        <v>0</v>
      </c>
      <c r="I54" s="87">
        <v>0</v>
      </c>
      <c r="J54" s="87">
        <v>0</v>
      </c>
      <c r="K54" s="197">
        <f t="shared" si="0"/>
        <v>0</v>
      </c>
      <c r="L54" s="198">
        <f t="shared" si="1"/>
        <v>0</v>
      </c>
      <c r="M54" s="198">
        <f t="shared" si="2"/>
        <v>0</v>
      </c>
      <c r="N54" s="198">
        <f t="shared" si="3"/>
        <v>0</v>
      </c>
      <c r="O54" s="93"/>
    </row>
    <row r="55" spans="1:15" x14ac:dyDescent="0.2">
      <c r="A55" s="15" t="s">
        <v>87</v>
      </c>
      <c r="B55" s="381" t="s">
        <v>109</v>
      </c>
      <c r="C55" s="163">
        <f>'18'!C55</f>
        <v>1650</v>
      </c>
      <c r="D55" s="163">
        <f>'18'!D55</f>
        <v>1173</v>
      </c>
      <c r="E55" s="163">
        <f>'18'!E55</f>
        <v>2823</v>
      </c>
      <c r="F55" s="87"/>
      <c r="G55" s="87"/>
      <c r="H55" s="195">
        <v>0</v>
      </c>
      <c r="I55" s="87">
        <v>0</v>
      </c>
      <c r="J55" s="87">
        <v>0</v>
      </c>
      <c r="K55" s="197">
        <f t="shared" si="0"/>
        <v>0</v>
      </c>
      <c r="L55" s="198">
        <f t="shared" si="1"/>
        <v>0</v>
      </c>
      <c r="M55" s="198">
        <f t="shared" si="2"/>
        <v>0</v>
      </c>
      <c r="N55" s="198">
        <f t="shared" si="3"/>
        <v>0</v>
      </c>
      <c r="O55" s="93"/>
    </row>
    <row r="56" spans="1:15" x14ac:dyDescent="0.2">
      <c r="A56" s="15" t="s">
        <v>88</v>
      </c>
      <c r="B56" s="381" t="s">
        <v>109</v>
      </c>
      <c r="C56" s="163">
        <f>'18'!C56</f>
        <v>574</v>
      </c>
      <c r="D56" s="163">
        <f>'18'!D56</f>
        <v>400</v>
      </c>
      <c r="E56" s="163">
        <f>'18'!E56</f>
        <v>974</v>
      </c>
      <c r="F56" s="87"/>
      <c r="G56" s="87"/>
      <c r="H56" s="195">
        <v>0</v>
      </c>
      <c r="I56" s="87">
        <v>0</v>
      </c>
      <c r="J56" s="87">
        <v>0</v>
      </c>
      <c r="K56" s="197">
        <f t="shared" si="0"/>
        <v>0</v>
      </c>
      <c r="L56" s="198">
        <f t="shared" si="1"/>
        <v>0</v>
      </c>
      <c r="M56" s="198">
        <f t="shared" si="2"/>
        <v>0</v>
      </c>
      <c r="N56" s="198">
        <f t="shared" si="3"/>
        <v>0</v>
      </c>
      <c r="O56" s="93"/>
    </row>
    <row r="57" spans="1:15" x14ac:dyDescent="0.2">
      <c r="A57" s="15" t="s">
        <v>89</v>
      </c>
      <c r="B57" s="381" t="s">
        <v>109</v>
      </c>
      <c r="C57" s="163">
        <f>'18'!C57</f>
        <v>4471</v>
      </c>
      <c r="D57" s="163">
        <f>'18'!D57</f>
        <v>3240</v>
      </c>
      <c r="E57" s="163">
        <f>'18'!E57</f>
        <v>7711</v>
      </c>
      <c r="F57" s="87"/>
      <c r="G57" s="87"/>
      <c r="H57" s="195">
        <v>0</v>
      </c>
      <c r="I57" s="87">
        <v>0</v>
      </c>
      <c r="J57" s="87">
        <v>0</v>
      </c>
      <c r="K57" s="197">
        <f t="shared" si="0"/>
        <v>0</v>
      </c>
      <c r="L57" s="198">
        <f t="shared" si="1"/>
        <v>0</v>
      </c>
      <c r="M57" s="198">
        <f t="shared" si="2"/>
        <v>0</v>
      </c>
      <c r="N57" s="198">
        <f t="shared" si="3"/>
        <v>0</v>
      </c>
      <c r="O57" s="93"/>
    </row>
    <row r="58" spans="1:15" x14ac:dyDescent="0.2">
      <c r="A58" s="15" t="s">
        <v>90</v>
      </c>
      <c r="B58" s="381" t="s">
        <v>109</v>
      </c>
      <c r="C58" s="163">
        <f>'18'!C58</f>
        <v>1362</v>
      </c>
      <c r="D58" s="163">
        <f>'18'!D58</f>
        <v>1062</v>
      </c>
      <c r="E58" s="163">
        <f>'18'!E58</f>
        <v>2424</v>
      </c>
      <c r="F58" s="87"/>
      <c r="G58" s="87"/>
      <c r="H58" s="195">
        <v>0</v>
      </c>
      <c r="I58" s="87">
        <v>0</v>
      </c>
      <c r="J58" s="87">
        <v>0</v>
      </c>
      <c r="K58" s="197">
        <f t="shared" si="0"/>
        <v>0</v>
      </c>
      <c r="L58" s="198">
        <f t="shared" si="1"/>
        <v>0</v>
      </c>
      <c r="M58" s="198">
        <f t="shared" si="2"/>
        <v>0</v>
      </c>
      <c r="N58" s="198">
        <f t="shared" si="3"/>
        <v>0</v>
      </c>
      <c r="O58" s="93"/>
    </row>
    <row r="59" spans="1:15" x14ac:dyDescent="0.2">
      <c r="A59" s="15" t="s">
        <v>91</v>
      </c>
      <c r="B59" s="381" t="s">
        <v>109</v>
      </c>
      <c r="C59" s="163">
        <f>'18'!C59</f>
        <v>2195</v>
      </c>
      <c r="D59" s="163">
        <f>'18'!D59</f>
        <v>1507</v>
      </c>
      <c r="E59" s="163">
        <f>'18'!E59</f>
        <v>3702</v>
      </c>
      <c r="F59" s="87"/>
      <c r="G59" s="87"/>
      <c r="H59" s="195">
        <v>0</v>
      </c>
      <c r="I59" s="87">
        <v>0</v>
      </c>
      <c r="J59" s="87">
        <v>0</v>
      </c>
      <c r="K59" s="197">
        <f t="shared" si="0"/>
        <v>0</v>
      </c>
      <c r="L59" s="198">
        <f t="shared" si="1"/>
        <v>0</v>
      </c>
      <c r="M59" s="198">
        <f t="shared" si="2"/>
        <v>0</v>
      </c>
      <c r="N59" s="198">
        <f t="shared" si="3"/>
        <v>0</v>
      </c>
      <c r="O59" s="93"/>
    </row>
    <row r="60" spans="1:15" x14ac:dyDescent="0.2">
      <c r="A60" s="15" t="s">
        <v>92</v>
      </c>
      <c r="B60" s="381" t="s">
        <v>109</v>
      </c>
      <c r="C60" s="163">
        <f>'18'!C60</f>
        <v>153</v>
      </c>
      <c r="D60" s="163">
        <f>'18'!D60</f>
        <v>102</v>
      </c>
      <c r="E60" s="163">
        <f>'18'!E60</f>
        <v>255</v>
      </c>
      <c r="F60" s="87"/>
      <c r="G60" s="87"/>
      <c r="H60" s="195">
        <v>0</v>
      </c>
      <c r="I60" s="87">
        <v>0</v>
      </c>
      <c r="J60" s="87">
        <v>0</v>
      </c>
      <c r="K60" s="197">
        <f t="shared" si="0"/>
        <v>0</v>
      </c>
      <c r="L60" s="198">
        <f t="shared" si="1"/>
        <v>0</v>
      </c>
      <c r="M60" s="198">
        <f t="shared" si="2"/>
        <v>0</v>
      </c>
      <c r="N60" s="198">
        <f t="shared" si="3"/>
        <v>0</v>
      </c>
      <c r="O60" s="93"/>
    </row>
    <row r="61" spans="1:15" x14ac:dyDescent="0.2">
      <c r="A61" s="15" t="s">
        <v>93</v>
      </c>
      <c r="B61" s="381" t="s">
        <v>109</v>
      </c>
      <c r="C61" s="163">
        <f>'18'!C61</f>
        <v>1307</v>
      </c>
      <c r="D61" s="163">
        <f>'18'!D61</f>
        <v>866</v>
      </c>
      <c r="E61" s="163">
        <f>'18'!E61</f>
        <v>2173</v>
      </c>
      <c r="F61" s="87"/>
      <c r="G61" s="87"/>
      <c r="H61" s="195">
        <v>0</v>
      </c>
      <c r="I61" s="87">
        <v>0</v>
      </c>
      <c r="J61" s="87">
        <v>0</v>
      </c>
      <c r="K61" s="197">
        <f t="shared" si="0"/>
        <v>0</v>
      </c>
      <c r="L61" s="198">
        <f t="shared" si="1"/>
        <v>0</v>
      </c>
      <c r="M61" s="198">
        <f t="shared" si="2"/>
        <v>0</v>
      </c>
      <c r="N61" s="198">
        <f t="shared" si="3"/>
        <v>0</v>
      </c>
      <c r="O61" s="93"/>
    </row>
    <row r="62" spans="1:15" x14ac:dyDescent="0.2">
      <c r="A62" s="15" t="s">
        <v>94</v>
      </c>
      <c r="B62" s="381" t="s">
        <v>109</v>
      </c>
      <c r="C62" s="163">
        <f>'18'!C62</f>
        <v>1338</v>
      </c>
      <c r="D62" s="163">
        <f>'18'!D62</f>
        <v>889</v>
      </c>
      <c r="E62" s="163">
        <f>'18'!E62</f>
        <v>2227</v>
      </c>
      <c r="F62" s="87"/>
      <c r="G62" s="87"/>
      <c r="H62" s="195">
        <v>0</v>
      </c>
      <c r="I62" s="87">
        <v>0</v>
      </c>
      <c r="J62" s="87">
        <v>0</v>
      </c>
      <c r="K62" s="197">
        <f t="shared" si="0"/>
        <v>0</v>
      </c>
      <c r="L62" s="198">
        <f t="shared" si="1"/>
        <v>0</v>
      </c>
      <c r="M62" s="198">
        <f t="shared" si="2"/>
        <v>0</v>
      </c>
      <c r="N62" s="198">
        <f t="shared" si="3"/>
        <v>0</v>
      </c>
      <c r="O62" s="93"/>
    </row>
    <row r="63" spans="1:15" x14ac:dyDescent="0.2">
      <c r="A63" s="15" t="s">
        <v>95</v>
      </c>
      <c r="B63" s="381" t="s">
        <v>109</v>
      </c>
      <c r="C63" s="163">
        <f>'18'!C63</f>
        <v>1184</v>
      </c>
      <c r="D63" s="163">
        <f>'18'!D63</f>
        <v>913</v>
      </c>
      <c r="E63" s="163">
        <f>'18'!E63</f>
        <v>2097</v>
      </c>
      <c r="F63" s="167"/>
      <c r="G63" s="87"/>
      <c r="H63" s="195">
        <v>0</v>
      </c>
      <c r="I63" s="87">
        <v>0</v>
      </c>
      <c r="J63" s="87">
        <v>0</v>
      </c>
      <c r="K63" s="197">
        <f t="shared" si="0"/>
        <v>0</v>
      </c>
      <c r="L63" s="198">
        <f t="shared" si="1"/>
        <v>0</v>
      </c>
      <c r="M63" s="198">
        <f t="shared" si="2"/>
        <v>0</v>
      </c>
      <c r="N63" s="198">
        <f t="shared" si="3"/>
        <v>0</v>
      </c>
      <c r="O63" s="93"/>
    </row>
    <row r="64" spans="1:15" x14ac:dyDescent="0.2">
      <c r="A64" s="15" t="s">
        <v>111</v>
      </c>
      <c r="B64" s="381" t="s">
        <v>109</v>
      </c>
      <c r="C64" s="163">
        <f>'18'!C64</f>
        <v>1791</v>
      </c>
      <c r="D64" s="163">
        <f>'18'!D64</f>
        <v>1297</v>
      </c>
      <c r="E64" s="163">
        <f>'18'!E64</f>
        <v>3088</v>
      </c>
      <c r="F64" s="87"/>
      <c r="G64" s="87"/>
      <c r="H64" s="195">
        <v>0</v>
      </c>
      <c r="I64" s="87">
        <v>0</v>
      </c>
      <c r="J64" s="87">
        <v>0</v>
      </c>
      <c r="K64" s="197">
        <f t="shared" si="0"/>
        <v>0</v>
      </c>
      <c r="L64" s="198">
        <f t="shared" si="1"/>
        <v>0</v>
      </c>
      <c r="M64" s="198">
        <f t="shared" si="2"/>
        <v>0</v>
      </c>
      <c r="N64" s="198">
        <f t="shared" si="3"/>
        <v>0</v>
      </c>
      <c r="O64" s="93"/>
    </row>
    <row r="65" spans="1:15" x14ac:dyDescent="0.2">
      <c r="A65" s="15" t="s">
        <v>96</v>
      </c>
      <c r="B65" s="381" t="s">
        <v>109</v>
      </c>
      <c r="C65" s="163">
        <f>'18'!C65</f>
        <v>1254</v>
      </c>
      <c r="D65" s="163">
        <f>'18'!D65</f>
        <v>834</v>
      </c>
      <c r="E65" s="163">
        <f>'18'!E65</f>
        <v>2088</v>
      </c>
      <c r="F65" s="87"/>
      <c r="G65" s="87"/>
      <c r="H65" s="195">
        <v>0</v>
      </c>
      <c r="I65" s="87">
        <v>0</v>
      </c>
      <c r="J65" s="87">
        <v>0</v>
      </c>
      <c r="K65" s="197">
        <f t="shared" si="0"/>
        <v>0</v>
      </c>
      <c r="L65" s="198">
        <f t="shared" si="1"/>
        <v>0</v>
      </c>
      <c r="M65" s="198">
        <f t="shared" si="2"/>
        <v>0</v>
      </c>
      <c r="N65" s="198">
        <f t="shared" si="3"/>
        <v>0</v>
      </c>
      <c r="O65" s="93"/>
    </row>
    <row r="66" spans="1:15" x14ac:dyDescent="0.2">
      <c r="A66" s="15" t="s">
        <v>97</v>
      </c>
      <c r="B66" s="381" t="s">
        <v>109</v>
      </c>
      <c r="C66" s="163">
        <f>'18'!C66</f>
        <v>6218</v>
      </c>
      <c r="D66" s="163">
        <f>'18'!D66</f>
        <v>4338</v>
      </c>
      <c r="E66" s="163">
        <f>'18'!E66</f>
        <v>10556</v>
      </c>
      <c r="F66" s="87"/>
      <c r="G66" s="87"/>
      <c r="H66" s="195">
        <v>0</v>
      </c>
      <c r="I66" s="87">
        <v>0</v>
      </c>
      <c r="J66" s="87">
        <v>0</v>
      </c>
      <c r="K66" s="197">
        <f t="shared" si="0"/>
        <v>0</v>
      </c>
      <c r="L66" s="198">
        <f t="shared" si="1"/>
        <v>0</v>
      </c>
      <c r="M66" s="198">
        <f t="shared" si="2"/>
        <v>0</v>
      </c>
      <c r="N66" s="198">
        <f t="shared" si="3"/>
        <v>0</v>
      </c>
      <c r="O66" s="93"/>
    </row>
    <row r="67" spans="1:15" x14ac:dyDescent="0.2">
      <c r="A67" s="15" t="s">
        <v>98</v>
      </c>
      <c r="B67" s="381" t="s">
        <v>109</v>
      </c>
      <c r="C67" s="163">
        <f>'18'!C67</f>
        <v>1238</v>
      </c>
      <c r="D67" s="163">
        <f>'18'!D67</f>
        <v>944</v>
      </c>
      <c r="E67" s="163">
        <f>'18'!E67</f>
        <v>2182</v>
      </c>
      <c r="F67" s="87"/>
      <c r="G67" s="87"/>
      <c r="H67" s="195">
        <v>0</v>
      </c>
      <c r="I67" s="87">
        <v>0</v>
      </c>
      <c r="J67" s="87">
        <v>0</v>
      </c>
      <c r="K67" s="197">
        <f t="shared" si="0"/>
        <v>0</v>
      </c>
      <c r="L67" s="198">
        <f t="shared" si="1"/>
        <v>0</v>
      </c>
      <c r="M67" s="198">
        <f t="shared" si="2"/>
        <v>0</v>
      </c>
      <c r="N67" s="198">
        <f t="shared" si="3"/>
        <v>0</v>
      </c>
      <c r="O67" s="93"/>
    </row>
    <row r="68" spans="1:15" x14ac:dyDescent="0.2">
      <c r="A68" s="15" t="s">
        <v>99</v>
      </c>
      <c r="B68" s="381" t="s">
        <v>105</v>
      </c>
      <c r="C68" s="163">
        <f>'18'!C68</f>
        <v>10239</v>
      </c>
      <c r="D68" s="163">
        <f>'18'!D68</f>
        <v>7432</v>
      </c>
      <c r="E68" s="163">
        <f>'18'!E68</f>
        <v>17671</v>
      </c>
      <c r="F68" s="87"/>
      <c r="G68" s="87"/>
      <c r="H68" s="195">
        <v>0</v>
      </c>
      <c r="I68" s="87">
        <v>0</v>
      </c>
      <c r="J68" s="87">
        <v>0</v>
      </c>
      <c r="K68" s="197">
        <f t="shared" ref="K68:K70" si="4">I68+J68</f>
        <v>0</v>
      </c>
      <c r="L68" s="198">
        <f t="shared" si="1"/>
        <v>0</v>
      </c>
      <c r="M68" s="198">
        <f t="shared" si="2"/>
        <v>0</v>
      </c>
      <c r="N68" s="198">
        <f t="shared" si="3"/>
        <v>0</v>
      </c>
      <c r="O68" s="93"/>
    </row>
    <row r="69" spans="1:15" x14ac:dyDescent="0.2">
      <c r="A69" s="15" t="s">
        <v>100</v>
      </c>
      <c r="B69" s="381" t="s">
        <v>109</v>
      </c>
      <c r="C69" s="163">
        <f>'18'!C69</f>
        <v>871</v>
      </c>
      <c r="D69" s="163">
        <f>'18'!D69</f>
        <v>650</v>
      </c>
      <c r="E69" s="163">
        <f>'18'!E69</f>
        <v>1521</v>
      </c>
      <c r="F69" s="87"/>
      <c r="G69" s="87"/>
      <c r="H69" s="195">
        <v>0</v>
      </c>
      <c r="I69" s="87">
        <v>0</v>
      </c>
      <c r="J69" s="87">
        <v>0</v>
      </c>
      <c r="K69" s="197">
        <f t="shared" si="4"/>
        <v>0</v>
      </c>
      <c r="L69" s="198">
        <f t="shared" ref="L69:L70" si="5">I69/C69</f>
        <v>0</v>
      </c>
      <c r="M69" s="198">
        <f t="shared" ref="M69:M70" si="6">J69/D69</f>
        <v>0</v>
      </c>
      <c r="N69" s="198">
        <f t="shared" ref="N69:N70" si="7">K69/E69</f>
        <v>0</v>
      </c>
      <c r="O69" s="93"/>
    </row>
    <row r="70" spans="1:15" x14ac:dyDescent="0.2">
      <c r="A70" s="15" t="s">
        <v>101</v>
      </c>
      <c r="B70" s="381" t="s">
        <v>105</v>
      </c>
      <c r="C70" s="163">
        <f>'18'!C70</f>
        <v>15734</v>
      </c>
      <c r="D70" s="163">
        <f>'18'!D70</f>
        <v>10858</v>
      </c>
      <c r="E70" s="163">
        <f>'18'!E70</f>
        <v>26592</v>
      </c>
      <c r="F70" s="87"/>
      <c r="G70" s="87"/>
      <c r="H70" s="195">
        <v>0</v>
      </c>
      <c r="I70" s="87">
        <v>0</v>
      </c>
      <c r="J70" s="87">
        <v>0</v>
      </c>
      <c r="K70" s="197">
        <f t="shared" si="4"/>
        <v>0</v>
      </c>
      <c r="L70" s="198">
        <f t="shared" si="5"/>
        <v>0</v>
      </c>
      <c r="M70" s="198">
        <f t="shared" si="6"/>
        <v>0</v>
      </c>
      <c r="N70" s="198">
        <f t="shared" si="7"/>
        <v>0</v>
      </c>
      <c r="O70" s="93"/>
    </row>
    <row r="71" spans="1:15" x14ac:dyDescent="0.2">
      <c r="A71" s="457" t="str">
        <f>'1'!A70</f>
        <v>Statewide Total</v>
      </c>
      <c r="B71" s="484"/>
      <c r="C71" s="12">
        <f>'18'!C71</f>
        <v>432581</v>
      </c>
      <c r="D71" s="12">
        <f>'18'!D71</f>
        <v>296957</v>
      </c>
      <c r="E71" s="12">
        <f>'18'!E71</f>
        <v>729538</v>
      </c>
      <c r="F71" s="12"/>
      <c r="G71" s="12">
        <v>3</v>
      </c>
      <c r="H71" s="196">
        <f>SUM(H4:H70)</f>
        <v>488256</v>
      </c>
      <c r="I71" s="12">
        <f>SUM(I4:I70)</f>
        <v>126</v>
      </c>
      <c r="J71" s="12">
        <f>SUM(J4:J70)</f>
        <v>72</v>
      </c>
      <c r="K71" s="16">
        <f>I71+J71</f>
        <v>198</v>
      </c>
      <c r="L71" s="200">
        <f t="shared" ref="L71:N71" si="8">I71/C71</f>
        <v>2.9127492885725446E-4</v>
      </c>
      <c r="M71" s="200">
        <f t="shared" si="8"/>
        <v>2.4245934596591425E-4</v>
      </c>
      <c r="N71" s="200">
        <f t="shared" si="8"/>
        <v>2.7140464239011538E-4</v>
      </c>
    </row>
    <row r="72" spans="1:15" x14ac:dyDescent="0.2">
      <c r="A72" s="509" t="str">
        <f>'18'!A72:AF72</f>
        <v>* 2010 County population estimates from PA Data Center, Penn State University</v>
      </c>
      <c r="B72" s="509"/>
      <c r="C72" s="509"/>
      <c r="D72" s="509"/>
      <c r="E72" s="509"/>
      <c r="F72" s="509"/>
      <c r="G72" s="509"/>
      <c r="H72" s="509"/>
      <c r="I72" s="509"/>
      <c r="J72" s="509"/>
      <c r="K72" s="509"/>
      <c r="L72" s="509"/>
      <c r="M72" s="509"/>
      <c r="N72" s="509"/>
    </row>
    <row r="73" spans="1:15" x14ac:dyDescent="0.2">
      <c r="A73" s="89" t="s">
        <v>576</v>
      </c>
      <c r="B73" s="390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</row>
    <row r="74" spans="1:15" x14ac:dyDescent="0.2">
      <c r="A74" s="509" t="s">
        <v>31</v>
      </c>
      <c r="B74" s="509"/>
      <c r="C74" s="509"/>
      <c r="D74" s="509"/>
      <c r="E74" s="509"/>
      <c r="F74" s="509"/>
      <c r="G74" s="509"/>
      <c r="H74" s="509"/>
      <c r="I74" s="509"/>
      <c r="J74" s="509"/>
      <c r="K74" s="509"/>
      <c r="L74" s="509"/>
      <c r="M74" s="509"/>
      <c r="N74" s="509"/>
    </row>
    <row r="75" spans="1:15" x14ac:dyDescent="0.2">
      <c r="A75" s="509" t="s">
        <v>32</v>
      </c>
      <c r="B75" s="509"/>
      <c r="C75" s="509"/>
      <c r="D75" s="509"/>
      <c r="E75" s="509"/>
      <c r="F75" s="509"/>
      <c r="G75" s="509"/>
      <c r="H75" s="509"/>
      <c r="I75" s="509"/>
      <c r="J75" s="509"/>
      <c r="K75" s="509"/>
      <c r="L75" s="509"/>
      <c r="M75" s="509"/>
      <c r="N75" s="509"/>
    </row>
    <row r="76" spans="1:15" x14ac:dyDescent="0.2">
      <c r="A76" s="509" t="s">
        <v>33</v>
      </c>
      <c r="B76" s="509"/>
      <c r="C76" s="509"/>
      <c r="D76" s="509"/>
      <c r="E76" s="509"/>
      <c r="F76" s="509"/>
      <c r="G76" s="509"/>
      <c r="H76" s="509"/>
      <c r="I76" s="509"/>
      <c r="J76" s="509"/>
      <c r="K76" s="509"/>
      <c r="L76" s="509"/>
      <c r="M76" s="509"/>
      <c r="N76" s="509"/>
    </row>
    <row r="77" spans="1:15" x14ac:dyDescent="0.2">
      <c r="A77" s="1"/>
      <c r="B77" s="230"/>
      <c r="C77" s="61"/>
      <c r="D77" s="61"/>
      <c r="E77" s="61"/>
    </row>
  </sheetData>
  <mergeCells count="8">
    <mergeCell ref="A1:N1"/>
    <mergeCell ref="A72:N72"/>
    <mergeCell ref="A76:N76"/>
    <mergeCell ref="A74:N74"/>
    <mergeCell ref="A75:N75"/>
    <mergeCell ref="F2:N2"/>
    <mergeCell ref="A71:B71"/>
    <mergeCell ref="A2:E2"/>
  </mergeCells>
  <phoneticPr fontId="3" type="noConversion"/>
  <printOptions horizontalCentered="1"/>
  <pageMargins left="0.3" right="0.3" top="0.3" bottom="0.3" header="0.25" footer="0.25"/>
  <pageSetup fitToHeight="4" orientation="landscape" verticalDpi="1200" r:id="rId1"/>
  <headerFooter alignWithMargins="0">
    <oddFooter>&amp;L&amp;8Prepared by: Office of Child Development and Early Learning&amp;C&amp;8&amp;P&amp;R&amp;8Updated: 11/1/2011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7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1.25" x14ac:dyDescent="0.2"/>
  <cols>
    <col min="1" max="1" width="14.7109375" style="17" customWidth="1"/>
    <col min="2" max="2" width="12" style="71" customWidth="1"/>
    <col min="3" max="5" width="9.28515625" style="62" customWidth="1"/>
    <col min="6" max="6" width="18.85546875" style="61" bestFit="1" customWidth="1"/>
    <col min="7" max="7" width="8.7109375" style="61" customWidth="1"/>
    <col min="8" max="8" width="12.7109375" style="248" bestFit="1" customWidth="1"/>
    <col min="9" max="9" width="10.5703125" style="248" customWidth="1"/>
    <col min="10" max="10" width="7.7109375" style="61" customWidth="1"/>
    <col min="11" max="11" width="12.42578125" style="61" customWidth="1"/>
    <col min="12" max="12" width="11.140625" style="1" bestFit="1" customWidth="1"/>
    <col min="13" max="13" width="7.85546875" style="1" bestFit="1" customWidth="1"/>
    <col min="14" max="16384" width="9.140625" style="1"/>
  </cols>
  <sheetData>
    <row r="1" spans="1:12" ht="12" x14ac:dyDescent="0.2">
      <c r="A1" s="485" t="str">
        <f>'Table of Contents'!B13&amp;":  "&amp;'Table of Contents'!C13</f>
        <v>Tab 8:  Healthy Families America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</row>
    <row r="2" spans="1:12" ht="12" x14ac:dyDescent="0.2">
      <c r="A2" s="512" t="str">
        <f>'3'!A2</f>
        <v>2012-2013</v>
      </c>
      <c r="B2" s="513"/>
      <c r="C2" s="513"/>
      <c r="D2" s="513"/>
      <c r="E2" s="513"/>
      <c r="F2" s="502" t="s">
        <v>561</v>
      </c>
      <c r="G2" s="502"/>
      <c r="H2" s="502"/>
      <c r="I2" s="514"/>
      <c r="J2" s="502"/>
      <c r="K2" s="502"/>
    </row>
    <row r="3" spans="1:12" ht="48" customHeight="1" x14ac:dyDescent="0.2">
      <c r="A3" s="240" t="str">
        <f>'1'!A2</f>
        <v>County</v>
      </c>
      <c r="B3" s="391" t="str">
        <f>'1'!C2</f>
        <v>County Classification</v>
      </c>
      <c r="C3" s="241" t="str">
        <f>'18'!C2</f>
        <v># of Children Ages 0-2*</v>
      </c>
      <c r="D3" s="241" t="str">
        <f>'18'!D2</f>
        <v># of Children Ages 3-4*</v>
      </c>
      <c r="E3" s="241" t="str">
        <f>'18'!E2</f>
        <v># of Children Under 5*</v>
      </c>
      <c r="F3" s="302" t="s">
        <v>562</v>
      </c>
      <c r="G3" s="302" t="s">
        <v>151</v>
      </c>
      <c r="H3" s="242" t="s">
        <v>161</v>
      </c>
      <c r="I3" s="325" t="s">
        <v>17</v>
      </c>
      <c r="J3" s="302" t="s">
        <v>168</v>
      </c>
      <c r="K3" s="302" t="s">
        <v>563</v>
      </c>
    </row>
    <row r="4" spans="1:12" ht="11.25" customHeight="1" x14ac:dyDescent="0.2">
      <c r="A4" s="15" t="s">
        <v>37</v>
      </c>
      <c r="B4" s="388" t="s">
        <v>109</v>
      </c>
      <c r="C4" s="163">
        <f>'18'!C4</f>
        <v>3260</v>
      </c>
      <c r="D4" s="163">
        <f>'18'!D4</f>
        <v>2334</v>
      </c>
      <c r="E4" s="163">
        <f>'18'!E4</f>
        <v>5594</v>
      </c>
      <c r="F4" s="167"/>
      <c r="G4" s="87"/>
      <c r="H4" s="243">
        <v>0</v>
      </c>
      <c r="I4" s="87">
        <v>0</v>
      </c>
      <c r="J4" s="87">
        <f>SUM(I4)</f>
        <v>0</v>
      </c>
      <c r="K4" s="111">
        <f>J4/C4</f>
        <v>0</v>
      </c>
      <c r="L4" s="93"/>
    </row>
    <row r="5" spans="1:12" ht="11.25" customHeight="1" x14ac:dyDescent="0.2">
      <c r="A5" s="15" t="s">
        <v>38</v>
      </c>
      <c r="B5" s="388" t="s">
        <v>105</v>
      </c>
      <c r="C5" s="163">
        <f>'18'!C5</f>
        <v>38336</v>
      </c>
      <c r="D5" s="163">
        <f>'18'!D5</f>
        <v>25304</v>
      </c>
      <c r="E5" s="163">
        <f>'18'!E5</f>
        <v>63640</v>
      </c>
      <c r="F5" s="167"/>
      <c r="G5" s="167"/>
      <c r="H5" s="243">
        <v>0</v>
      </c>
      <c r="I5" s="87">
        <v>0</v>
      </c>
      <c r="J5" s="87">
        <f t="shared" ref="J5:J68" si="0">SUM(I5)</f>
        <v>0</v>
      </c>
      <c r="K5" s="111">
        <f t="shared" ref="K5:K68" si="1">J5/C5</f>
        <v>0</v>
      </c>
      <c r="L5" s="93"/>
    </row>
    <row r="6" spans="1:12" ht="11.25" customHeight="1" x14ac:dyDescent="0.2">
      <c r="A6" s="15" t="s">
        <v>39</v>
      </c>
      <c r="B6" s="388" t="s">
        <v>109</v>
      </c>
      <c r="C6" s="163">
        <f>'18'!C6</f>
        <v>2129</v>
      </c>
      <c r="D6" s="163">
        <f>'18'!D6</f>
        <v>1476</v>
      </c>
      <c r="E6" s="163">
        <f>'18'!E6</f>
        <v>3605</v>
      </c>
      <c r="F6" s="87"/>
      <c r="G6" s="87"/>
      <c r="H6" s="243">
        <v>0</v>
      </c>
      <c r="I6" s="87">
        <v>0</v>
      </c>
      <c r="J6" s="87">
        <f t="shared" si="0"/>
        <v>0</v>
      </c>
      <c r="K6" s="111">
        <f t="shared" si="1"/>
        <v>0</v>
      </c>
      <c r="L6" s="93"/>
    </row>
    <row r="7" spans="1:12" ht="11.25" customHeight="1" x14ac:dyDescent="0.2">
      <c r="A7" s="15" t="s">
        <v>40</v>
      </c>
      <c r="B7" s="388" t="s">
        <v>105</v>
      </c>
      <c r="C7" s="163">
        <f>'18'!C7</f>
        <v>5417</v>
      </c>
      <c r="D7" s="163">
        <f>'18'!D7</f>
        <v>3549</v>
      </c>
      <c r="E7" s="163">
        <f>'18'!E7</f>
        <v>8966</v>
      </c>
      <c r="F7" s="87"/>
      <c r="G7" s="87"/>
      <c r="H7" s="243">
        <v>0</v>
      </c>
      <c r="I7" s="87">
        <v>0</v>
      </c>
      <c r="J7" s="87">
        <f t="shared" si="0"/>
        <v>0</v>
      </c>
      <c r="K7" s="111">
        <f t="shared" si="1"/>
        <v>0</v>
      </c>
      <c r="L7" s="93"/>
    </row>
    <row r="8" spans="1:12" x14ac:dyDescent="0.2">
      <c r="A8" s="15" t="s">
        <v>41</v>
      </c>
      <c r="B8" s="388" t="s">
        <v>109</v>
      </c>
      <c r="C8" s="163">
        <f>'18'!C8</f>
        <v>1561</v>
      </c>
      <c r="D8" s="163">
        <f>'18'!D8</f>
        <v>1066</v>
      </c>
      <c r="E8" s="163">
        <f>'18'!E8</f>
        <v>2627</v>
      </c>
      <c r="F8" s="87"/>
      <c r="G8" s="87"/>
      <c r="H8" s="243">
        <v>0</v>
      </c>
      <c r="I8" s="87">
        <v>0</v>
      </c>
      <c r="J8" s="87">
        <f t="shared" si="0"/>
        <v>0</v>
      </c>
      <c r="K8" s="111">
        <f t="shared" si="1"/>
        <v>0</v>
      </c>
      <c r="L8" s="93"/>
    </row>
    <row r="9" spans="1:12" ht="11.25" customHeight="1" x14ac:dyDescent="0.2">
      <c r="A9" s="15" t="s">
        <v>42</v>
      </c>
      <c r="B9" s="388" t="s">
        <v>105</v>
      </c>
      <c r="C9" s="163">
        <f>'18'!C9</f>
        <v>14834</v>
      </c>
      <c r="D9" s="163">
        <f>'18'!D9</f>
        <v>10454</v>
      </c>
      <c r="E9" s="163">
        <f>'18'!E9</f>
        <v>25288</v>
      </c>
      <c r="F9" s="167"/>
      <c r="G9" s="167"/>
      <c r="H9" s="243">
        <v>0</v>
      </c>
      <c r="I9" s="87">
        <v>0</v>
      </c>
      <c r="J9" s="87">
        <f t="shared" si="0"/>
        <v>0</v>
      </c>
      <c r="K9" s="111">
        <f t="shared" si="1"/>
        <v>0</v>
      </c>
      <c r="L9" s="93"/>
    </row>
    <row r="10" spans="1:12" ht="11.25" customHeight="1" x14ac:dyDescent="0.2">
      <c r="A10" s="15" t="s">
        <v>43</v>
      </c>
      <c r="B10" s="388" t="s">
        <v>109</v>
      </c>
      <c r="C10" s="163">
        <f>'18'!C10</f>
        <v>4316</v>
      </c>
      <c r="D10" s="163">
        <f>'18'!D10</f>
        <v>2911</v>
      </c>
      <c r="E10" s="163">
        <f>'18'!E10</f>
        <v>7227</v>
      </c>
      <c r="F10" s="167"/>
      <c r="G10" s="167"/>
      <c r="H10" s="243">
        <v>0</v>
      </c>
      <c r="I10" s="87">
        <v>0</v>
      </c>
      <c r="J10" s="87">
        <f t="shared" si="0"/>
        <v>0</v>
      </c>
      <c r="K10" s="111">
        <f t="shared" si="1"/>
        <v>0</v>
      </c>
      <c r="L10" s="93"/>
    </row>
    <row r="11" spans="1:12" ht="11.25" customHeight="1" x14ac:dyDescent="0.2">
      <c r="A11" s="15" t="s">
        <v>44</v>
      </c>
      <c r="B11" s="388" t="s">
        <v>109</v>
      </c>
      <c r="C11" s="163">
        <f>'18'!C11</f>
        <v>2246</v>
      </c>
      <c r="D11" s="163">
        <f>'18'!D11</f>
        <v>1518</v>
      </c>
      <c r="E11" s="163">
        <f>'18'!E11</f>
        <v>3764</v>
      </c>
      <c r="F11" s="167"/>
      <c r="G11" s="167"/>
      <c r="H11" s="243">
        <v>0</v>
      </c>
      <c r="I11" s="87">
        <v>0</v>
      </c>
      <c r="J11" s="87">
        <f t="shared" si="0"/>
        <v>0</v>
      </c>
      <c r="K11" s="111">
        <f t="shared" si="1"/>
        <v>0</v>
      </c>
      <c r="L11" s="93"/>
    </row>
    <row r="12" spans="1:12" ht="11.25" customHeight="1" x14ac:dyDescent="0.2">
      <c r="A12" s="15" t="s">
        <v>224</v>
      </c>
      <c r="B12" s="388" t="s">
        <v>105</v>
      </c>
      <c r="C12" s="163">
        <f>'18'!C12</f>
        <v>19766</v>
      </c>
      <c r="D12" s="163">
        <f>'18'!D12</f>
        <v>14384</v>
      </c>
      <c r="E12" s="163">
        <f>'18'!E12</f>
        <v>34150</v>
      </c>
      <c r="F12" s="87"/>
      <c r="G12" s="87"/>
      <c r="H12" s="243">
        <v>0</v>
      </c>
      <c r="I12" s="87">
        <v>0</v>
      </c>
      <c r="J12" s="87">
        <f t="shared" si="0"/>
        <v>0</v>
      </c>
      <c r="K12" s="111">
        <f t="shared" si="1"/>
        <v>0</v>
      </c>
      <c r="L12" s="93"/>
    </row>
    <row r="13" spans="1:12" ht="11.25" customHeight="1" x14ac:dyDescent="0.2">
      <c r="A13" s="15" t="s">
        <v>45</v>
      </c>
      <c r="B13" s="388" t="s">
        <v>109</v>
      </c>
      <c r="C13" s="163">
        <f>'18'!C13</f>
        <v>5721</v>
      </c>
      <c r="D13" s="163">
        <f>'18'!D13</f>
        <v>4262</v>
      </c>
      <c r="E13" s="163">
        <f>'18'!E13</f>
        <v>9983</v>
      </c>
      <c r="F13" s="87"/>
      <c r="G13" s="87"/>
      <c r="H13" s="243">
        <v>0</v>
      </c>
      <c r="I13" s="87">
        <v>0</v>
      </c>
      <c r="J13" s="87">
        <f t="shared" si="0"/>
        <v>0</v>
      </c>
      <c r="K13" s="111">
        <f t="shared" si="1"/>
        <v>0</v>
      </c>
      <c r="L13" s="93"/>
    </row>
    <row r="14" spans="1:12" ht="11.25" customHeight="1" x14ac:dyDescent="0.2">
      <c r="A14" s="15" t="s">
        <v>46</v>
      </c>
      <c r="B14" s="388" t="s">
        <v>109</v>
      </c>
      <c r="C14" s="163">
        <f>'18'!C14</f>
        <v>4199</v>
      </c>
      <c r="D14" s="163">
        <f>'18'!D14</f>
        <v>3044</v>
      </c>
      <c r="E14" s="163">
        <f>'18'!E14</f>
        <v>7243</v>
      </c>
      <c r="F14" s="167"/>
      <c r="G14" s="167"/>
      <c r="H14" s="243">
        <v>0</v>
      </c>
      <c r="I14" s="87">
        <v>0</v>
      </c>
      <c r="J14" s="87">
        <f t="shared" si="0"/>
        <v>0</v>
      </c>
      <c r="K14" s="111">
        <f t="shared" si="1"/>
        <v>0</v>
      </c>
      <c r="L14" s="93"/>
    </row>
    <row r="15" spans="1:12" ht="11.25" customHeight="1" x14ac:dyDescent="0.2">
      <c r="A15" s="15" t="s">
        <v>47</v>
      </c>
      <c r="B15" s="388" t="s">
        <v>109</v>
      </c>
      <c r="C15" s="163">
        <f>'18'!C15</f>
        <v>139</v>
      </c>
      <c r="D15" s="163">
        <f>'18'!D15</f>
        <v>80</v>
      </c>
      <c r="E15" s="163">
        <f>'18'!E15</f>
        <v>219</v>
      </c>
      <c r="F15" s="87"/>
      <c r="G15" s="87"/>
      <c r="H15" s="243">
        <v>0</v>
      </c>
      <c r="I15" s="87">
        <v>0</v>
      </c>
      <c r="J15" s="87">
        <f t="shared" si="0"/>
        <v>0</v>
      </c>
      <c r="K15" s="111">
        <f t="shared" si="1"/>
        <v>0</v>
      </c>
      <c r="L15" s="93"/>
    </row>
    <row r="16" spans="1:12" ht="11.25" customHeight="1" x14ac:dyDescent="0.2">
      <c r="A16" s="15" t="s">
        <v>48</v>
      </c>
      <c r="B16" s="388" t="s">
        <v>109</v>
      </c>
      <c r="C16" s="163">
        <f>'18'!C16</f>
        <v>2045</v>
      </c>
      <c r="D16" s="163">
        <f>'18'!D16</f>
        <v>1442</v>
      </c>
      <c r="E16" s="163">
        <f>'18'!E16</f>
        <v>3487</v>
      </c>
      <c r="F16" s="167"/>
      <c r="G16" s="167"/>
      <c r="H16" s="243">
        <v>0</v>
      </c>
      <c r="I16" s="87">
        <v>0</v>
      </c>
      <c r="J16" s="87">
        <f t="shared" si="0"/>
        <v>0</v>
      </c>
      <c r="K16" s="111">
        <f t="shared" si="1"/>
        <v>0</v>
      </c>
      <c r="L16" s="93"/>
    </row>
    <row r="17" spans="1:12" ht="11.25" customHeight="1" x14ac:dyDescent="0.2">
      <c r="A17" s="15" t="s">
        <v>49</v>
      </c>
      <c r="B17" s="388" t="s">
        <v>109</v>
      </c>
      <c r="C17" s="163">
        <f>'18'!C17</f>
        <v>4001</v>
      </c>
      <c r="D17" s="163">
        <f>'18'!D17</f>
        <v>2770</v>
      </c>
      <c r="E17" s="163">
        <f>'18'!E17</f>
        <v>6771</v>
      </c>
      <c r="F17" s="167"/>
      <c r="G17" s="167"/>
      <c r="H17" s="243">
        <v>0</v>
      </c>
      <c r="I17" s="87">
        <v>0</v>
      </c>
      <c r="J17" s="87">
        <f t="shared" si="0"/>
        <v>0</v>
      </c>
      <c r="K17" s="111">
        <f t="shared" si="1"/>
        <v>0</v>
      </c>
      <c r="L17" s="93"/>
    </row>
    <row r="18" spans="1:12" ht="11.25" customHeight="1" x14ac:dyDescent="0.2">
      <c r="A18" s="15" t="s">
        <v>50</v>
      </c>
      <c r="B18" s="388" t="s">
        <v>105</v>
      </c>
      <c r="C18" s="163">
        <f>'18'!C18</f>
        <v>17963</v>
      </c>
      <c r="D18" s="163">
        <f>'18'!D18</f>
        <v>13163</v>
      </c>
      <c r="E18" s="163">
        <f>'18'!E18</f>
        <v>31126</v>
      </c>
      <c r="F18" s="167"/>
      <c r="G18" s="167"/>
      <c r="H18" s="243">
        <v>0</v>
      </c>
      <c r="I18" s="87">
        <v>0</v>
      </c>
      <c r="J18" s="87">
        <f t="shared" si="0"/>
        <v>0</v>
      </c>
      <c r="K18" s="111">
        <f t="shared" si="1"/>
        <v>0</v>
      </c>
      <c r="L18" s="93"/>
    </row>
    <row r="19" spans="1:12" ht="11.25" customHeight="1" x14ac:dyDescent="0.2">
      <c r="A19" s="15" t="s">
        <v>51</v>
      </c>
      <c r="B19" s="388" t="s">
        <v>109</v>
      </c>
      <c r="C19" s="163">
        <f>'18'!C19</f>
        <v>1226</v>
      </c>
      <c r="D19" s="163">
        <f>'18'!D19</f>
        <v>827</v>
      </c>
      <c r="E19" s="163">
        <f>'18'!E19</f>
        <v>2053</v>
      </c>
      <c r="F19" s="87"/>
      <c r="G19" s="87"/>
      <c r="H19" s="243">
        <v>0</v>
      </c>
      <c r="I19" s="87">
        <v>0</v>
      </c>
      <c r="J19" s="87">
        <f t="shared" si="0"/>
        <v>0</v>
      </c>
      <c r="K19" s="111">
        <f t="shared" si="1"/>
        <v>0</v>
      </c>
      <c r="L19" s="93"/>
    </row>
    <row r="20" spans="1:12" ht="11.25" customHeight="1" x14ac:dyDescent="0.2">
      <c r="A20" s="15" t="s">
        <v>52</v>
      </c>
      <c r="B20" s="388" t="s">
        <v>109</v>
      </c>
      <c r="C20" s="163">
        <f>'18'!C20</f>
        <v>2393</v>
      </c>
      <c r="D20" s="163">
        <f>'18'!D20</f>
        <v>1660</v>
      </c>
      <c r="E20" s="163">
        <f>'18'!E20</f>
        <v>4053</v>
      </c>
      <c r="F20" s="167"/>
      <c r="G20" s="167"/>
      <c r="H20" s="243">
        <v>0</v>
      </c>
      <c r="I20" s="87">
        <v>0</v>
      </c>
      <c r="J20" s="87">
        <f t="shared" si="0"/>
        <v>0</v>
      </c>
      <c r="K20" s="111">
        <f t="shared" si="1"/>
        <v>0</v>
      </c>
      <c r="L20" s="93"/>
    </row>
    <row r="21" spans="1:12" ht="11.25" customHeight="1" x14ac:dyDescent="0.2">
      <c r="A21" s="15" t="s">
        <v>53</v>
      </c>
      <c r="B21" s="388" t="s">
        <v>109</v>
      </c>
      <c r="C21" s="163">
        <f>'18'!C21</f>
        <v>1301</v>
      </c>
      <c r="D21" s="163">
        <f>'18'!D21</f>
        <v>904</v>
      </c>
      <c r="E21" s="163">
        <f>'18'!E21</f>
        <v>2205</v>
      </c>
      <c r="F21" s="87"/>
      <c r="G21" s="87"/>
      <c r="H21" s="243">
        <v>0</v>
      </c>
      <c r="I21" s="87">
        <v>0</v>
      </c>
      <c r="J21" s="87">
        <f t="shared" si="0"/>
        <v>0</v>
      </c>
      <c r="K21" s="111">
        <f t="shared" si="1"/>
        <v>0</v>
      </c>
      <c r="L21" s="93"/>
    </row>
    <row r="22" spans="1:12" ht="11.25" customHeight="1" x14ac:dyDescent="0.2">
      <c r="A22" s="15" t="s">
        <v>54</v>
      </c>
      <c r="B22" s="388" t="s">
        <v>109</v>
      </c>
      <c r="C22" s="163">
        <f>'18'!C22</f>
        <v>1869</v>
      </c>
      <c r="D22" s="163">
        <f>'18'!D22</f>
        <v>1351</v>
      </c>
      <c r="E22" s="163">
        <f>'18'!E22</f>
        <v>3220</v>
      </c>
      <c r="F22" s="167"/>
      <c r="G22" s="167"/>
      <c r="H22" s="243">
        <v>0</v>
      </c>
      <c r="I22" s="87">
        <v>0</v>
      </c>
      <c r="J22" s="87">
        <f t="shared" si="0"/>
        <v>0</v>
      </c>
      <c r="K22" s="111">
        <f t="shared" si="1"/>
        <v>0</v>
      </c>
      <c r="L22" s="93"/>
    </row>
    <row r="23" spans="1:12" ht="11.25" customHeight="1" x14ac:dyDescent="0.2">
      <c r="A23" s="15" t="s">
        <v>55</v>
      </c>
      <c r="B23" s="388" t="s">
        <v>109</v>
      </c>
      <c r="C23" s="163">
        <f>'18'!C23</f>
        <v>2942</v>
      </c>
      <c r="D23" s="163">
        <f>'18'!D23</f>
        <v>2128</v>
      </c>
      <c r="E23" s="163">
        <f>'18'!E23</f>
        <v>5070</v>
      </c>
      <c r="F23" s="87"/>
      <c r="G23" s="87"/>
      <c r="H23" s="243">
        <v>0</v>
      </c>
      <c r="I23" s="87">
        <v>0</v>
      </c>
      <c r="J23" s="87">
        <f t="shared" si="0"/>
        <v>0</v>
      </c>
      <c r="K23" s="111">
        <f t="shared" si="1"/>
        <v>0</v>
      </c>
      <c r="L23" s="93"/>
    </row>
    <row r="24" spans="1:12" ht="11.25" customHeight="1" x14ac:dyDescent="0.2">
      <c r="A24" s="15" t="s">
        <v>56</v>
      </c>
      <c r="B24" s="388" t="s">
        <v>105</v>
      </c>
      <c r="C24" s="163">
        <f>'18'!C24</f>
        <v>7514</v>
      </c>
      <c r="D24" s="163">
        <f>'18'!D24</f>
        <v>5219</v>
      </c>
      <c r="E24" s="163">
        <f>'18'!E24</f>
        <v>12733</v>
      </c>
      <c r="F24" s="167"/>
      <c r="G24" s="167"/>
      <c r="H24" s="243">
        <v>0</v>
      </c>
      <c r="I24" s="87">
        <v>0</v>
      </c>
      <c r="J24" s="87">
        <f t="shared" si="0"/>
        <v>0</v>
      </c>
      <c r="K24" s="111">
        <f t="shared" si="1"/>
        <v>0</v>
      </c>
      <c r="L24" s="93"/>
    </row>
    <row r="25" spans="1:12" ht="11.25" customHeight="1" x14ac:dyDescent="0.2">
      <c r="A25" s="15" t="s">
        <v>57</v>
      </c>
      <c r="B25" s="388" t="s">
        <v>105</v>
      </c>
      <c r="C25" s="163">
        <f>'18'!C25</f>
        <v>10076</v>
      </c>
      <c r="D25" s="163">
        <f>'18'!D25</f>
        <v>6718</v>
      </c>
      <c r="E25" s="163">
        <f>'18'!E25</f>
        <v>16794</v>
      </c>
      <c r="F25" s="167"/>
      <c r="G25" s="167"/>
      <c r="H25" s="243">
        <v>0</v>
      </c>
      <c r="I25" s="87">
        <v>0</v>
      </c>
      <c r="J25" s="87">
        <f t="shared" si="0"/>
        <v>0</v>
      </c>
      <c r="K25" s="111">
        <f t="shared" si="1"/>
        <v>0</v>
      </c>
      <c r="L25" s="93"/>
    </row>
    <row r="26" spans="1:12" ht="11.25" customHeight="1" x14ac:dyDescent="0.2">
      <c r="A26" s="15" t="s">
        <v>58</v>
      </c>
      <c r="B26" s="388" t="s">
        <v>105</v>
      </c>
      <c r="C26" s="163">
        <f>'18'!C26</f>
        <v>20123</v>
      </c>
      <c r="D26" s="163">
        <f>'18'!D26</f>
        <v>13856</v>
      </c>
      <c r="E26" s="163">
        <f>'18'!E26</f>
        <v>33979</v>
      </c>
      <c r="F26" s="167"/>
      <c r="G26" s="167"/>
      <c r="H26" s="243">
        <v>0</v>
      </c>
      <c r="I26" s="87">
        <v>0</v>
      </c>
      <c r="J26" s="87">
        <f t="shared" si="0"/>
        <v>0</v>
      </c>
      <c r="K26" s="111">
        <f t="shared" si="1"/>
        <v>0</v>
      </c>
      <c r="L26" s="93"/>
    </row>
    <row r="27" spans="1:12" ht="11.25" customHeight="1" x14ac:dyDescent="0.2">
      <c r="A27" s="15" t="s">
        <v>59</v>
      </c>
      <c r="B27" s="388" t="s">
        <v>109</v>
      </c>
      <c r="C27" s="163">
        <f>'18'!C27</f>
        <v>876</v>
      </c>
      <c r="D27" s="163">
        <f>'18'!D27</f>
        <v>671</v>
      </c>
      <c r="E27" s="163">
        <f>'18'!E27</f>
        <v>1547</v>
      </c>
      <c r="F27" s="167"/>
      <c r="G27" s="167"/>
      <c r="H27" s="243">
        <v>0</v>
      </c>
      <c r="I27" s="87">
        <v>0</v>
      </c>
      <c r="J27" s="87">
        <f t="shared" si="0"/>
        <v>0</v>
      </c>
      <c r="K27" s="111">
        <f t="shared" si="1"/>
        <v>0</v>
      </c>
      <c r="L27" s="93"/>
    </row>
    <row r="28" spans="1:12" ht="11.25" customHeight="1" x14ac:dyDescent="0.2">
      <c r="A28" s="15" t="s">
        <v>60</v>
      </c>
      <c r="B28" s="388" t="s">
        <v>105</v>
      </c>
      <c r="C28" s="163">
        <f>'18'!C28</f>
        <v>9893</v>
      </c>
      <c r="D28" s="163">
        <f>'18'!D28</f>
        <v>6864</v>
      </c>
      <c r="E28" s="163">
        <f>'18'!E28</f>
        <v>16757</v>
      </c>
      <c r="F28" s="288" t="s">
        <v>660</v>
      </c>
      <c r="G28" s="167">
        <v>1</v>
      </c>
      <c r="H28" s="243">
        <f>209100+455651.57</f>
        <v>664751.57000000007</v>
      </c>
      <c r="I28" s="87">
        <v>76</v>
      </c>
      <c r="J28" s="87">
        <f t="shared" si="0"/>
        <v>76</v>
      </c>
      <c r="K28" s="111">
        <f t="shared" si="1"/>
        <v>7.6821995350247647E-3</v>
      </c>
      <c r="L28" s="93"/>
    </row>
    <row r="29" spans="1:12" ht="11.25" customHeight="1" x14ac:dyDescent="0.2">
      <c r="A29" s="15" t="s">
        <v>61</v>
      </c>
      <c r="B29" s="388" t="s">
        <v>109</v>
      </c>
      <c r="C29" s="163">
        <f>'18'!C29</f>
        <v>3977</v>
      </c>
      <c r="D29" s="163">
        <f>'18'!D29</f>
        <v>2833</v>
      </c>
      <c r="E29" s="163">
        <f>'18'!E29</f>
        <v>6810</v>
      </c>
      <c r="F29" s="167"/>
      <c r="G29" s="167"/>
      <c r="H29" s="243">
        <v>0</v>
      </c>
      <c r="I29" s="87">
        <v>0</v>
      </c>
      <c r="J29" s="87">
        <f t="shared" si="0"/>
        <v>0</v>
      </c>
      <c r="K29" s="111">
        <f t="shared" si="1"/>
        <v>0</v>
      </c>
      <c r="L29" s="93"/>
    </row>
    <row r="30" spans="1:12" ht="11.25" customHeight="1" x14ac:dyDescent="0.2">
      <c r="A30" s="15" t="s">
        <v>62</v>
      </c>
      <c r="B30" s="388" t="s">
        <v>109</v>
      </c>
      <c r="C30" s="163">
        <f>'18'!C30</f>
        <v>109</v>
      </c>
      <c r="D30" s="163">
        <f>'18'!D30</f>
        <v>73</v>
      </c>
      <c r="E30" s="163">
        <f>'18'!E30</f>
        <v>182</v>
      </c>
      <c r="F30" s="87"/>
      <c r="G30" s="87"/>
      <c r="H30" s="243">
        <v>0</v>
      </c>
      <c r="I30" s="87">
        <v>0</v>
      </c>
      <c r="J30" s="87">
        <f t="shared" si="0"/>
        <v>0</v>
      </c>
      <c r="K30" s="111">
        <f t="shared" si="1"/>
        <v>0</v>
      </c>
      <c r="L30" s="93"/>
    </row>
    <row r="31" spans="1:12" ht="11.25" customHeight="1" x14ac:dyDescent="0.2">
      <c r="A31" s="15" t="s">
        <v>63</v>
      </c>
      <c r="B31" s="388" t="s">
        <v>109</v>
      </c>
      <c r="C31" s="163">
        <f>'18'!C31</f>
        <v>5892</v>
      </c>
      <c r="D31" s="163">
        <f>'18'!D31</f>
        <v>4055</v>
      </c>
      <c r="E31" s="163">
        <f>'18'!E31</f>
        <v>9947</v>
      </c>
      <c r="F31" s="167"/>
      <c r="G31" s="167"/>
      <c r="H31" s="243">
        <v>0</v>
      </c>
      <c r="I31" s="87">
        <v>0</v>
      </c>
      <c r="J31" s="87">
        <f t="shared" si="0"/>
        <v>0</v>
      </c>
      <c r="K31" s="111">
        <f t="shared" si="1"/>
        <v>0</v>
      </c>
      <c r="L31" s="93"/>
    </row>
    <row r="32" spans="1:12" ht="11.25" customHeight="1" x14ac:dyDescent="0.2">
      <c r="A32" s="15" t="s">
        <v>64</v>
      </c>
      <c r="B32" s="388" t="s">
        <v>109</v>
      </c>
      <c r="C32" s="163">
        <f>'18'!C32</f>
        <v>547</v>
      </c>
      <c r="D32" s="163">
        <f>'18'!D32</f>
        <v>369</v>
      </c>
      <c r="E32" s="163">
        <f>'18'!E32</f>
        <v>916</v>
      </c>
      <c r="F32" s="87"/>
      <c r="G32" s="87"/>
      <c r="H32" s="243">
        <v>0</v>
      </c>
      <c r="I32" s="87">
        <v>0</v>
      </c>
      <c r="J32" s="87">
        <f t="shared" si="0"/>
        <v>0</v>
      </c>
      <c r="K32" s="111">
        <f t="shared" si="1"/>
        <v>0</v>
      </c>
      <c r="L32" s="93"/>
    </row>
    <row r="33" spans="1:12" ht="11.25" customHeight="1" x14ac:dyDescent="0.2">
      <c r="A33" s="15" t="s">
        <v>65</v>
      </c>
      <c r="B33" s="388" t="s">
        <v>109</v>
      </c>
      <c r="C33" s="163">
        <f>'18'!C33</f>
        <v>1137</v>
      </c>
      <c r="D33" s="163">
        <f>'18'!D33</f>
        <v>811</v>
      </c>
      <c r="E33" s="163">
        <f>'18'!E33</f>
        <v>1948</v>
      </c>
      <c r="F33" s="87"/>
      <c r="G33" s="87"/>
      <c r="H33" s="243">
        <v>0</v>
      </c>
      <c r="I33" s="87">
        <v>0</v>
      </c>
      <c r="J33" s="87">
        <f t="shared" si="0"/>
        <v>0</v>
      </c>
      <c r="K33" s="111">
        <f t="shared" si="1"/>
        <v>0</v>
      </c>
      <c r="L33" s="93"/>
    </row>
    <row r="34" spans="1:12" ht="11.25" customHeight="1" x14ac:dyDescent="0.2">
      <c r="A34" s="15" t="s">
        <v>66</v>
      </c>
      <c r="B34" s="388" t="s">
        <v>109</v>
      </c>
      <c r="C34" s="163">
        <f>'18'!C34</f>
        <v>1478</v>
      </c>
      <c r="D34" s="163">
        <f>'18'!D34</f>
        <v>1019</v>
      </c>
      <c r="E34" s="163">
        <f>'18'!E34</f>
        <v>2497</v>
      </c>
      <c r="F34" s="167"/>
      <c r="G34" s="167"/>
      <c r="H34" s="243">
        <v>0</v>
      </c>
      <c r="I34" s="87">
        <v>0</v>
      </c>
      <c r="J34" s="87">
        <f t="shared" si="0"/>
        <v>0</v>
      </c>
      <c r="K34" s="111">
        <f t="shared" si="1"/>
        <v>0</v>
      </c>
      <c r="L34" s="93"/>
    </row>
    <row r="35" spans="1:12" ht="11.25" customHeight="1" x14ac:dyDescent="0.2">
      <c r="A35" s="15" t="s">
        <v>67</v>
      </c>
      <c r="B35" s="388" t="s">
        <v>109</v>
      </c>
      <c r="C35" s="163">
        <f>'18'!C35</f>
        <v>2619</v>
      </c>
      <c r="D35" s="163">
        <f>'18'!D35</f>
        <v>1878</v>
      </c>
      <c r="E35" s="163">
        <f>'18'!E35</f>
        <v>4497</v>
      </c>
      <c r="F35" s="87"/>
      <c r="G35" s="87"/>
      <c r="H35" s="243">
        <v>0</v>
      </c>
      <c r="I35" s="87">
        <v>0</v>
      </c>
      <c r="J35" s="87">
        <f t="shared" si="0"/>
        <v>0</v>
      </c>
      <c r="K35" s="111">
        <f t="shared" si="1"/>
        <v>0</v>
      </c>
      <c r="L35" s="93"/>
    </row>
    <row r="36" spans="1:12" ht="11.25" customHeight="1" x14ac:dyDescent="0.2">
      <c r="A36" s="15" t="s">
        <v>68</v>
      </c>
      <c r="B36" s="388" t="s">
        <v>109</v>
      </c>
      <c r="C36" s="163">
        <f>'18'!C36</f>
        <v>1538</v>
      </c>
      <c r="D36" s="163">
        <f>'18'!D36</f>
        <v>1055</v>
      </c>
      <c r="E36" s="163">
        <f>'18'!E36</f>
        <v>2593</v>
      </c>
      <c r="F36" s="167"/>
      <c r="G36" s="167"/>
      <c r="H36" s="243">
        <v>0</v>
      </c>
      <c r="I36" s="87">
        <v>0</v>
      </c>
      <c r="J36" s="87">
        <f t="shared" si="0"/>
        <v>0</v>
      </c>
      <c r="K36" s="111">
        <f t="shared" si="1"/>
        <v>0</v>
      </c>
      <c r="L36" s="93"/>
    </row>
    <row r="37" spans="1:12" ht="11.25" customHeight="1" x14ac:dyDescent="0.2">
      <c r="A37" s="15" t="s">
        <v>69</v>
      </c>
      <c r="B37" s="388" t="s">
        <v>109</v>
      </c>
      <c r="C37" s="163">
        <f>'18'!C37</f>
        <v>915</v>
      </c>
      <c r="D37" s="163">
        <f>'18'!D37</f>
        <v>644</v>
      </c>
      <c r="E37" s="163">
        <f>'18'!E37</f>
        <v>1559</v>
      </c>
      <c r="F37" s="87"/>
      <c r="G37" s="87"/>
      <c r="H37" s="243">
        <v>0</v>
      </c>
      <c r="I37" s="87">
        <v>0</v>
      </c>
      <c r="J37" s="87">
        <f t="shared" si="0"/>
        <v>0</v>
      </c>
      <c r="K37" s="111">
        <f t="shared" si="1"/>
        <v>0</v>
      </c>
      <c r="L37" s="93"/>
    </row>
    <row r="38" spans="1:12" ht="11.25" customHeight="1" x14ac:dyDescent="0.2">
      <c r="A38" s="15" t="s">
        <v>70</v>
      </c>
      <c r="B38" s="388" t="s">
        <v>105</v>
      </c>
      <c r="C38" s="163">
        <f>'18'!C38</f>
        <v>6837</v>
      </c>
      <c r="D38" s="163">
        <f>'18'!D38</f>
        <v>4722</v>
      </c>
      <c r="E38" s="163">
        <f>'18'!E38</f>
        <v>11559</v>
      </c>
      <c r="F38" s="167"/>
      <c r="G38" s="167"/>
      <c r="H38" s="243">
        <v>0</v>
      </c>
      <c r="I38" s="87">
        <v>0</v>
      </c>
      <c r="J38" s="87">
        <f t="shared" si="0"/>
        <v>0</v>
      </c>
      <c r="K38" s="111">
        <f t="shared" si="1"/>
        <v>0</v>
      </c>
      <c r="L38" s="93"/>
    </row>
    <row r="39" spans="1:12" ht="11.25" customHeight="1" x14ac:dyDescent="0.2">
      <c r="A39" s="15" t="s">
        <v>71</v>
      </c>
      <c r="B39" s="388" t="s">
        <v>105</v>
      </c>
      <c r="C39" s="163">
        <f>'18'!C39</f>
        <v>21366</v>
      </c>
      <c r="D39" s="163">
        <f>'18'!D39</f>
        <v>14155</v>
      </c>
      <c r="E39" s="163">
        <f>'18'!E39</f>
        <v>35521</v>
      </c>
      <c r="F39" s="167"/>
      <c r="G39" s="167"/>
      <c r="H39" s="243">
        <v>0</v>
      </c>
      <c r="I39" s="87">
        <v>0</v>
      </c>
      <c r="J39" s="87">
        <f t="shared" si="0"/>
        <v>0</v>
      </c>
      <c r="K39" s="111">
        <f t="shared" si="1"/>
        <v>0</v>
      </c>
      <c r="L39" s="93"/>
    </row>
    <row r="40" spans="1:12" ht="11.25" customHeight="1" x14ac:dyDescent="0.2">
      <c r="A40" s="15" t="s">
        <v>72</v>
      </c>
      <c r="B40" s="388" t="s">
        <v>109</v>
      </c>
      <c r="C40" s="163">
        <f>'18'!C40</f>
        <v>2888</v>
      </c>
      <c r="D40" s="163">
        <f>'18'!D40</f>
        <v>1978</v>
      </c>
      <c r="E40" s="163">
        <f>'18'!E40</f>
        <v>4866</v>
      </c>
      <c r="F40" s="167"/>
      <c r="G40" s="167"/>
      <c r="H40" s="243">
        <v>0</v>
      </c>
      <c r="I40" s="87">
        <v>0</v>
      </c>
      <c r="J40" s="87">
        <f t="shared" si="0"/>
        <v>0</v>
      </c>
      <c r="K40" s="111">
        <f t="shared" si="1"/>
        <v>0</v>
      </c>
      <c r="L40" s="93"/>
    </row>
    <row r="41" spans="1:12" ht="11.25" customHeight="1" x14ac:dyDescent="0.2">
      <c r="A41" s="15" t="s">
        <v>73</v>
      </c>
      <c r="B41" s="388" t="s">
        <v>105</v>
      </c>
      <c r="C41" s="163">
        <f>'18'!C41</f>
        <v>4988</v>
      </c>
      <c r="D41" s="163">
        <f>'18'!D41</f>
        <v>3470</v>
      </c>
      <c r="E41" s="163">
        <f>'18'!E41</f>
        <v>8458</v>
      </c>
      <c r="F41" s="87"/>
      <c r="G41" s="87"/>
      <c r="H41" s="243">
        <v>0</v>
      </c>
      <c r="I41" s="87">
        <v>0</v>
      </c>
      <c r="J41" s="87">
        <f t="shared" si="0"/>
        <v>0</v>
      </c>
      <c r="K41" s="111">
        <f t="shared" si="1"/>
        <v>0</v>
      </c>
      <c r="L41" s="93"/>
    </row>
    <row r="42" spans="1:12" x14ac:dyDescent="0.2">
      <c r="A42" s="15" t="s">
        <v>74</v>
      </c>
      <c r="B42" s="388" t="s">
        <v>105</v>
      </c>
      <c r="C42" s="163">
        <f>'18'!C42</f>
        <v>12632</v>
      </c>
      <c r="D42" s="163">
        <f>'18'!D42</f>
        <v>8774</v>
      </c>
      <c r="E42" s="163">
        <f>'18'!E42</f>
        <v>21406</v>
      </c>
      <c r="F42" s="167"/>
      <c r="G42" s="112"/>
      <c r="H42" s="243">
        <v>0</v>
      </c>
      <c r="I42" s="87">
        <v>0</v>
      </c>
      <c r="J42" s="87">
        <f t="shared" si="0"/>
        <v>0</v>
      </c>
      <c r="K42" s="111">
        <f t="shared" si="1"/>
        <v>0</v>
      </c>
      <c r="L42" s="93"/>
    </row>
    <row r="43" spans="1:12" x14ac:dyDescent="0.2">
      <c r="A43" s="15" t="s">
        <v>75</v>
      </c>
      <c r="B43" s="388" t="s">
        <v>105</v>
      </c>
      <c r="C43" s="163">
        <f>'18'!C43</f>
        <v>9763</v>
      </c>
      <c r="D43" s="163">
        <f>'18'!D43</f>
        <v>6765</v>
      </c>
      <c r="E43" s="163">
        <f>'18'!E43</f>
        <v>16528</v>
      </c>
      <c r="F43" s="167"/>
      <c r="G43" s="167"/>
      <c r="H43" s="243">
        <v>0</v>
      </c>
      <c r="I43" s="87">
        <v>0</v>
      </c>
      <c r="J43" s="87">
        <f t="shared" si="0"/>
        <v>0</v>
      </c>
      <c r="K43" s="111">
        <f t="shared" si="1"/>
        <v>0</v>
      </c>
      <c r="L43" s="93"/>
    </row>
    <row r="44" spans="1:12" x14ac:dyDescent="0.2">
      <c r="A44" s="15" t="s">
        <v>76</v>
      </c>
      <c r="B44" s="388" t="s">
        <v>109</v>
      </c>
      <c r="C44" s="163">
        <f>'18'!C44</f>
        <v>3743</v>
      </c>
      <c r="D44" s="163">
        <f>'18'!D44</f>
        <v>2706</v>
      </c>
      <c r="E44" s="163">
        <f>'18'!E44</f>
        <v>6449</v>
      </c>
      <c r="F44" s="167"/>
      <c r="G44" s="167"/>
      <c r="H44" s="243">
        <v>0</v>
      </c>
      <c r="I44" s="87">
        <v>0</v>
      </c>
      <c r="J44" s="87">
        <f t="shared" si="0"/>
        <v>0</v>
      </c>
      <c r="K44" s="111">
        <f t="shared" si="1"/>
        <v>0</v>
      </c>
      <c r="L44" s="93"/>
    </row>
    <row r="45" spans="1:12" x14ac:dyDescent="0.2">
      <c r="A45" s="15" t="s">
        <v>77</v>
      </c>
      <c r="B45" s="388" t="s">
        <v>109</v>
      </c>
      <c r="C45" s="163">
        <f>'18'!C45</f>
        <v>1364</v>
      </c>
      <c r="D45" s="163">
        <f>'18'!D45</f>
        <v>1008</v>
      </c>
      <c r="E45" s="163">
        <f>'18'!E45</f>
        <v>2372</v>
      </c>
      <c r="F45" s="87"/>
      <c r="G45" s="87"/>
      <c r="H45" s="243">
        <v>0</v>
      </c>
      <c r="I45" s="87">
        <v>0</v>
      </c>
      <c r="J45" s="87">
        <f t="shared" si="0"/>
        <v>0</v>
      </c>
      <c r="K45" s="111">
        <f t="shared" si="1"/>
        <v>0</v>
      </c>
      <c r="L45" s="93"/>
    </row>
    <row r="46" spans="1:12" x14ac:dyDescent="0.2">
      <c r="A46" s="15" t="s">
        <v>78</v>
      </c>
      <c r="B46" s="388" t="s">
        <v>109</v>
      </c>
      <c r="C46" s="163">
        <f>'18'!C46</f>
        <v>3475</v>
      </c>
      <c r="D46" s="163">
        <f>'18'!D46</f>
        <v>2487</v>
      </c>
      <c r="E46" s="163">
        <f>'18'!E46</f>
        <v>5962</v>
      </c>
      <c r="F46" s="87"/>
      <c r="G46" s="87"/>
      <c r="H46" s="243">
        <v>0</v>
      </c>
      <c r="I46" s="87">
        <v>0</v>
      </c>
      <c r="J46" s="87">
        <f t="shared" si="0"/>
        <v>0</v>
      </c>
      <c r="K46" s="111">
        <f t="shared" si="1"/>
        <v>0</v>
      </c>
      <c r="L46" s="93"/>
    </row>
    <row r="47" spans="1:12" x14ac:dyDescent="0.2">
      <c r="A47" s="15" t="s">
        <v>79</v>
      </c>
      <c r="B47" s="388" t="s">
        <v>109</v>
      </c>
      <c r="C47" s="163">
        <f>'18'!C47</f>
        <v>1725</v>
      </c>
      <c r="D47" s="163">
        <f>'18'!D47</f>
        <v>1197</v>
      </c>
      <c r="E47" s="163">
        <f>'18'!E47</f>
        <v>2922</v>
      </c>
      <c r="F47" s="288" t="s">
        <v>661</v>
      </c>
      <c r="G47" s="87">
        <v>1</v>
      </c>
      <c r="H47" s="243">
        <v>314344.9144008545</v>
      </c>
      <c r="I47" s="87">
        <v>40</v>
      </c>
      <c r="J47" s="87">
        <f t="shared" si="0"/>
        <v>40</v>
      </c>
      <c r="K47" s="111">
        <f t="shared" si="1"/>
        <v>2.318840579710145E-2</v>
      </c>
      <c r="L47" s="93"/>
    </row>
    <row r="48" spans="1:12" x14ac:dyDescent="0.2">
      <c r="A48" s="15" t="s">
        <v>80</v>
      </c>
      <c r="B48" s="388" t="s">
        <v>109</v>
      </c>
      <c r="C48" s="163">
        <f>'18'!C48</f>
        <v>5043</v>
      </c>
      <c r="D48" s="163">
        <f>'18'!D48</f>
        <v>3645</v>
      </c>
      <c r="E48" s="163">
        <f>'18'!E48</f>
        <v>8688</v>
      </c>
      <c r="F48" s="167"/>
      <c r="G48" s="167"/>
      <c r="H48" s="243">
        <v>0</v>
      </c>
      <c r="I48" s="87">
        <v>0</v>
      </c>
      <c r="J48" s="87">
        <f t="shared" si="0"/>
        <v>0</v>
      </c>
      <c r="K48" s="111">
        <f t="shared" si="1"/>
        <v>0</v>
      </c>
      <c r="L48" s="93"/>
    </row>
    <row r="49" spans="1:12" x14ac:dyDescent="0.2">
      <c r="A49" s="15" t="s">
        <v>81</v>
      </c>
      <c r="B49" s="388" t="s">
        <v>105</v>
      </c>
      <c r="C49" s="163">
        <f>'18'!C49</f>
        <v>27985</v>
      </c>
      <c r="D49" s="163">
        <f>'18'!D49</f>
        <v>19320</v>
      </c>
      <c r="E49" s="163">
        <f>'18'!E49</f>
        <v>47305</v>
      </c>
      <c r="F49" s="167"/>
      <c r="G49" s="167"/>
      <c r="H49" s="243">
        <v>0</v>
      </c>
      <c r="I49" s="87">
        <v>0</v>
      </c>
      <c r="J49" s="87">
        <f t="shared" si="0"/>
        <v>0</v>
      </c>
      <c r="K49" s="111">
        <f t="shared" si="1"/>
        <v>0</v>
      </c>
      <c r="L49" s="93"/>
    </row>
    <row r="50" spans="1:12" x14ac:dyDescent="0.2">
      <c r="A50" s="15" t="s">
        <v>82</v>
      </c>
      <c r="B50" s="388" t="s">
        <v>109</v>
      </c>
      <c r="C50" s="163">
        <f>'18'!C50</f>
        <v>660</v>
      </c>
      <c r="D50" s="163">
        <f>'18'!D50</f>
        <v>390</v>
      </c>
      <c r="E50" s="163">
        <f>'18'!E50</f>
        <v>1050</v>
      </c>
      <c r="F50" s="167"/>
      <c r="G50" s="167"/>
      <c r="H50" s="243">
        <v>0</v>
      </c>
      <c r="I50" s="87">
        <v>0</v>
      </c>
      <c r="J50" s="87">
        <f t="shared" si="0"/>
        <v>0</v>
      </c>
      <c r="K50" s="111">
        <f t="shared" si="1"/>
        <v>0</v>
      </c>
      <c r="L50" s="93"/>
    </row>
    <row r="51" spans="1:12" x14ac:dyDescent="0.2">
      <c r="A51" s="15" t="s">
        <v>83</v>
      </c>
      <c r="B51" s="388" t="s">
        <v>105</v>
      </c>
      <c r="C51" s="163">
        <f>'18'!C51</f>
        <v>9370</v>
      </c>
      <c r="D51" s="163">
        <f>'18'!D51</f>
        <v>6861</v>
      </c>
      <c r="E51" s="163">
        <f>'18'!E51</f>
        <v>16231</v>
      </c>
      <c r="F51" s="167"/>
      <c r="G51" s="112"/>
      <c r="H51" s="243">
        <v>0</v>
      </c>
      <c r="I51" s="87">
        <v>0</v>
      </c>
      <c r="J51" s="87">
        <f t="shared" si="0"/>
        <v>0</v>
      </c>
      <c r="K51" s="111">
        <f t="shared" si="1"/>
        <v>0</v>
      </c>
      <c r="L51" s="93"/>
    </row>
    <row r="52" spans="1:12" x14ac:dyDescent="0.2">
      <c r="A52" s="15" t="s">
        <v>84</v>
      </c>
      <c r="B52" s="388" t="s">
        <v>109</v>
      </c>
      <c r="C52" s="163">
        <f>'18'!C52</f>
        <v>3098</v>
      </c>
      <c r="D52" s="163">
        <f>'18'!D52</f>
        <v>2175</v>
      </c>
      <c r="E52" s="163">
        <f>'18'!E52</f>
        <v>5273</v>
      </c>
      <c r="F52" s="167"/>
      <c r="G52" s="167"/>
      <c r="H52" s="243">
        <v>0</v>
      </c>
      <c r="I52" s="87">
        <v>0</v>
      </c>
      <c r="J52" s="87">
        <f t="shared" si="0"/>
        <v>0</v>
      </c>
      <c r="K52" s="111">
        <f t="shared" si="1"/>
        <v>0</v>
      </c>
      <c r="L52" s="93"/>
    </row>
    <row r="53" spans="1:12" x14ac:dyDescent="0.2">
      <c r="A53" s="15" t="s">
        <v>85</v>
      </c>
      <c r="B53" s="388" t="s">
        <v>109</v>
      </c>
      <c r="C53" s="163">
        <f>'18'!C53</f>
        <v>1648</v>
      </c>
      <c r="D53" s="163">
        <f>'18'!D53</f>
        <v>1113</v>
      </c>
      <c r="E53" s="163">
        <f>'18'!E53</f>
        <v>2761</v>
      </c>
      <c r="F53" s="167"/>
      <c r="G53" s="167"/>
      <c r="H53" s="243">
        <v>0</v>
      </c>
      <c r="I53" s="87">
        <v>0</v>
      </c>
      <c r="J53" s="87">
        <f t="shared" si="0"/>
        <v>0</v>
      </c>
      <c r="K53" s="111">
        <f t="shared" si="1"/>
        <v>0</v>
      </c>
      <c r="L53" s="93"/>
    </row>
    <row r="54" spans="1:12" x14ac:dyDescent="0.2">
      <c r="A54" s="15" t="s">
        <v>86</v>
      </c>
      <c r="B54" s="388" t="s">
        <v>105</v>
      </c>
      <c r="C54" s="163">
        <f>'18'!C54</f>
        <v>62059</v>
      </c>
      <c r="D54" s="163">
        <f>'18'!D54</f>
        <v>38994</v>
      </c>
      <c r="E54" s="163">
        <f>'18'!E54</f>
        <v>101053</v>
      </c>
      <c r="F54" s="167"/>
      <c r="G54" s="113"/>
      <c r="H54" s="243">
        <v>0</v>
      </c>
      <c r="I54" s="87">
        <v>0</v>
      </c>
      <c r="J54" s="87">
        <f t="shared" si="0"/>
        <v>0</v>
      </c>
      <c r="K54" s="111">
        <f t="shared" si="1"/>
        <v>0</v>
      </c>
      <c r="L54" s="93"/>
    </row>
    <row r="55" spans="1:12" x14ac:dyDescent="0.2">
      <c r="A55" s="15" t="s">
        <v>87</v>
      </c>
      <c r="B55" s="388" t="s">
        <v>109</v>
      </c>
      <c r="C55" s="163">
        <f>'18'!C55</f>
        <v>1650</v>
      </c>
      <c r="D55" s="163">
        <f>'18'!D55</f>
        <v>1173</v>
      </c>
      <c r="E55" s="163">
        <f>'18'!E55</f>
        <v>2823</v>
      </c>
      <c r="F55" s="167"/>
      <c r="G55" s="167"/>
      <c r="H55" s="243">
        <v>0</v>
      </c>
      <c r="I55" s="87">
        <v>0</v>
      </c>
      <c r="J55" s="87">
        <f t="shared" si="0"/>
        <v>0</v>
      </c>
      <c r="K55" s="111">
        <f t="shared" si="1"/>
        <v>0</v>
      </c>
      <c r="L55" s="93"/>
    </row>
    <row r="56" spans="1:12" x14ac:dyDescent="0.2">
      <c r="A56" s="15" t="s">
        <v>88</v>
      </c>
      <c r="B56" s="388" t="s">
        <v>109</v>
      </c>
      <c r="C56" s="163">
        <f>'18'!C56</f>
        <v>574</v>
      </c>
      <c r="D56" s="163">
        <f>'18'!D56</f>
        <v>400</v>
      </c>
      <c r="E56" s="163">
        <f>'18'!E56</f>
        <v>974</v>
      </c>
      <c r="F56" s="87"/>
      <c r="G56" s="87"/>
      <c r="H56" s="243">
        <v>0</v>
      </c>
      <c r="I56" s="87">
        <v>0</v>
      </c>
      <c r="J56" s="87">
        <f t="shared" si="0"/>
        <v>0</v>
      </c>
      <c r="K56" s="111">
        <f t="shared" si="1"/>
        <v>0</v>
      </c>
      <c r="L56" s="93"/>
    </row>
    <row r="57" spans="1:12" x14ac:dyDescent="0.2">
      <c r="A57" s="15" t="s">
        <v>89</v>
      </c>
      <c r="B57" s="388" t="s">
        <v>109</v>
      </c>
      <c r="C57" s="163">
        <f>'18'!C57</f>
        <v>4471</v>
      </c>
      <c r="D57" s="163">
        <f>'18'!D57</f>
        <v>3240</v>
      </c>
      <c r="E57" s="163">
        <f>'18'!E57</f>
        <v>7711</v>
      </c>
      <c r="F57" s="167"/>
      <c r="G57" s="167"/>
      <c r="H57" s="243">
        <v>0</v>
      </c>
      <c r="I57" s="87">
        <v>0</v>
      </c>
      <c r="J57" s="87">
        <f t="shared" si="0"/>
        <v>0</v>
      </c>
      <c r="K57" s="111">
        <f t="shared" si="1"/>
        <v>0</v>
      </c>
      <c r="L57" s="93"/>
    </row>
    <row r="58" spans="1:12" x14ac:dyDescent="0.2">
      <c r="A58" s="15" t="s">
        <v>90</v>
      </c>
      <c r="B58" s="388" t="s">
        <v>109</v>
      </c>
      <c r="C58" s="163">
        <f>'18'!C58</f>
        <v>1362</v>
      </c>
      <c r="D58" s="163">
        <f>'18'!D58</f>
        <v>1062</v>
      </c>
      <c r="E58" s="163">
        <f>'18'!E58</f>
        <v>2424</v>
      </c>
      <c r="F58" s="167"/>
      <c r="G58" s="167"/>
      <c r="H58" s="243">
        <v>0</v>
      </c>
      <c r="I58" s="87">
        <v>0</v>
      </c>
      <c r="J58" s="87">
        <f t="shared" si="0"/>
        <v>0</v>
      </c>
      <c r="K58" s="111">
        <f t="shared" si="1"/>
        <v>0</v>
      </c>
      <c r="L58" s="93"/>
    </row>
    <row r="59" spans="1:12" x14ac:dyDescent="0.2">
      <c r="A59" s="15" t="s">
        <v>91</v>
      </c>
      <c r="B59" s="388" t="s">
        <v>109</v>
      </c>
      <c r="C59" s="163">
        <f>'18'!C59</f>
        <v>2195</v>
      </c>
      <c r="D59" s="163">
        <f>'18'!D59</f>
        <v>1507</v>
      </c>
      <c r="E59" s="163">
        <f>'18'!E59</f>
        <v>3702</v>
      </c>
      <c r="F59" s="87"/>
      <c r="G59" s="87"/>
      <c r="H59" s="243">
        <v>0</v>
      </c>
      <c r="I59" s="87">
        <v>0</v>
      </c>
      <c r="J59" s="87">
        <f t="shared" si="0"/>
        <v>0</v>
      </c>
      <c r="K59" s="111">
        <f t="shared" si="1"/>
        <v>0</v>
      </c>
      <c r="L59" s="93"/>
    </row>
    <row r="60" spans="1:12" x14ac:dyDescent="0.2">
      <c r="A60" s="15" t="s">
        <v>92</v>
      </c>
      <c r="B60" s="388" t="s">
        <v>109</v>
      </c>
      <c r="C60" s="163">
        <f>'18'!C60</f>
        <v>153</v>
      </c>
      <c r="D60" s="163">
        <f>'18'!D60</f>
        <v>102</v>
      </c>
      <c r="E60" s="163">
        <f>'18'!E60</f>
        <v>255</v>
      </c>
      <c r="F60" s="167"/>
      <c r="G60" s="167"/>
      <c r="H60" s="243">
        <v>0</v>
      </c>
      <c r="I60" s="87">
        <v>0</v>
      </c>
      <c r="J60" s="87">
        <f t="shared" si="0"/>
        <v>0</v>
      </c>
      <c r="K60" s="111">
        <f t="shared" si="1"/>
        <v>0</v>
      </c>
      <c r="L60" s="93"/>
    </row>
    <row r="61" spans="1:12" x14ac:dyDescent="0.2">
      <c r="A61" s="15" t="s">
        <v>93</v>
      </c>
      <c r="B61" s="388" t="s">
        <v>109</v>
      </c>
      <c r="C61" s="163">
        <f>'18'!C61</f>
        <v>1307</v>
      </c>
      <c r="D61" s="163">
        <f>'18'!D61</f>
        <v>866</v>
      </c>
      <c r="E61" s="163">
        <f>'18'!E61</f>
        <v>2173</v>
      </c>
      <c r="F61" s="167"/>
      <c r="G61" s="167"/>
      <c r="H61" s="243">
        <v>0</v>
      </c>
      <c r="I61" s="87">
        <v>0</v>
      </c>
      <c r="J61" s="87">
        <f t="shared" si="0"/>
        <v>0</v>
      </c>
      <c r="K61" s="111">
        <f t="shared" si="1"/>
        <v>0</v>
      </c>
      <c r="L61" s="93"/>
    </row>
    <row r="62" spans="1:12" x14ac:dyDescent="0.2">
      <c r="A62" s="15" t="s">
        <v>94</v>
      </c>
      <c r="B62" s="388" t="s">
        <v>109</v>
      </c>
      <c r="C62" s="163">
        <f>'18'!C62</f>
        <v>1338</v>
      </c>
      <c r="D62" s="163">
        <f>'18'!D62</f>
        <v>889</v>
      </c>
      <c r="E62" s="163">
        <f>'18'!E62</f>
        <v>2227</v>
      </c>
      <c r="F62" s="87"/>
      <c r="G62" s="87"/>
      <c r="H62" s="243">
        <v>0</v>
      </c>
      <c r="I62" s="87">
        <v>0</v>
      </c>
      <c r="J62" s="87">
        <f t="shared" si="0"/>
        <v>0</v>
      </c>
      <c r="K62" s="111">
        <f t="shared" si="1"/>
        <v>0</v>
      </c>
      <c r="L62" s="93"/>
    </row>
    <row r="63" spans="1:12" x14ac:dyDescent="0.2">
      <c r="A63" s="15" t="s">
        <v>95</v>
      </c>
      <c r="B63" s="388" t="s">
        <v>109</v>
      </c>
      <c r="C63" s="163">
        <f>'18'!C63</f>
        <v>1184</v>
      </c>
      <c r="D63" s="163">
        <f>'18'!D63</f>
        <v>913</v>
      </c>
      <c r="E63" s="163">
        <f>'18'!E63</f>
        <v>2097</v>
      </c>
      <c r="F63" s="87"/>
      <c r="G63" s="87"/>
      <c r="H63" s="243">
        <v>0</v>
      </c>
      <c r="I63" s="87">
        <v>0</v>
      </c>
      <c r="J63" s="87">
        <f t="shared" si="0"/>
        <v>0</v>
      </c>
      <c r="K63" s="111">
        <f t="shared" si="1"/>
        <v>0</v>
      </c>
      <c r="L63" s="93"/>
    </row>
    <row r="64" spans="1:12" x14ac:dyDescent="0.2">
      <c r="A64" s="15" t="s">
        <v>111</v>
      </c>
      <c r="B64" s="388" t="s">
        <v>109</v>
      </c>
      <c r="C64" s="163">
        <f>'18'!C64</f>
        <v>1791</v>
      </c>
      <c r="D64" s="163">
        <f>'18'!D64</f>
        <v>1297</v>
      </c>
      <c r="E64" s="163">
        <f>'18'!E64</f>
        <v>3088</v>
      </c>
      <c r="F64" s="87"/>
      <c r="G64" s="87"/>
      <c r="H64" s="243">
        <v>0</v>
      </c>
      <c r="I64" s="87">
        <v>0</v>
      </c>
      <c r="J64" s="87">
        <f t="shared" si="0"/>
        <v>0</v>
      </c>
      <c r="K64" s="111">
        <f t="shared" si="1"/>
        <v>0</v>
      </c>
      <c r="L64" s="93"/>
    </row>
    <row r="65" spans="1:12" x14ac:dyDescent="0.2">
      <c r="A65" s="15" t="s">
        <v>96</v>
      </c>
      <c r="B65" s="388" t="s">
        <v>109</v>
      </c>
      <c r="C65" s="163">
        <f>'18'!C65</f>
        <v>1254</v>
      </c>
      <c r="D65" s="163">
        <f>'18'!D65</f>
        <v>834</v>
      </c>
      <c r="E65" s="163">
        <f>'18'!E65</f>
        <v>2088</v>
      </c>
      <c r="F65" s="87"/>
      <c r="G65" s="87"/>
      <c r="H65" s="243">
        <v>0</v>
      </c>
      <c r="I65" s="87">
        <v>0</v>
      </c>
      <c r="J65" s="87">
        <f t="shared" si="0"/>
        <v>0</v>
      </c>
      <c r="K65" s="111">
        <f t="shared" si="1"/>
        <v>0</v>
      </c>
      <c r="L65" s="93"/>
    </row>
    <row r="66" spans="1:12" x14ac:dyDescent="0.2">
      <c r="A66" s="15" t="s">
        <v>97</v>
      </c>
      <c r="B66" s="388" t="s">
        <v>109</v>
      </c>
      <c r="C66" s="163">
        <f>'18'!C66</f>
        <v>6218</v>
      </c>
      <c r="D66" s="163">
        <f>'18'!D66</f>
        <v>4338</v>
      </c>
      <c r="E66" s="163">
        <f>'18'!E66</f>
        <v>10556</v>
      </c>
      <c r="F66" s="87"/>
      <c r="G66" s="87"/>
      <c r="H66" s="243">
        <v>0</v>
      </c>
      <c r="I66" s="87">
        <v>0</v>
      </c>
      <c r="J66" s="87">
        <f t="shared" si="0"/>
        <v>0</v>
      </c>
      <c r="K66" s="111">
        <f t="shared" si="1"/>
        <v>0</v>
      </c>
      <c r="L66" s="93"/>
    </row>
    <row r="67" spans="1:12" x14ac:dyDescent="0.2">
      <c r="A67" s="15" t="s">
        <v>98</v>
      </c>
      <c r="B67" s="388" t="s">
        <v>109</v>
      </c>
      <c r="C67" s="163">
        <f>'18'!C67</f>
        <v>1238</v>
      </c>
      <c r="D67" s="163">
        <f>'18'!D67</f>
        <v>944</v>
      </c>
      <c r="E67" s="163">
        <f>'18'!E67</f>
        <v>2182</v>
      </c>
      <c r="F67" s="167"/>
      <c r="G67" s="167"/>
      <c r="H67" s="243">
        <v>0</v>
      </c>
      <c r="I67" s="87">
        <v>0</v>
      </c>
      <c r="J67" s="87">
        <f t="shared" si="0"/>
        <v>0</v>
      </c>
      <c r="K67" s="111">
        <f t="shared" si="1"/>
        <v>0</v>
      </c>
      <c r="L67" s="93"/>
    </row>
    <row r="68" spans="1:12" x14ac:dyDescent="0.2">
      <c r="A68" s="15" t="s">
        <v>99</v>
      </c>
      <c r="B68" s="388" t="s">
        <v>105</v>
      </c>
      <c r="C68" s="163">
        <f>'18'!C68</f>
        <v>10239</v>
      </c>
      <c r="D68" s="163">
        <f>'18'!D68</f>
        <v>7432</v>
      </c>
      <c r="E68" s="163">
        <f>'18'!E68</f>
        <v>17671</v>
      </c>
      <c r="F68" s="87"/>
      <c r="G68" s="87"/>
      <c r="H68" s="243">
        <v>0</v>
      </c>
      <c r="I68" s="87">
        <v>0</v>
      </c>
      <c r="J68" s="87">
        <f t="shared" si="0"/>
        <v>0</v>
      </c>
      <c r="K68" s="111">
        <f t="shared" si="1"/>
        <v>0</v>
      </c>
      <c r="L68" s="93"/>
    </row>
    <row r="69" spans="1:12" x14ac:dyDescent="0.2">
      <c r="A69" s="15" t="s">
        <v>100</v>
      </c>
      <c r="B69" s="388" t="s">
        <v>109</v>
      </c>
      <c r="C69" s="163">
        <f>'18'!C69</f>
        <v>871</v>
      </c>
      <c r="D69" s="163">
        <f>'18'!D69</f>
        <v>650</v>
      </c>
      <c r="E69" s="163">
        <f>'18'!E69</f>
        <v>1521</v>
      </c>
      <c r="F69" s="167"/>
      <c r="G69" s="167"/>
      <c r="H69" s="243">
        <v>0</v>
      </c>
      <c r="I69" s="87">
        <v>0</v>
      </c>
      <c r="J69" s="87">
        <f t="shared" ref="J69:J70" si="2">SUM(I69)</f>
        <v>0</v>
      </c>
      <c r="K69" s="111">
        <f t="shared" ref="K69:K70" si="3">J69/C69</f>
        <v>0</v>
      </c>
      <c r="L69" s="93"/>
    </row>
    <row r="70" spans="1:12" x14ac:dyDescent="0.2">
      <c r="A70" s="15" t="s">
        <v>101</v>
      </c>
      <c r="B70" s="388" t="s">
        <v>105</v>
      </c>
      <c r="C70" s="163">
        <f>'18'!C70</f>
        <v>15734</v>
      </c>
      <c r="D70" s="163">
        <f>'18'!D70</f>
        <v>10858</v>
      </c>
      <c r="E70" s="163">
        <f>'18'!E70</f>
        <v>26592</v>
      </c>
      <c r="F70" s="167"/>
      <c r="G70" s="167"/>
      <c r="H70" s="243">
        <v>0</v>
      </c>
      <c r="I70" s="87">
        <v>0</v>
      </c>
      <c r="J70" s="87">
        <f t="shared" si="2"/>
        <v>0</v>
      </c>
      <c r="K70" s="111">
        <f t="shared" si="3"/>
        <v>0</v>
      </c>
      <c r="L70" s="93"/>
    </row>
    <row r="71" spans="1:12" x14ac:dyDescent="0.2">
      <c r="A71" s="457" t="str">
        <f>'1'!A70</f>
        <v>Statewide Total</v>
      </c>
      <c r="B71" s="484"/>
      <c r="C71" s="12">
        <f>'18'!C71</f>
        <v>432581</v>
      </c>
      <c r="D71" s="12">
        <f>'18'!D71</f>
        <v>296957</v>
      </c>
      <c r="E71" s="12">
        <f>'18'!E71</f>
        <v>729538</v>
      </c>
      <c r="F71" s="12"/>
      <c r="G71" s="12">
        <f>SUM(G4:G70)</f>
        <v>2</v>
      </c>
      <c r="H71" s="244">
        <f>SUM(H4:H70)</f>
        <v>979096.48440085456</v>
      </c>
      <c r="I71" s="12">
        <f>SUM(I4:I70)</f>
        <v>116</v>
      </c>
      <c r="J71" s="12">
        <f>SUM(J4:J70)</f>
        <v>116</v>
      </c>
      <c r="K71" s="84">
        <f>J71/C71</f>
        <v>2.6815787101144064E-4</v>
      </c>
    </row>
    <row r="72" spans="1:12" x14ac:dyDescent="0.2">
      <c r="A72" s="88" t="str">
        <f>'18'!A72:AF72</f>
        <v>* 2010 County population estimates from PA Data Center, Penn State University</v>
      </c>
      <c r="B72" s="93"/>
      <c r="C72" s="114"/>
      <c r="D72" s="114"/>
      <c r="E72" s="114"/>
      <c r="F72" s="114"/>
      <c r="G72" s="114"/>
      <c r="H72" s="245"/>
      <c r="I72" s="245"/>
      <c r="J72" s="114"/>
      <c r="K72" s="114"/>
    </row>
    <row r="73" spans="1:12" x14ac:dyDescent="0.2">
      <c r="A73" s="88" t="s">
        <v>574</v>
      </c>
      <c r="B73" s="93"/>
      <c r="C73" s="114"/>
      <c r="D73" s="114"/>
      <c r="E73" s="114"/>
      <c r="F73" s="168"/>
      <c r="G73" s="168"/>
      <c r="H73" s="246"/>
      <c r="I73" s="246"/>
      <c r="J73" s="168"/>
      <c r="K73" s="168"/>
    </row>
    <row r="74" spans="1:12" x14ac:dyDescent="0.2">
      <c r="A74" s="88" t="s">
        <v>575</v>
      </c>
      <c r="B74" s="93"/>
      <c r="C74" s="114"/>
      <c r="D74" s="114"/>
      <c r="E74" s="114"/>
      <c r="F74" s="168"/>
      <c r="G74" s="168"/>
      <c r="H74" s="246"/>
      <c r="I74" s="246"/>
      <c r="J74" s="168"/>
      <c r="K74" s="168"/>
    </row>
    <row r="75" spans="1:12" x14ac:dyDescent="0.2">
      <c r="A75" s="239"/>
      <c r="B75" s="264"/>
      <c r="C75" s="168"/>
      <c r="D75" s="168"/>
      <c r="E75" s="168"/>
      <c r="F75" s="114"/>
      <c r="G75" s="114"/>
      <c r="H75" s="245"/>
      <c r="I75" s="245"/>
      <c r="J75" s="114"/>
      <c r="K75" s="114"/>
    </row>
    <row r="76" spans="1:12" x14ac:dyDescent="0.2">
      <c r="A76" s="1"/>
      <c r="B76" s="230"/>
      <c r="C76" s="61"/>
      <c r="D76" s="61"/>
      <c r="E76" s="61"/>
      <c r="F76" s="62"/>
      <c r="G76" s="62"/>
      <c r="H76" s="247"/>
      <c r="I76" s="247"/>
      <c r="J76" s="62"/>
      <c r="K76" s="62"/>
    </row>
    <row r="77" spans="1:12" x14ac:dyDescent="0.2">
      <c r="A77" s="40"/>
    </row>
  </sheetData>
  <mergeCells count="4">
    <mergeCell ref="A1:K1"/>
    <mergeCell ref="A2:E2"/>
    <mergeCell ref="F2:K2"/>
    <mergeCell ref="A71:B71"/>
  </mergeCells>
  <printOptions horizontalCentered="1"/>
  <pageMargins left="0.3" right="0.3" top="0.3" bottom="0.3" header="0.25" footer="0.25"/>
  <pageSetup fitToHeight="3" orientation="landscape" verticalDpi="1200" r:id="rId1"/>
  <headerFooter alignWithMargins="0">
    <oddFooter>&amp;L&amp;8Prepared by: Office of Child Development and Early Learning&amp;C&amp;8&amp;P&amp;R&amp;8Updated: 11/1/2011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WebPage xmlns="http://schemas.microsoft.com/sharepoint/v3">
      <Url xsi:nil="true"/>
      <Description xsi:nil="true"/>
    </WebPag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4F5489C253964E84575E061428CBB6" ma:contentTypeVersion="0" ma:contentTypeDescription="Create a new document." ma:contentTypeScope="" ma:versionID="75d0cac48f31f78f6d0d8d877a4209f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14b02d60c8ec1680adb52f2c55b850e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WebPag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WebPage" ma:index="8" nillable="true" ma:displayName="Web Page" ma:internalName="WebP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60BEB9A-D4EC-4A68-95B0-B5F37FC21174}">
  <ds:schemaRefs>
    <ds:schemaRef ds:uri="http://schemas.microsoft.com/office/2006/metadata/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EF1567C-70ED-4908-A957-94D8212B4E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E4755F-3254-41BC-9A65-D1A4351677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Table of Contents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'10'!Print_Area</vt:lpstr>
      <vt:lpstr>'12'!Print_Area</vt:lpstr>
      <vt:lpstr>'Table of Contents'!Print_Area</vt:lpstr>
      <vt:lpstr>'1'!Print_Titles</vt:lpstr>
      <vt:lpstr>'10'!Print_Titles</vt:lpstr>
      <vt:lpstr>'11'!Print_Titles</vt:lpstr>
      <vt:lpstr>'12'!Print_Titles</vt:lpstr>
      <vt:lpstr>'13'!Print_Titles</vt:lpstr>
      <vt:lpstr>'14'!Print_Titles</vt:lpstr>
      <vt:lpstr>'15'!Print_Titles</vt:lpstr>
      <vt:lpstr>'16'!Print_Titles</vt:lpstr>
      <vt:lpstr>'18'!Print_Titles</vt:lpstr>
      <vt:lpstr>'19'!Print_Titles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Company>Office of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Governors Office</dc:creator>
  <cp:lastModifiedBy>Kelly Swanson</cp:lastModifiedBy>
  <cp:lastPrinted>2012-01-09T15:52:43Z</cp:lastPrinted>
  <dcterms:created xsi:type="dcterms:W3CDTF">2006-08-10T15:57:54Z</dcterms:created>
  <dcterms:modified xsi:type="dcterms:W3CDTF">2014-10-09T18:56:34Z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0x010100AE4F5489C253964E84575E061428CBB6</vt:lpwstr>
  </property>
</Properties>
</file>