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4335" yWindow="-60" windowWidth="10095" windowHeight="9375" tabRatio="896"/>
  </bookViews>
  <sheets>
    <sheet name="Table of Contents" sheetId="9" r:id="rId1"/>
    <sheet name="1" sheetId="39" r:id="rId2"/>
    <sheet name="2" sheetId="8" r:id="rId3"/>
    <sheet name="3" sheetId="32" r:id="rId4"/>
    <sheet name="4" sheetId="34" r:id="rId5"/>
    <sheet name="5" sheetId="1" r:id="rId6"/>
    <sheet name="6" sheetId="26" r:id="rId7"/>
    <sheet name="7" sheetId="25" r:id="rId8"/>
    <sheet name="8" sheetId="4" r:id="rId9"/>
    <sheet name="9" sheetId="29" r:id="rId10"/>
    <sheet name="10" sheetId="30" r:id="rId11"/>
    <sheet name="11" sheetId="28" r:id="rId12"/>
    <sheet name="12" sheetId="3" r:id="rId13"/>
    <sheet name="13" sheetId="22" r:id="rId14"/>
    <sheet name="14" sheetId="6" r:id="rId15"/>
    <sheet name="15" sheetId="24" r:id="rId16"/>
    <sheet name="16" sheetId="12" r:id="rId17"/>
    <sheet name="17" sheetId="14" r:id="rId18"/>
    <sheet name="18" sheetId="35" r:id="rId19"/>
    <sheet name="19" sheetId="38" r:id="rId20"/>
  </sheets>
  <definedNames>
    <definedName name="_xlnm._FilterDatabase" localSheetId="1" hidden="1">'1'!$B$3:$C$68</definedName>
    <definedName name="_xlnm._FilterDatabase" localSheetId="11" hidden="1">'11'!$A$1:$U$75</definedName>
    <definedName name="_xlnm._FilterDatabase" localSheetId="14" hidden="1">'14'!$F$3:$J$74</definedName>
    <definedName name="_xlnm._FilterDatabase" localSheetId="15" hidden="1">'15'!$C$3:$C$71</definedName>
    <definedName name="_xlnm._FilterDatabase" localSheetId="16" hidden="1">'16'!$A$2:$T$80</definedName>
    <definedName name="_xlnm._FilterDatabase" localSheetId="17" hidden="1">'17'!$AG$2:$AH$73</definedName>
    <definedName name="_xlnm._FilterDatabase" localSheetId="18" hidden="1">'18'!$A$1:$A$74</definedName>
    <definedName name="_xlnm._FilterDatabase" localSheetId="2" hidden="1">'2'!$D$1:$D$83</definedName>
    <definedName name="_xlnm._FilterDatabase" localSheetId="3" hidden="1">'3'!$L$1:$L$80</definedName>
    <definedName name="_xlnm._FilterDatabase" localSheetId="4" hidden="1">'4'!$A$3:$P$3</definedName>
    <definedName name="_xlnm._FilterDatabase" localSheetId="5" hidden="1">'5'!$W$3:$W$74</definedName>
    <definedName name="_xlnm._FilterDatabase" localSheetId="7" hidden="1">'7'!$A$1:$N$76</definedName>
    <definedName name="_xlnm._FilterDatabase" localSheetId="8" hidden="1">'8'!$F$3:$W$71</definedName>
    <definedName name="_xlnm._FilterDatabase" localSheetId="9" hidden="1">'9'!$A$1:$K$77</definedName>
    <definedName name="_xlnm.Print_Area" localSheetId="10">'10'!$A$1:$I$73</definedName>
    <definedName name="_xlnm.Print_Area" localSheetId="8">'8'!$A$1:$V$71</definedName>
    <definedName name="_xlnm.Print_Area" localSheetId="0">'Table of Contents'!$A$1:$K$28</definedName>
    <definedName name="_xlnm.Print_Titles" localSheetId="1">'1'!$A:$B,'1'!$1:$2</definedName>
    <definedName name="_xlnm.Print_Titles" localSheetId="10">'10'!$A:$A,'10'!$1:$3</definedName>
    <definedName name="_xlnm.Print_Titles" localSheetId="11">'11'!$A:$A,'11'!$1:$3</definedName>
    <definedName name="_xlnm.Print_Titles" localSheetId="12">'12'!$A:$A,'12'!$1:$3</definedName>
    <definedName name="_xlnm.Print_Titles" localSheetId="13">'13'!$A:$A,'13'!$1:$3</definedName>
    <definedName name="_xlnm.Print_Titles" localSheetId="14">'14'!$A:$A,'14'!$1:$3</definedName>
    <definedName name="_xlnm.Print_Titles" localSheetId="16">'16'!$2:$3</definedName>
    <definedName name="_xlnm.Print_Titles" localSheetId="17">'17'!$2:$2</definedName>
    <definedName name="_xlnm.Print_Titles" localSheetId="2">'2'!$1:$2</definedName>
    <definedName name="_xlnm.Print_Titles" localSheetId="3">'3'!$1:$3</definedName>
    <definedName name="_xlnm.Print_Titles" localSheetId="4">'4'!$A:$A,'4'!$1:$3</definedName>
    <definedName name="_xlnm.Print_Titles" localSheetId="5">'5'!$A:$A,'5'!$1:$3</definedName>
    <definedName name="_xlnm.Print_Titles" localSheetId="6">'6'!$A:$A,'6'!$1:$3</definedName>
    <definedName name="_xlnm.Print_Titles" localSheetId="7">'7'!$A:$A,'7'!$1:$3</definedName>
    <definedName name="_xlnm.Print_Titles" localSheetId="8">'8'!$A:$A,'8'!$1:$3</definedName>
    <definedName name="_xlnm.Print_Titles" localSheetId="9">'9'!$A:$A,'9'!$1:$3</definedName>
    <definedName name="XLDS11129266" localSheetId="1" hidden="1">'1'!$A$1:$W$70</definedName>
    <definedName name="XLDS11129266" hidden="1">#REF!</definedName>
    <definedName name="XLDS726243269" localSheetId="1" hidden="1">'1'!$C$2:$L$38</definedName>
    <definedName name="XLDS726243269" hidden="1">#REF!</definedName>
    <definedName name="XLDS757807722" hidden="1">'17'!$A$1:$AJ$73</definedName>
  </definedNames>
  <calcPr calcId="125725"/>
</workbook>
</file>

<file path=xl/calcChain.xml><?xml version="1.0" encoding="utf-8"?>
<calcChain xmlns="http://schemas.openxmlformats.org/spreadsheetml/2006/main">
  <c r="H71" i="26"/>
  <c r="W68" i="4"/>
  <c r="V68"/>
  <c r="U68"/>
  <c r="T68"/>
  <c r="S68"/>
  <c r="K5"/>
  <c r="K7"/>
  <c r="K29"/>
  <c r="K49"/>
  <c r="K54"/>
  <c r="K68"/>
  <c r="W54"/>
  <c r="V54"/>
  <c r="U54"/>
  <c r="S54"/>
  <c r="T7"/>
  <c r="U5"/>
  <c r="T5"/>
  <c r="W29"/>
  <c r="V29"/>
  <c r="U29"/>
  <c r="T29"/>
  <c r="T49"/>
  <c r="V49"/>
  <c r="W49"/>
  <c r="U49"/>
  <c r="S49"/>
  <c r="S29"/>
  <c r="W7"/>
  <c r="V7"/>
  <c r="U7"/>
  <c r="S7"/>
  <c r="W5"/>
  <c r="V5"/>
  <c r="S5"/>
  <c r="B83" i="8"/>
  <c r="F74" i="35"/>
  <c r="F73"/>
  <c r="F72"/>
  <c r="F71"/>
  <c r="K69" i="25"/>
  <c r="K68"/>
  <c r="K67"/>
  <c r="K66"/>
  <c r="K65"/>
  <c r="K64"/>
  <c r="K63"/>
  <c r="K62"/>
  <c r="K61"/>
  <c r="K60"/>
  <c r="K59"/>
  <c r="K58"/>
  <c r="K57"/>
  <c r="K56"/>
  <c r="K55"/>
  <c r="K54"/>
  <c r="K53"/>
  <c r="K52"/>
  <c r="K51"/>
  <c r="K50"/>
  <c r="K49"/>
  <c r="K48"/>
  <c r="K47"/>
  <c r="K46"/>
  <c r="K45"/>
  <c r="K44"/>
  <c r="K43"/>
  <c r="K42"/>
  <c r="K41"/>
  <c r="K40"/>
  <c r="K39"/>
  <c r="K38"/>
  <c r="K37"/>
  <c r="K36"/>
  <c r="K35"/>
  <c r="K34"/>
  <c r="K33"/>
  <c r="K32"/>
  <c r="K31"/>
  <c r="K30"/>
  <c r="K29"/>
  <c r="K28"/>
  <c r="K27"/>
  <c r="K26"/>
  <c r="K25"/>
  <c r="K24"/>
  <c r="K23"/>
  <c r="K22"/>
  <c r="K21"/>
  <c r="K20"/>
  <c r="K19"/>
  <c r="K18"/>
  <c r="K17"/>
  <c r="K16"/>
  <c r="K15"/>
  <c r="K13"/>
  <c r="K12"/>
  <c r="K11"/>
  <c r="K9"/>
  <c r="D2" i="8"/>
  <c r="A71" i="12"/>
  <c r="A71" i="24"/>
  <c r="A71" i="6"/>
  <c r="A71" i="22"/>
  <c r="A71" i="3"/>
  <c r="A71" i="28"/>
  <c r="A71" i="30"/>
  <c r="A71" i="29"/>
  <c r="A71" i="4"/>
  <c r="A71" i="25"/>
  <c r="A71" i="26"/>
  <c r="A71" i="32"/>
  <c r="A70" i="8"/>
  <c r="B2" i="35"/>
  <c r="B2" i="14"/>
  <c r="B2" i="12"/>
  <c r="B3" i="24"/>
  <c r="B3" i="6"/>
  <c r="B3" i="22"/>
  <c r="B3" i="3"/>
  <c r="B3" i="28"/>
  <c r="B3" i="30"/>
  <c r="B3" i="1"/>
  <c r="B3" i="29"/>
  <c r="B3" i="4"/>
  <c r="B3" i="25"/>
  <c r="B3" i="26"/>
  <c r="B3" i="34"/>
  <c r="B3" i="32"/>
  <c r="C2" i="8"/>
  <c r="A2" i="35"/>
  <c r="A2" i="14"/>
  <c r="A2" i="12"/>
  <c r="A3" i="24"/>
  <c r="A3" i="6"/>
  <c r="A3" i="22"/>
  <c r="A3" i="3"/>
  <c r="A3" i="28"/>
  <c r="A3" i="30"/>
  <c r="A3" i="29"/>
  <c r="A3" i="4"/>
  <c r="A3" i="25"/>
  <c r="A3" i="26"/>
  <c r="A3" i="1"/>
  <c r="A3" i="34"/>
  <c r="A3" i="32"/>
  <c r="A2" i="8"/>
  <c r="A83" i="39"/>
  <c r="J69"/>
  <c r="H69"/>
  <c r="G69"/>
  <c r="F69"/>
  <c r="E69"/>
  <c r="J68"/>
  <c r="H68"/>
  <c r="G68"/>
  <c r="F68"/>
  <c r="E68"/>
  <c r="J67"/>
  <c r="H67"/>
  <c r="G67"/>
  <c r="F67"/>
  <c r="E67"/>
  <c r="J66"/>
  <c r="H66"/>
  <c r="G66"/>
  <c r="F66"/>
  <c r="E66"/>
  <c r="J65"/>
  <c r="H65"/>
  <c r="G65"/>
  <c r="F65"/>
  <c r="E65"/>
  <c r="J64"/>
  <c r="H64"/>
  <c r="G64"/>
  <c r="F64"/>
  <c r="E64"/>
  <c r="J63"/>
  <c r="H63"/>
  <c r="G63"/>
  <c r="F63"/>
  <c r="E63"/>
  <c r="J62"/>
  <c r="H62"/>
  <c r="G62"/>
  <c r="F62"/>
  <c r="E62"/>
  <c r="J61"/>
  <c r="H61"/>
  <c r="G61"/>
  <c r="F61"/>
  <c r="E61"/>
  <c r="H60"/>
  <c r="G60"/>
  <c r="F60"/>
  <c r="E60"/>
  <c r="J59"/>
  <c r="H59"/>
  <c r="G59"/>
  <c r="F59"/>
  <c r="E59"/>
  <c r="J58"/>
  <c r="H58"/>
  <c r="G58"/>
  <c r="F58"/>
  <c r="E58"/>
  <c r="J57"/>
  <c r="H57"/>
  <c r="G57"/>
  <c r="F57"/>
  <c r="E57"/>
  <c r="J56"/>
  <c r="H56"/>
  <c r="G56"/>
  <c r="F56"/>
  <c r="E56"/>
  <c r="J55"/>
  <c r="H55"/>
  <c r="G55"/>
  <c r="F55"/>
  <c r="E55"/>
  <c r="J54"/>
  <c r="H54"/>
  <c r="G54"/>
  <c r="F54"/>
  <c r="E54"/>
  <c r="J53"/>
  <c r="H53"/>
  <c r="G53"/>
  <c r="F53"/>
  <c r="E53"/>
  <c r="J52"/>
  <c r="H52"/>
  <c r="G52"/>
  <c r="F52"/>
  <c r="E52"/>
  <c r="J51"/>
  <c r="H51"/>
  <c r="G51"/>
  <c r="F51"/>
  <c r="E51"/>
  <c r="J50"/>
  <c r="H50"/>
  <c r="G50"/>
  <c r="F50"/>
  <c r="E50"/>
  <c r="J49"/>
  <c r="H49"/>
  <c r="G49"/>
  <c r="F49"/>
  <c r="E49"/>
  <c r="J48"/>
  <c r="H48"/>
  <c r="G48"/>
  <c r="F48"/>
  <c r="E48"/>
  <c r="J47"/>
  <c r="H47"/>
  <c r="G47"/>
  <c r="F47"/>
  <c r="E47"/>
  <c r="J46"/>
  <c r="H46"/>
  <c r="G46"/>
  <c r="F46"/>
  <c r="E46"/>
  <c r="J45"/>
  <c r="H45"/>
  <c r="G45"/>
  <c r="F45"/>
  <c r="E45"/>
  <c r="J44"/>
  <c r="H44"/>
  <c r="G44"/>
  <c r="F44"/>
  <c r="E44"/>
  <c r="J43"/>
  <c r="H43"/>
  <c r="G43"/>
  <c r="F43"/>
  <c r="E43"/>
  <c r="J42"/>
  <c r="H42"/>
  <c r="G42"/>
  <c r="F42"/>
  <c r="E42"/>
  <c r="J41"/>
  <c r="H41"/>
  <c r="G41"/>
  <c r="F41"/>
  <c r="E41"/>
  <c r="J40"/>
  <c r="H40"/>
  <c r="G40"/>
  <c r="F40"/>
  <c r="E40"/>
  <c r="J39"/>
  <c r="H39"/>
  <c r="G39"/>
  <c r="F39"/>
  <c r="E39"/>
  <c r="J38"/>
  <c r="H38"/>
  <c r="G38"/>
  <c r="F38"/>
  <c r="E38"/>
  <c r="J37"/>
  <c r="H37"/>
  <c r="G37"/>
  <c r="F37"/>
  <c r="E37"/>
  <c r="J36"/>
  <c r="H36"/>
  <c r="G36"/>
  <c r="F36"/>
  <c r="E36"/>
  <c r="J35"/>
  <c r="H35"/>
  <c r="G35"/>
  <c r="F35"/>
  <c r="E35"/>
  <c r="H34"/>
  <c r="G34"/>
  <c r="F34"/>
  <c r="E34"/>
  <c r="J33"/>
  <c r="H33"/>
  <c r="G33"/>
  <c r="F33"/>
  <c r="E33"/>
  <c r="H32"/>
  <c r="G32"/>
  <c r="F32"/>
  <c r="E32"/>
  <c r="J31"/>
  <c r="H31"/>
  <c r="G31"/>
  <c r="F31"/>
  <c r="E31"/>
  <c r="H30"/>
  <c r="G30"/>
  <c r="F30"/>
  <c r="E30"/>
  <c r="H29"/>
  <c r="G29"/>
  <c r="F29"/>
  <c r="E29"/>
  <c r="J28"/>
  <c r="H28"/>
  <c r="G28"/>
  <c r="F28"/>
  <c r="E28"/>
  <c r="J27"/>
  <c r="H27"/>
  <c r="G27"/>
  <c r="F27"/>
  <c r="E27"/>
  <c r="J26"/>
  <c r="H26"/>
  <c r="G26"/>
  <c r="F26"/>
  <c r="E26"/>
  <c r="J25"/>
  <c r="H25"/>
  <c r="G25"/>
  <c r="F25"/>
  <c r="E25"/>
  <c r="J24"/>
  <c r="H24"/>
  <c r="G24"/>
  <c r="F24"/>
  <c r="E24"/>
  <c r="J23"/>
  <c r="H23"/>
  <c r="G23"/>
  <c r="F23"/>
  <c r="E23"/>
  <c r="J22"/>
  <c r="H22"/>
  <c r="G22"/>
  <c r="F22"/>
  <c r="E22"/>
  <c r="J21"/>
  <c r="H21"/>
  <c r="G21"/>
  <c r="F21"/>
  <c r="E21"/>
  <c r="J20"/>
  <c r="H20"/>
  <c r="G20"/>
  <c r="F20"/>
  <c r="E20"/>
  <c r="J19"/>
  <c r="H19"/>
  <c r="G19"/>
  <c r="F19"/>
  <c r="E19"/>
  <c r="J18"/>
  <c r="H18"/>
  <c r="G18"/>
  <c r="F18"/>
  <c r="E18"/>
  <c r="J17"/>
  <c r="H17"/>
  <c r="G17"/>
  <c r="F17"/>
  <c r="E17"/>
  <c r="J16"/>
  <c r="H16"/>
  <c r="G16"/>
  <c r="F16"/>
  <c r="E16"/>
  <c r="J15"/>
  <c r="H15"/>
  <c r="G15"/>
  <c r="F15"/>
  <c r="E15"/>
  <c r="J14"/>
  <c r="H14"/>
  <c r="G14"/>
  <c r="F14"/>
  <c r="E14"/>
  <c r="J13"/>
  <c r="H13"/>
  <c r="G13"/>
  <c r="F13"/>
  <c r="E13"/>
  <c r="J12"/>
  <c r="H12"/>
  <c r="G12"/>
  <c r="F12"/>
  <c r="E12"/>
  <c r="H11"/>
  <c r="G11"/>
  <c r="F11"/>
  <c r="E11"/>
  <c r="H10"/>
  <c r="G10"/>
  <c r="F10"/>
  <c r="E10"/>
  <c r="H9"/>
  <c r="G9"/>
  <c r="F9"/>
  <c r="E9"/>
  <c r="J8"/>
  <c r="H8"/>
  <c r="G8"/>
  <c r="F8"/>
  <c r="E8"/>
  <c r="J7"/>
  <c r="H7"/>
  <c r="G7"/>
  <c r="F7"/>
  <c r="E7"/>
  <c r="J6"/>
  <c r="H6"/>
  <c r="G6"/>
  <c r="F6"/>
  <c r="E6"/>
  <c r="J5"/>
  <c r="H5"/>
  <c r="G5"/>
  <c r="F5"/>
  <c r="E5"/>
  <c r="J4"/>
  <c r="H4"/>
  <c r="G4"/>
  <c r="F4"/>
  <c r="E4"/>
  <c r="J3"/>
  <c r="H3"/>
  <c r="G3"/>
  <c r="F3"/>
  <c r="E3"/>
  <c r="V2"/>
  <c r="A1"/>
  <c r="Y70" i="14"/>
  <c r="I4" i="39"/>
  <c r="I6"/>
  <c r="I8"/>
  <c r="I14"/>
  <c r="I16"/>
  <c r="I18"/>
  <c r="I20"/>
  <c r="I22"/>
  <c r="I24"/>
  <c r="I26"/>
  <c r="I28"/>
  <c r="I29"/>
  <c r="I30"/>
  <c r="I45"/>
  <c r="I46"/>
  <c r="I47"/>
  <c r="I48"/>
  <c r="I49"/>
  <c r="I50"/>
  <c r="I51"/>
  <c r="I52"/>
  <c r="I53"/>
  <c r="I54"/>
  <c r="I55"/>
  <c r="I56"/>
  <c r="I57"/>
  <c r="I58"/>
  <c r="I59"/>
  <c r="I60"/>
  <c r="I61"/>
  <c r="I62"/>
  <c r="K61"/>
  <c r="K62"/>
  <c r="K63"/>
  <c r="K64"/>
  <c r="K65"/>
  <c r="K66"/>
  <c r="K67"/>
  <c r="K68"/>
  <c r="K69"/>
  <c r="I44"/>
  <c r="K45"/>
  <c r="K46"/>
  <c r="K47"/>
  <c r="K48"/>
  <c r="K49"/>
  <c r="K50"/>
  <c r="K51"/>
  <c r="K52"/>
  <c r="K53"/>
  <c r="K54"/>
  <c r="K55"/>
  <c r="K56"/>
  <c r="K57"/>
  <c r="K58"/>
  <c r="K59"/>
  <c r="I10"/>
  <c r="K13"/>
  <c r="K15"/>
  <c r="K17"/>
  <c r="K19"/>
  <c r="K21"/>
  <c r="K23"/>
  <c r="K25"/>
  <c r="K27"/>
  <c r="I9"/>
  <c r="I11"/>
  <c r="K12"/>
  <c r="I13"/>
  <c r="K14"/>
  <c r="I15"/>
  <c r="K16"/>
  <c r="I17"/>
  <c r="K18"/>
  <c r="I19"/>
  <c r="K20"/>
  <c r="I21"/>
  <c r="K22"/>
  <c r="I23"/>
  <c r="K24"/>
  <c r="I25"/>
  <c r="K26"/>
  <c r="I27"/>
  <c r="K28"/>
  <c r="K5"/>
  <c r="K7"/>
  <c r="K4"/>
  <c r="I5"/>
  <c r="K6"/>
  <c r="I7"/>
  <c r="K8"/>
  <c r="F75"/>
  <c r="F74"/>
  <c r="F73"/>
  <c r="F72"/>
  <c r="F70"/>
  <c r="H75"/>
  <c r="H74"/>
  <c r="H73"/>
  <c r="H72"/>
  <c r="H70"/>
  <c r="E75"/>
  <c r="E74"/>
  <c r="E73"/>
  <c r="E72"/>
  <c r="E70"/>
  <c r="G75"/>
  <c r="G74"/>
  <c r="G73"/>
  <c r="G72"/>
  <c r="G70"/>
  <c r="I3"/>
  <c r="K3"/>
  <c r="I12"/>
  <c r="K44"/>
  <c r="I63"/>
  <c r="I31"/>
  <c r="K31"/>
  <c r="I32"/>
  <c r="I33"/>
  <c r="K33"/>
  <c r="I34"/>
  <c r="I35"/>
  <c r="K35"/>
  <c r="I36"/>
  <c r="K36"/>
  <c r="I37"/>
  <c r="K37"/>
  <c r="I38"/>
  <c r="K38"/>
  <c r="I39"/>
  <c r="K39"/>
  <c r="I40"/>
  <c r="K40"/>
  <c r="I41"/>
  <c r="K41"/>
  <c r="I42"/>
  <c r="K42"/>
  <c r="I43"/>
  <c r="K43"/>
  <c r="I64"/>
  <c r="I65"/>
  <c r="I66"/>
  <c r="I67"/>
  <c r="I68"/>
  <c r="I69"/>
  <c r="A1" i="24"/>
  <c r="A1" i="6"/>
  <c r="A1" i="22"/>
  <c r="A1" i="3"/>
  <c r="A1" i="28"/>
  <c r="A1" i="30"/>
  <c r="A1" i="29"/>
  <c r="A1" i="4"/>
  <c r="A1" i="25"/>
  <c r="A1" i="26"/>
  <c r="I70" i="39"/>
  <c r="Q70" i="28"/>
  <c r="Q69"/>
  <c r="Q68"/>
  <c r="Q67"/>
  <c r="Q66"/>
  <c r="Q65"/>
  <c r="Q64"/>
  <c r="Q63"/>
  <c r="Q62"/>
  <c r="Q61"/>
  <c r="Q60"/>
  <c r="Q59"/>
  <c r="Q58"/>
  <c r="Q57"/>
  <c r="Q56"/>
  <c r="Q55"/>
  <c r="Q54"/>
  <c r="Q53"/>
  <c r="Q52"/>
  <c r="Q51"/>
  <c r="Q50"/>
  <c r="Q49"/>
  <c r="Q48"/>
  <c r="Q47"/>
  <c r="Q46"/>
  <c r="Q45"/>
  <c r="Q44"/>
  <c r="Q43"/>
  <c r="Q42"/>
  <c r="Q41"/>
  <c r="Q40"/>
  <c r="Q39"/>
  <c r="Q38"/>
  <c r="Q37"/>
  <c r="Q36"/>
  <c r="Q35"/>
  <c r="Q34"/>
  <c r="Q33"/>
  <c r="Q32"/>
  <c r="Q31"/>
  <c r="Q30"/>
  <c r="Q29"/>
  <c r="Q28"/>
  <c r="Q27"/>
  <c r="Q26"/>
  <c r="Q25"/>
  <c r="Q24"/>
  <c r="Q23"/>
  <c r="Q22"/>
  <c r="Q21"/>
  <c r="Q20"/>
  <c r="Q19"/>
  <c r="Q18"/>
  <c r="Q17"/>
  <c r="Q16"/>
  <c r="Q15"/>
  <c r="Q14"/>
  <c r="Q13"/>
  <c r="Q12"/>
  <c r="Q11"/>
  <c r="Q10"/>
  <c r="Q9"/>
  <c r="Q8"/>
  <c r="Q7"/>
  <c r="Q6"/>
  <c r="Q5"/>
  <c r="Q4"/>
  <c r="P70"/>
  <c r="P69"/>
  <c r="P68"/>
  <c r="P67"/>
  <c r="P66"/>
  <c r="P65"/>
  <c r="P64"/>
  <c r="P63"/>
  <c r="P62"/>
  <c r="P61"/>
  <c r="P60"/>
  <c r="P59"/>
  <c r="P58"/>
  <c r="P57"/>
  <c r="P56"/>
  <c r="P55"/>
  <c r="P54"/>
  <c r="P53"/>
  <c r="P52"/>
  <c r="P51"/>
  <c r="P50"/>
  <c r="P49"/>
  <c r="P48"/>
  <c r="P47"/>
  <c r="P46"/>
  <c r="P45"/>
  <c r="P44"/>
  <c r="P43"/>
  <c r="P42"/>
  <c r="P41"/>
  <c r="P40"/>
  <c r="P39"/>
  <c r="P38"/>
  <c r="P37"/>
  <c r="P36"/>
  <c r="P35"/>
  <c r="P34"/>
  <c r="P33"/>
  <c r="P32"/>
  <c r="P31"/>
  <c r="P30"/>
  <c r="P29"/>
  <c r="P28"/>
  <c r="P27"/>
  <c r="P26"/>
  <c r="P25"/>
  <c r="P24"/>
  <c r="P23"/>
  <c r="P22"/>
  <c r="P21"/>
  <c r="P20"/>
  <c r="P19"/>
  <c r="P18"/>
  <c r="P17"/>
  <c r="P16"/>
  <c r="P15"/>
  <c r="P14"/>
  <c r="P13"/>
  <c r="P12"/>
  <c r="P11"/>
  <c r="P10"/>
  <c r="P9"/>
  <c r="P8"/>
  <c r="P7"/>
  <c r="P6"/>
  <c r="P5"/>
  <c r="P4"/>
  <c r="M71"/>
  <c r="N71"/>
  <c r="O71"/>
  <c r="A2" i="25"/>
  <c r="A1" i="12"/>
  <c r="A1" i="14"/>
  <c r="A1" i="35"/>
  <c r="A1" i="38"/>
  <c r="A4"/>
  <c r="A2" i="24"/>
  <c r="A2" i="6"/>
  <c r="A2" i="28"/>
  <c r="A2" i="30"/>
  <c r="A2" i="29"/>
  <c r="A2" i="4"/>
  <c r="A2" i="1"/>
  <c r="A2" i="34"/>
  <c r="J70" i="22"/>
  <c r="J69"/>
  <c r="J68"/>
  <c r="J67"/>
  <c r="J66"/>
  <c r="J65"/>
  <c r="J64"/>
  <c r="J63"/>
  <c r="J62"/>
  <c r="J61"/>
  <c r="J60"/>
  <c r="J59"/>
  <c r="J58"/>
  <c r="J57"/>
  <c r="J56"/>
  <c r="J55"/>
  <c r="J54"/>
  <c r="J53"/>
  <c r="J52"/>
  <c r="J51"/>
  <c r="J50"/>
  <c r="J49"/>
  <c r="J48"/>
  <c r="J47"/>
  <c r="J46"/>
  <c r="J45"/>
  <c r="J44"/>
  <c r="J43"/>
  <c r="J42"/>
  <c r="J41"/>
  <c r="J40"/>
  <c r="J39"/>
  <c r="J38"/>
  <c r="J37"/>
  <c r="J36"/>
  <c r="J35"/>
  <c r="J34"/>
  <c r="J33"/>
  <c r="J32"/>
  <c r="J31"/>
  <c r="J30"/>
  <c r="J29"/>
  <c r="J28"/>
  <c r="J27"/>
  <c r="J26"/>
  <c r="J25"/>
  <c r="J24"/>
  <c r="J23"/>
  <c r="J22"/>
  <c r="J21"/>
  <c r="J20"/>
  <c r="J19"/>
  <c r="J18"/>
  <c r="J17"/>
  <c r="J16"/>
  <c r="J15"/>
  <c r="J14"/>
  <c r="J13"/>
  <c r="J12"/>
  <c r="J11"/>
  <c r="J10"/>
  <c r="J9"/>
  <c r="J8"/>
  <c r="J7"/>
  <c r="J6"/>
  <c r="J5"/>
  <c r="J4"/>
  <c r="H71"/>
  <c r="N70"/>
  <c r="N69"/>
  <c r="N68"/>
  <c r="N67"/>
  <c r="N66"/>
  <c r="N65"/>
  <c r="N64"/>
  <c r="N63"/>
  <c r="N62"/>
  <c r="N61"/>
  <c r="N60"/>
  <c r="N59"/>
  <c r="N58"/>
  <c r="N57"/>
  <c r="N56"/>
  <c r="N55"/>
  <c r="H71" i="29"/>
  <c r="I71"/>
  <c r="AE70" i="14"/>
  <c r="AE69"/>
  <c r="AE68"/>
  <c r="AE67"/>
  <c r="AE66"/>
  <c r="AE65"/>
  <c r="AE64"/>
  <c r="AE63"/>
  <c r="AE62"/>
  <c r="AE61"/>
  <c r="AE60"/>
  <c r="AE59"/>
  <c r="AE58"/>
  <c r="AE57"/>
  <c r="AE56"/>
  <c r="AE55"/>
  <c r="AE54"/>
  <c r="AE53"/>
  <c r="AE52"/>
  <c r="AE51"/>
  <c r="AE50"/>
  <c r="AE49"/>
  <c r="AE48"/>
  <c r="AE47"/>
  <c r="AE46"/>
  <c r="AE45"/>
  <c r="AE44"/>
  <c r="AE43"/>
  <c r="AE42"/>
  <c r="AE41"/>
  <c r="AE40"/>
  <c r="AE39"/>
  <c r="AE38"/>
  <c r="AE37"/>
  <c r="AE36"/>
  <c r="AE35"/>
  <c r="AE34"/>
  <c r="AE33"/>
  <c r="AE32"/>
  <c r="AE31"/>
  <c r="AE30"/>
  <c r="AE29"/>
  <c r="AE28"/>
  <c r="AE27"/>
  <c r="AE26"/>
  <c r="AE25"/>
  <c r="AE24"/>
  <c r="AE23"/>
  <c r="AE22"/>
  <c r="AE21"/>
  <c r="AE20"/>
  <c r="AE19"/>
  <c r="AE18"/>
  <c r="AE17"/>
  <c r="AE16"/>
  <c r="AE15"/>
  <c r="AE14"/>
  <c r="AE13"/>
  <c r="AE12"/>
  <c r="AE11"/>
  <c r="AE10"/>
  <c r="AE9"/>
  <c r="AE8"/>
  <c r="AE7"/>
  <c r="AE6"/>
  <c r="AE5"/>
  <c r="AE4"/>
  <c r="AE3"/>
  <c r="AC70"/>
  <c r="AC69"/>
  <c r="AC68"/>
  <c r="AC67"/>
  <c r="AC66"/>
  <c r="AC65"/>
  <c r="AC64"/>
  <c r="AC63"/>
  <c r="AC62"/>
  <c r="AC61"/>
  <c r="AC60"/>
  <c r="AC59"/>
  <c r="AC58"/>
  <c r="AC57"/>
  <c r="AC56"/>
  <c r="AC55"/>
  <c r="AC54"/>
  <c r="AC53"/>
  <c r="AC52"/>
  <c r="AC51"/>
  <c r="AC50"/>
  <c r="AC49"/>
  <c r="AC48"/>
  <c r="AC47"/>
  <c r="AC46"/>
  <c r="AC45"/>
  <c r="AC44"/>
  <c r="AC43"/>
  <c r="AC42"/>
  <c r="AC41"/>
  <c r="AC40"/>
  <c r="AC39"/>
  <c r="AC38"/>
  <c r="AC37"/>
  <c r="AC36"/>
  <c r="AC35"/>
  <c r="AC34"/>
  <c r="AC33"/>
  <c r="AC32"/>
  <c r="AC31"/>
  <c r="AC30"/>
  <c r="AC29"/>
  <c r="AC28"/>
  <c r="AC27"/>
  <c r="AC26"/>
  <c r="AC25"/>
  <c r="AC24"/>
  <c r="AC23"/>
  <c r="AC22"/>
  <c r="AC21"/>
  <c r="AC20"/>
  <c r="AC19"/>
  <c r="AC18"/>
  <c r="AC17"/>
  <c r="AC16"/>
  <c r="AC15"/>
  <c r="AC14"/>
  <c r="AC13"/>
  <c r="AC12"/>
  <c r="AC11"/>
  <c r="AC10"/>
  <c r="AC9"/>
  <c r="AC8"/>
  <c r="AC7"/>
  <c r="AC6"/>
  <c r="AC5"/>
  <c r="AC4"/>
  <c r="AC3"/>
  <c r="AA70"/>
  <c r="AA69"/>
  <c r="AA68"/>
  <c r="AA67"/>
  <c r="AA66"/>
  <c r="AA65"/>
  <c r="AA64"/>
  <c r="AA63"/>
  <c r="AA62"/>
  <c r="AA61"/>
  <c r="AA60"/>
  <c r="AA59"/>
  <c r="AA58"/>
  <c r="AA57"/>
  <c r="AA56"/>
  <c r="AA55"/>
  <c r="AA54"/>
  <c r="AA53"/>
  <c r="AA52"/>
  <c r="AA51"/>
  <c r="AA50"/>
  <c r="AA49"/>
  <c r="AA48"/>
  <c r="AA47"/>
  <c r="AA46"/>
  <c r="AA45"/>
  <c r="AA44"/>
  <c r="AA43"/>
  <c r="AA42"/>
  <c r="AA41"/>
  <c r="AA40"/>
  <c r="AA39"/>
  <c r="AA38"/>
  <c r="AA37"/>
  <c r="AA36"/>
  <c r="AA35"/>
  <c r="AA34"/>
  <c r="AA33"/>
  <c r="AA32"/>
  <c r="AA31"/>
  <c r="AA30"/>
  <c r="AA29"/>
  <c r="AA28"/>
  <c r="AA27"/>
  <c r="AA26"/>
  <c r="AA25"/>
  <c r="AA24"/>
  <c r="AA23"/>
  <c r="AA22"/>
  <c r="AA21"/>
  <c r="AA20"/>
  <c r="AA19"/>
  <c r="AA18"/>
  <c r="AA17"/>
  <c r="AA16"/>
  <c r="AA15"/>
  <c r="AA14"/>
  <c r="AA13"/>
  <c r="AA12"/>
  <c r="AA11"/>
  <c r="AA10"/>
  <c r="AA9"/>
  <c r="AA8"/>
  <c r="AA7"/>
  <c r="AA6"/>
  <c r="AA5"/>
  <c r="AA4"/>
  <c r="AA3"/>
  <c r="Y69"/>
  <c r="Y68"/>
  <c r="Y67"/>
  <c r="Y66"/>
  <c r="Y65"/>
  <c r="Y64"/>
  <c r="Y63"/>
  <c r="Y62"/>
  <c r="Y61"/>
  <c r="Y60"/>
  <c r="Y59"/>
  <c r="Y58"/>
  <c r="Y57"/>
  <c r="Y56"/>
  <c r="Y55"/>
  <c r="Y54"/>
  <c r="Y53"/>
  <c r="Y52"/>
  <c r="Y51"/>
  <c r="Y50"/>
  <c r="Y49"/>
  <c r="Y48"/>
  <c r="Y47"/>
  <c r="Y46"/>
  <c r="Y45"/>
  <c r="Y44"/>
  <c r="Y43"/>
  <c r="Y42"/>
  <c r="Y41"/>
  <c r="Y40"/>
  <c r="Y39"/>
  <c r="Y38"/>
  <c r="Y37"/>
  <c r="Y36"/>
  <c r="Y35"/>
  <c r="Y34"/>
  <c r="Y33"/>
  <c r="Y32"/>
  <c r="Y31"/>
  <c r="Y30"/>
  <c r="Y29"/>
  <c r="Y28"/>
  <c r="Y27"/>
  <c r="Y26"/>
  <c r="Y25"/>
  <c r="Y24"/>
  <c r="Y23"/>
  <c r="Y22"/>
  <c r="Y21"/>
  <c r="Y20"/>
  <c r="Y19"/>
  <c r="Y18"/>
  <c r="Y17"/>
  <c r="Y16"/>
  <c r="Y15"/>
  <c r="Y14"/>
  <c r="Y13"/>
  <c r="Y12"/>
  <c r="Y11"/>
  <c r="Y10"/>
  <c r="Y9"/>
  <c r="Y8"/>
  <c r="Y7"/>
  <c r="Y6"/>
  <c r="Y5"/>
  <c r="Y4"/>
  <c r="Y3"/>
  <c r="W70"/>
  <c r="W69"/>
  <c r="W68"/>
  <c r="W67"/>
  <c r="W66"/>
  <c r="W65"/>
  <c r="W64"/>
  <c r="W63"/>
  <c r="W62"/>
  <c r="W61"/>
  <c r="W60"/>
  <c r="W59"/>
  <c r="W58"/>
  <c r="W57"/>
  <c r="W56"/>
  <c r="W55"/>
  <c r="W54"/>
  <c r="W53"/>
  <c r="W52"/>
  <c r="W51"/>
  <c r="W50"/>
  <c r="W49"/>
  <c r="W48"/>
  <c r="W47"/>
  <c r="W46"/>
  <c r="W45"/>
  <c r="W44"/>
  <c r="W43"/>
  <c r="W42"/>
  <c r="W41"/>
  <c r="W40"/>
  <c r="W39"/>
  <c r="W38"/>
  <c r="W37"/>
  <c r="W36"/>
  <c r="W35"/>
  <c r="W34"/>
  <c r="W33"/>
  <c r="W32"/>
  <c r="W31"/>
  <c r="W30"/>
  <c r="W29"/>
  <c r="W28"/>
  <c r="W27"/>
  <c r="W26"/>
  <c r="W25"/>
  <c r="W24"/>
  <c r="W23"/>
  <c r="W22"/>
  <c r="W21"/>
  <c r="W20"/>
  <c r="W19"/>
  <c r="W18"/>
  <c r="W17"/>
  <c r="W16"/>
  <c r="W15"/>
  <c r="W14"/>
  <c r="W13"/>
  <c r="W12"/>
  <c r="W11"/>
  <c r="W10"/>
  <c r="W9"/>
  <c r="W8"/>
  <c r="W7"/>
  <c r="W6"/>
  <c r="W5"/>
  <c r="W4"/>
  <c r="W3"/>
  <c r="U70"/>
  <c r="U69"/>
  <c r="U68"/>
  <c r="U67"/>
  <c r="U66"/>
  <c r="U65"/>
  <c r="U64"/>
  <c r="U63"/>
  <c r="U62"/>
  <c r="U61"/>
  <c r="U60"/>
  <c r="U59"/>
  <c r="U58"/>
  <c r="U57"/>
  <c r="U56"/>
  <c r="U55"/>
  <c r="U54"/>
  <c r="U53"/>
  <c r="U52"/>
  <c r="U51"/>
  <c r="U50"/>
  <c r="U49"/>
  <c r="U48"/>
  <c r="U47"/>
  <c r="U46"/>
  <c r="U45"/>
  <c r="U44"/>
  <c r="U43"/>
  <c r="U42"/>
  <c r="U41"/>
  <c r="U40"/>
  <c r="U39"/>
  <c r="U38"/>
  <c r="U37"/>
  <c r="U36"/>
  <c r="U35"/>
  <c r="U34"/>
  <c r="U33"/>
  <c r="U32"/>
  <c r="U31"/>
  <c r="U30"/>
  <c r="U29"/>
  <c r="U28"/>
  <c r="U27"/>
  <c r="U26"/>
  <c r="U25"/>
  <c r="U24"/>
  <c r="U23"/>
  <c r="U22"/>
  <c r="U21"/>
  <c r="U20"/>
  <c r="U19"/>
  <c r="U18"/>
  <c r="U17"/>
  <c r="U16"/>
  <c r="U15"/>
  <c r="U14"/>
  <c r="U13"/>
  <c r="U12"/>
  <c r="U11"/>
  <c r="U10"/>
  <c r="U9"/>
  <c r="U8"/>
  <c r="U7"/>
  <c r="U6"/>
  <c r="U5"/>
  <c r="U4"/>
  <c r="U3"/>
  <c r="AC2"/>
  <c r="AA2"/>
  <c r="W2"/>
  <c r="Y2"/>
  <c r="U2"/>
  <c r="S70"/>
  <c r="S69"/>
  <c r="S68"/>
  <c r="S67"/>
  <c r="S66"/>
  <c r="S65"/>
  <c r="S64"/>
  <c r="S63"/>
  <c r="S62"/>
  <c r="S61"/>
  <c r="S60"/>
  <c r="S59"/>
  <c r="S58"/>
  <c r="S57"/>
  <c r="S56"/>
  <c r="S55"/>
  <c r="S54"/>
  <c r="S53"/>
  <c r="S52"/>
  <c r="S51"/>
  <c r="S50"/>
  <c r="S49"/>
  <c r="S48"/>
  <c r="S47"/>
  <c r="S46"/>
  <c r="S45"/>
  <c r="S44"/>
  <c r="S43"/>
  <c r="S42"/>
  <c r="S41"/>
  <c r="S40"/>
  <c r="S39"/>
  <c r="S38"/>
  <c r="S37"/>
  <c r="S36"/>
  <c r="S35"/>
  <c r="S34"/>
  <c r="S33"/>
  <c r="S32"/>
  <c r="S31"/>
  <c r="S30"/>
  <c r="S29"/>
  <c r="S28"/>
  <c r="S27"/>
  <c r="S26"/>
  <c r="S25"/>
  <c r="S24"/>
  <c r="S23"/>
  <c r="S22"/>
  <c r="S21"/>
  <c r="S20"/>
  <c r="S19"/>
  <c r="S18"/>
  <c r="S17"/>
  <c r="S16"/>
  <c r="S15"/>
  <c r="S14"/>
  <c r="S13"/>
  <c r="S12"/>
  <c r="S11"/>
  <c r="S10"/>
  <c r="S9"/>
  <c r="S8"/>
  <c r="S7"/>
  <c r="S6"/>
  <c r="S5"/>
  <c r="S4"/>
  <c r="S3"/>
  <c r="O70"/>
  <c r="O69"/>
  <c r="O68"/>
  <c r="O67"/>
  <c r="O66"/>
  <c r="O65"/>
  <c r="O64"/>
  <c r="O63"/>
  <c r="O62"/>
  <c r="O61"/>
  <c r="O60"/>
  <c r="O59"/>
  <c r="O58"/>
  <c r="O57"/>
  <c r="O56"/>
  <c r="O55"/>
  <c r="O54"/>
  <c r="O53"/>
  <c r="O52"/>
  <c r="O51"/>
  <c r="O50"/>
  <c r="O49"/>
  <c r="O48"/>
  <c r="O47"/>
  <c r="O46"/>
  <c r="O45"/>
  <c r="O44"/>
  <c r="O43"/>
  <c r="O42"/>
  <c r="O41"/>
  <c r="O40"/>
  <c r="O39"/>
  <c r="O38"/>
  <c r="O37"/>
  <c r="O36"/>
  <c r="O35"/>
  <c r="O34"/>
  <c r="O33"/>
  <c r="O32"/>
  <c r="O31"/>
  <c r="O30"/>
  <c r="O29"/>
  <c r="O28"/>
  <c r="O27"/>
  <c r="O26"/>
  <c r="O25"/>
  <c r="O24"/>
  <c r="O23"/>
  <c r="O22"/>
  <c r="O21"/>
  <c r="O20"/>
  <c r="O19"/>
  <c r="O18"/>
  <c r="O17"/>
  <c r="O16"/>
  <c r="O15"/>
  <c r="O14"/>
  <c r="O13"/>
  <c r="O12"/>
  <c r="O11"/>
  <c r="O10"/>
  <c r="O9"/>
  <c r="O8"/>
  <c r="O7"/>
  <c r="O6"/>
  <c r="O5"/>
  <c r="O4"/>
  <c r="O3"/>
  <c r="M70"/>
  <c r="M69"/>
  <c r="M68"/>
  <c r="M67"/>
  <c r="M66"/>
  <c r="M65"/>
  <c r="M64"/>
  <c r="M63"/>
  <c r="M62"/>
  <c r="M61"/>
  <c r="M60"/>
  <c r="M59"/>
  <c r="M58"/>
  <c r="M57"/>
  <c r="M56"/>
  <c r="M55"/>
  <c r="M54"/>
  <c r="M53"/>
  <c r="M52"/>
  <c r="M51"/>
  <c r="M50"/>
  <c r="M49"/>
  <c r="M48"/>
  <c r="M47"/>
  <c r="M46"/>
  <c r="M45"/>
  <c r="M44"/>
  <c r="M43"/>
  <c r="M42"/>
  <c r="M41"/>
  <c r="M40"/>
  <c r="M39"/>
  <c r="M38"/>
  <c r="M37"/>
  <c r="M36"/>
  <c r="M35"/>
  <c r="M34"/>
  <c r="M33"/>
  <c r="M32"/>
  <c r="M31"/>
  <c r="M30"/>
  <c r="M29"/>
  <c r="M28"/>
  <c r="M27"/>
  <c r="M26"/>
  <c r="M25"/>
  <c r="M24"/>
  <c r="M23"/>
  <c r="M22"/>
  <c r="M21"/>
  <c r="M20"/>
  <c r="M19"/>
  <c r="M18"/>
  <c r="M17"/>
  <c r="M16"/>
  <c r="M15"/>
  <c r="M14"/>
  <c r="M13"/>
  <c r="M12"/>
  <c r="M11"/>
  <c r="M10"/>
  <c r="M9"/>
  <c r="M8"/>
  <c r="M7"/>
  <c r="M6"/>
  <c r="M5"/>
  <c r="M4"/>
  <c r="M3"/>
  <c r="K70"/>
  <c r="K69"/>
  <c r="K68"/>
  <c r="K67"/>
  <c r="K66"/>
  <c r="K65"/>
  <c r="K64"/>
  <c r="K63"/>
  <c r="K62"/>
  <c r="K61"/>
  <c r="K60"/>
  <c r="K59"/>
  <c r="K58"/>
  <c r="K57"/>
  <c r="K56"/>
  <c r="K55"/>
  <c r="K54"/>
  <c r="K53"/>
  <c r="K52"/>
  <c r="K51"/>
  <c r="K50"/>
  <c r="K49"/>
  <c r="K48"/>
  <c r="K47"/>
  <c r="K46"/>
  <c r="K45"/>
  <c r="K44"/>
  <c r="K43"/>
  <c r="K42"/>
  <c r="K41"/>
  <c r="K40"/>
  <c r="K39"/>
  <c r="K38"/>
  <c r="K37"/>
  <c r="K36"/>
  <c r="K35"/>
  <c r="K34"/>
  <c r="K33"/>
  <c r="K32"/>
  <c r="K31"/>
  <c r="K30"/>
  <c r="K29"/>
  <c r="K28"/>
  <c r="K27"/>
  <c r="K26"/>
  <c r="K25"/>
  <c r="K24"/>
  <c r="K23"/>
  <c r="K22"/>
  <c r="K21"/>
  <c r="K20"/>
  <c r="K19"/>
  <c r="K18"/>
  <c r="K17"/>
  <c r="K16"/>
  <c r="K15"/>
  <c r="K14"/>
  <c r="K13"/>
  <c r="K12"/>
  <c r="K11"/>
  <c r="K10"/>
  <c r="K9"/>
  <c r="K8"/>
  <c r="K7"/>
  <c r="K6"/>
  <c r="K5"/>
  <c r="K4"/>
  <c r="K3"/>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I4"/>
  <c r="I3"/>
  <c r="S2"/>
  <c r="Q2"/>
  <c r="O2"/>
  <c r="M2"/>
  <c r="K2"/>
  <c r="I2"/>
  <c r="G70"/>
  <c r="G69"/>
  <c r="G68"/>
  <c r="G67"/>
  <c r="G66"/>
  <c r="G65"/>
  <c r="G64"/>
  <c r="G63"/>
  <c r="G62"/>
  <c r="G61"/>
  <c r="G60"/>
  <c r="G59"/>
  <c r="G58"/>
  <c r="G57"/>
  <c r="G56"/>
  <c r="G55"/>
  <c r="G54"/>
  <c r="G53"/>
  <c r="G52"/>
  <c r="G51"/>
  <c r="G50"/>
  <c r="G49"/>
  <c r="G48"/>
  <c r="G47"/>
  <c r="G46"/>
  <c r="G45"/>
  <c r="G44"/>
  <c r="G43"/>
  <c r="G42"/>
  <c r="G41"/>
  <c r="G40"/>
  <c r="G39"/>
  <c r="G38"/>
  <c r="G37"/>
  <c r="G36"/>
  <c r="G35"/>
  <c r="G34"/>
  <c r="G33"/>
  <c r="G32"/>
  <c r="G31"/>
  <c r="G30"/>
  <c r="G29"/>
  <c r="G28"/>
  <c r="G27"/>
  <c r="G26"/>
  <c r="G25"/>
  <c r="G24"/>
  <c r="G23"/>
  <c r="G22"/>
  <c r="G21"/>
  <c r="G20"/>
  <c r="G19"/>
  <c r="G18"/>
  <c r="G17"/>
  <c r="G16"/>
  <c r="G15"/>
  <c r="G14"/>
  <c r="G13"/>
  <c r="G12"/>
  <c r="G11"/>
  <c r="G10"/>
  <c r="G9"/>
  <c r="G8"/>
  <c r="G7"/>
  <c r="G6"/>
  <c r="G5"/>
  <c r="G4"/>
  <c r="G3"/>
  <c r="G2"/>
  <c r="U73"/>
  <c r="W73"/>
  <c r="Y73"/>
  <c r="AA73"/>
  <c r="AC73"/>
  <c r="AE73"/>
  <c r="W71"/>
  <c r="X65"/>
  <c r="AA71"/>
  <c r="AB11" s="1"/>
  <c r="AE71"/>
  <c r="W72"/>
  <c r="AA72"/>
  <c r="AE72"/>
  <c r="U71"/>
  <c r="V12" s="1"/>
  <c r="Y71"/>
  <c r="Z14" s="1"/>
  <c r="AC71"/>
  <c r="AD4" s="1"/>
  <c r="U72"/>
  <c r="V20" s="1"/>
  <c r="Y72"/>
  <c r="AC72"/>
  <c r="X17"/>
  <c r="X36"/>
  <c r="AB52"/>
  <c r="AB45"/>
  <c r="Z60"/>
  <c r="AB26"/>
  <c r="Z43"/>
  <c r="AB17"/>
  <c r="Z44"/>
  <c r="X49"/>
  <c r="AB66"/>
  <c r="AB36"/>
  <c r="AB12"/>
  <c r="Z51"/>
  <c r="Z29"/>
  <c r="X52"/>
  <c r="X20"/>
  <c r="AB61"/>
  <c r="AB29"/>
  <c r="AB7"/>
  <c r="Z54"/>
  <c r="Z36"/>
  <c r="Z16"/>
  <c r="Z6"/>
  <c r="AD40"/>
  <c r="X33"/>
  <c r="AB54"/>
  <c r="AB48"/>
  <c r="AB32"/>
  <c r="AB16"/>
  <c r="AB4"/>
  <c r="Z55"/>
  <c r="Z49"/>
  <c r="Z31"/>
  <c r="Z23"/>
  <c r="Z3"/>
  <c r="X4"/>
  <c r="AB49"/>
  <c r="AB39"/>
  <c r="AB25"/>
  <c r="Z62"/>
  <c r="Z58"/>
  <c r="Z50"/>
  <c r="Z38"/>
  <c r="Z34"/>
  <c r="Z18"/>
  <c r="Z4"/>
  <c r="AB5"/>
  <c r="X9"/>
  <c r="AD57"/>
  <c r="AD41"/>
  <c r="AD25"/>
  <c r="AD9"/>
  <c r="AB58"/>
  <c r="AB42"/>
  <c r="AB18"/>
  <c r="AB14"/>
  <c r="AB10"/>
  <c r="Z63"/>
  <c r="Z35"/>
  <c r="Z15"/>
  <c r="Z11"/>
  <c r="X60"/>
  <c r="X44"/>
  <c r="X28"/>
  <c r="X12"/>
  <c r="V61"/>
  <c r="V45"/>
  <c r="V29"/>
  <c r="V13"/>
  <c r="AD64"/>
  <c r="AD48"/>
  <c r="AD32"/>
  <c r="AD16"/>
  <c r="AB67"/>
  <c r="AB55"/>
  <c r="AB31"/>
  <c r="AB27"/>
  <c r="AB23"/>
  <c r="AB3"/>
  <c r="X57"/>
  <c r="X41"/>
  <c r="X25"/>
  <c r="V60"/>
  <c r="V44"/>
  <c r="V28"/>
  <c r="V8"/>
  <c r="X5"/>
  <c r="AD61"/>
  <c r="AD53"/>
  <c r="AD45"/>
  <c r="AD37"/>
  <c r="AD29"/>
  <c r="AD21"/>
  <c r="AD13"/>
  <c r="AD5"/>
  <c r="AB62"/>
  <c r="AB50"/>
  <c r="AB46"/>
  <c r="AB38"/>
  <c r="AB34"/>
  <c r="AB30"/>
  <c r="AB22"/>
  <c r="AB6"/>
  <c r="Z67"/>
  <c r="Z47"/>
  <c r="Z39"/>
  <c r="Z27"/>
  <c r="Z19"/>
  <c r="Z7"/>
  <c r="X64"/>
  <c r="X56"/>
  <c r="X48"/>
  <c r="X40"/>
  <c r="X32"/>
  <c r="X24"/>
  <c r="X16"/>
  <c r="X8"/>
  <c r="V65"/>
  <c r="V57"/>
  <c r="V49"/>
  <c r="V41"/>
  <c r="V33"/>
  <c r="V25"/>
  <c r="V17"/>
  <c r="V9"/>
  <c r="AD68"/>
  <c r="AD60"/>
  <c r="AD52"/>
  <c r="AD44"/>
  <c r="AD36"/>
  <c r="AD28"/>
  <c r="AD20"/>
  <c r="AD12"/>
  <c r="AB63"/>
  <c r="AB59"/>
  <c r="AB51"/>
  <c r="AB47"/>
  <c r="AB43"/>
  <c r="AB35"/>
  <c r="AB19"/>
  <c r="AB15"/>
  <c r="Z66"/>
  <c r="Z46"/>
  <c r="Z42"/>
  <c r="Z30"/>
  <c r="Z22"/>
  <c r="Z10"/>
  <c r="X69"/>
  <c r="X61"/>
  <c r="X53"/>
  <c r="X45"/>
  <c r="X37"/>
  <c r="X29"/>
  <c r="X21"/>
  <c r="X13"/>
  <c r="V64"/>
  <c r="V56"/>
  <c r="V48"/>
  <c r="V40"/>
  <c r="V32"/>
  <c r="V24"/>
  <c r="V16"/>
  <c r="AD6"/>
  <c r="V6"/>
  <c r="X3"/>
  <c r="AD67"/>
  <c r="AD63"/>
  <c r="AD59"/>
  <c r="AD55"/>
  <c r="AD51"/>
  <c r="AD47"/>
  <c r="AD43"/>
  <c r="AD39"/>
  <c r="AD35"/>
  <c r="AD31"/>
  <c r="AD27"/>
  <c r="AD23"/>
  <c r="AD19"/>
  <c r="AD15"/>
  <c r="AD11"/>
  <c r="AD7"/>
  <c r="AD3"/>
  <c r="AB64"/>
  <c r="AB60"/>
  <c r="AB56"/>
  <c r="AB44"/>
  <c r="AB40"/>
  <c r="AB28"/>
  <c r="AB24"/>
  <c r="AB20"/>
  <c r="AB8"/>
  <c r="Z65"/>
  <c r="Z61"/>
  <c r="Z57"/>
  <c r="Z53"/>
  <c r="Z45"/>
  <c r="Z41"/>
  <c r="Z37"/>
  <c r="Z33"/>
  <c r="Z25"/>
  <c r="Z21"/>
  <c r="Z17"/>
  <c r="Z9"/>
  <c r="Z5"/>
  <c r="X66"/>
  <c r="X62"/>
  <c r="X58"/>
  <c r="X54"/>
  <c r="X50"/>
  <c r="X46"/>
  <c r="X42"/>
  <c r="X38"/>
  <c r="X34"/>
  <c r="X30"/>
  <c r="X26"/>
  <c r="X22"/>
  <c r="X18"/>
  <c r="X14"/>
  <c r="X10"/>
  <c r="X6"/>
  <c r="V67"/>
  <c r="V63"/>
  <c r="V59"/>
  <c r="V55"/>
  <c r="V51"/>
  <c r="V47"/>
  <c r="V43"/>
  <c r="V39"/>
  <c r="V35"/>
  <c r="V31"/>
  <c r="V27"/>
  <c r="V23"/>
  <c r="V19"/>
  <c r="V15"/>
  <c r="V11"/>
  <c r="V7"/>
  <c r="V3"/>
  <c r="AD66"/>
  <c r="AD62"/>
  <c r="AD58"/>
  <c r="AD54"/>
  <c r="AD50"/>
  <c r="AD46"/>
  <c r="AD42"/>
  <c r="AD38"/>
  <c r="AD34"/>
  <c r="AD30"/>
  <c r="AD26"/>
  <c r="AD22"/>
  <c r="AD18"/>
  <c r="AD14"/>
  <c r="AD10"/>
  <c r="AB69"/>
  <c r="AB65"/>
  <c r="AB57"/>
  <c r="AB53"/>
  <c r="AB41"/>
  <c r="AB37"/>
  <c r="AB33"/>
  <c r="AB21"/>
  <c r="AB13"/>
  <c r="AB9"/>
  <c r="Z68"/>
  <c r="Z64"/>
  <c r="Z56"/>
  <c r="Z52"/>
  <c r="Z48"/>
  <c r="Z40"/>
  <c r="Z32"/>
  <c r="Z28"/>
  <c r="Z24"/>
  <c r="Z20"/>
  <c r="Z12"/>
  <c r="Z8"/>
  <c r="X67"/>
  <c r="X63"/>
  <c r="X59"/>
  <c r="X55"/>
  <c r="X51"/>
  <c r="X47"/>
  <c r="X43"/>
  <c r="X39"/>
  <c r="X35"/>
  <c r="X31"/>
  <c r="X27"/>
  <c r="X23"/>
  <c r="X19"/>
  <c r="X15"/>
  <c r="X11"/>
  <c r="X7"/>
  <c r="V66"/>
  <c r="V62"/>
  <c r="V58"/>
  <c r="V54"/>
  <c r="V50"/>
  <c r="V46"/>
  <c r="V42"/>
  <c r="V38"/>
  <c r="V34"/>
  <c r="V30"/>
  <c r="V26"/>
  <c r="V22"/>
  <c r="V18"/>
  <c r="V14"/>
  <c r="V10"/>
  <c r="AD69"/>
  <c r="V69"/>
  <c r="X68"/>
  <c r="Z69"/>
  <c r="AB68"/>
  <c r="S5" i="1"/>
  <c r="S6"/>
  <c r="S7"/>
  <c r="S8"/>
  <c r="S9"/>
  <c r="S10"/>
  <c r="S11"/>
  <c r="S12"/>
  <c r="S13"/>
  <c r="S14"/>
  <c r="S15"/>
  <c r="S16"/>
  <c r="S17"/>
  <c r="S18"/>
  <c r="S19"/>
  <c r="S20"/>
  <c r="S21"/>
  <c r="S22"/>
  <c r="S23"/>
  <c r="S24"/>
  <c r="S25"/>
  <c r="S26"/>
  <c r="S27"/>
  <c r="S28"/>
  <c r="S29"/>
  <c r="S30"/>
  <c r="S31"/>
  <c r="S32"/>
  <c r="S33"/>
  <c r="S34"/>
  <c r="S35"/>
  <c r="S36"/>
  <c r="S37"/>
  <c r="S38"/>
  <c r="S39"/>
  <c r="S40"/>
  <c r="S41"/>
  <c r="S42"/>
  <c r="S43"/>
  <c r="S44"/>
  <c r="S45"/>
  <c r="S46"/>
  <c r="S47"/>
  <c r="S48"/>
  <c r="S49"/>
  <c r="S50"/>
  <c r="S51"/>
  <c r="S52"/>
  <c r="S53"/>
  <c r="S54"/>
  <c r="S55"/>
  <c r="S56"/>
  <c r="S57"/>
  <c r="S58"/>
  <c r="S59"/>
  <c r="S60"/>
  <c r="S61"/>
  <c r="S62"/>
  <c r="S63"/>
  <c r="S64"/>
  <c r="S65"/>
  <c r="S66"/>
  <c r="S67"/>
  <c r="S68"/>
  <c r="S69"/>
  <c r="S70"/>
  <c r="S4"/>
  <c r="S6" i="4"/>
  <c r="J7" i="1"/>
  <c r="S8" i="4"/>
  <c r="S9"/>
  <c r="S10"/>
  <c r="S11"/>
  <c r="J11" i="1"/>
  <c r="L33" i="39" s="1"/>
  <c r="M33" s="1"/>
  <c r="S12" i="4"/>
  <c r="S13"/>
  <c r="S14"/>
  <c r="S15"/>
  <c r="J15" i="1"/>
  <c r="L35" i="39"/>
  <c r="M35" s="1"/>
  <c r="S16" i="4"/>
  <c r="S17"/>
  <c r="S18"/>
  <c r="S19"/>
  <c r="J19" i="1"/>
  <c r="L12" i="39" s="1"/>
  <c r="M12" s="1"/>
  <c r="S20" i="4"/>
  <c r="S21"/>
  <c r="S22"/>
  <c r="S23"/>
  <c r="J23" i="1"/>
  <c r="L38" i="39"/>
  <c r="M38" s="1"/>
  <c r="S24" i="4"/>
  <c r="S25"/>
  <c r="S26"/>
  <c r="S27"/>
  <c r="J27" i="1"/>
  <c r="L15" i="39" s="1"/>
  <c r="M15" s="1"/>
  <c r="S28" i="4"/>
  <c r="S30"/>
  <c r="S31"/>
  <c r="J31" i="1"/>
  <c r="L40" i="39" s="1"/>
  <c r="M40" s="1"/>
  <c r="S32" i="4"/>
  <c r="S33"/>
  <c r="S34"/>
  <c r="S35"/>
  <c r="J35" i="1"/>
  <c r="S36" i="4"/>
  <c r="S37"/>
  <c r="S38"/>
  <c r="S39"/>
  <c r="J39" i="1"/>
  <c r="L18" i="39" s="1"/>
  <c r="M18" s="1"/>
  <c r="S40" i="4"/>
  <c r="S41"/>
  <c r="S42"/>
  <c r="S43"/>
  <c r="J43" i="1"/>
  <c r="L47" i="39"/>
  <c r="M47" s="1"/>
  <c r="S44" i="4"/>
  <c r="S45"/>
  <c r="S46"/>
  <c r="S47"/>
  <c r="J47" i="1"/>
  <c r="L50" i="39" s="1"/>
  <c r="M50" s="1"/>
  <c r="S48" i="4"/>
  <c r="S50"/>
  <c r="S51"/>
  <c r="J51" i="1"/>
  <c r="S52" i="4"/>
  <c r="S53"/>
  <c r="S55"/>
  <c r="J55" i="1"/>
  <c r="L8" i="39" s="1"/>
  <c r="M8" s="1"/>
  <c r="S56" i="4"/>
  <c r="S57"/>
  <c r="S58"/>
  <c r="S59"/>
  <c r="J59" i="1"/>
  <c r="L55" i="39"/>
  <c r="M55" s="1"/>
  <c r="S60" i="4"/>
  <c r="S61"/>
  <c r="S62"/>
  <c r="S63"/>
  <c r="J63" i="1"/>
  <c r="L24" i="39" s="1"/>
  <c r="M24" s="1"/>
  <c r="S64" i="4"/>
  <c r="S65"/>
  <c r="S66"/>
  <c r="S67"/>
  <c r="J67" i="1"/>
  <c r="L26" i="39"/>
  <c r="M26" s="1"/>
  <c r="S69" i="4"/>
  <c r="S70"/>
  <c r="S4"/>
  <c r="J4" i="1"/>
  <c r="L9" i="39"/>
  <c r="M9" s="1"/>
  <c r="K70" i="4"/>
  <c r="K69"/>
  <c r="K67"/>
  <c r="K67" i="1"/>
  <c r="K66" i="4"/>
  <c r="K65"/>
  <c r="K64"/>
  <c r="K63"/>
  <c r="K63" i="1"/>
  <c r="K62" i="4"/>
  <c r="K61"/>
  <c r="K60"/>
  <c r="K59"/>
  <c r="K59" i="1"/>
  <c r="K58" i="4"/>
  <c r="K57"/>
  <c r="K56"/>
  <c r="K55"/>
  <c r="K55" i="1"/>
  <c r="K53" i="4"/>
  <c r="K52"/>
  <c r="K51"/>
  <c r="K51" i="1"/>
  <c r="K50" i="4"/>
  <c r="K48"/>
  <c r="K47"/>
  <c r="K47" i="1"/>
  <c r="K46" i="4"/>
  <c r="K45"/>
  <c r="K44"/>
  <c r="K43"/>
  <c r="K43" i="1"/>
  <c r="K42" i="4"/>
  <c r="K41"/>
  <c r="K40"/>
  <c r="K39"/>
  <c r="K39" i="1"/>
  <c r="K38" i="4"/>
  <c r="K37"/>
  <c r="K36"/>
  <c r="K35"/>
  <c r="K35" i="1"/>
  <c r="K34" i="4"/>
  <c r="K33"/>
  <c r="K32"/>
  <c r="K31"/>
  <c r="K31" i="1"/>
  <c r="K30" i="4"/>
  <c r="K28"/>
  <c r="K27"/>
  <c r="K27" i="1"/>
  <c r="K26" i="4"/>
  <c r="K25"/>
  <c r="K24"/>
  <c r="K23"/>
  <c r="K23" i="1"/>
  <c r="K22" i="4"/>
  <c r="K21"/>
  <c r="K20"/>
  <c r="K19"/>
  <c r="K19" i="1"/>
  <c r="K18" i="4"/>
  <c r="K17"/>
  <c r="K16"/>
  <c r="K15"/>
  <c r="K15" i="1"/>
  <c r="K14" i="4"/>
  <c r="K13"/>
  <c r="K12"/>
  <c r="K11"/>
  <c r="K11" i="1"/>
  <c r="K10" i="4"/>
  <c r="K9"/>
  <c r="K8"/>
  <c r="K71"/>
  <c r="K71" i="1"/>
  <c r="K6" i="4"/>
  <c r="K4"/>
  <c r="K5" i="1"/>
  <c r="K6"/>
  <c r="K8"/>
  <c r="K9"/>
  <c r="K10"/>
  <c r="K12"/>
  <c r="K13"/>
  <c r="K14"/>
  <c r="K16"/>
  <c r="K17"/>
  <c r="K18"/>
  <c r="K20"/>
  <c r="K21"/>
  <c r="K22"/>
  <c r="K24"/>
  <c r="K25"/>
  <c r="K26"/>
  <c r="K28"/>
  <c r="K29"/>
  <c r="K30"/>
  <c r="K32"/>
  <c r="K33"/>
  <c r="K34"/>
  <c r="K36"/>
  <c r="K37"/>
  <c r="K38"/>
  <c r="K40"/>
  <c r="K41"/>
  <c r="K42"/>
  <c r="K44"/>
  <c r="K45"/>
  <c r="K46"/>
  <c r="K48"/>
  <c r="K49"/>
  <c r="K50"/>
  <c r="K52"/>
  <c r="K53"/>
  <c r="K54"/>
  <c r="K56"/>
  <c r="K57"/>
  <c r="K58"/>
  <c r="K60"/>
  <c r="K61"/>
  <c r="K62"/>
  <c r="K64"/>
  <c r="K65"/>
  <c r="K66"/>
  <c r="K68"/>
  <c r="K69"/>
  <c r="K70"/>
  <c r="K4"/>
  <c r="H5" i="32"/>
  <c r="H6"/>
  <c r="H7"/>
  <c r="H8"/>
  <c r="H9"/>
  <c r="H10"/>
  <c r="H11"/>
  <c r="H12"/>
  <c r="H13"/>
  <c r="H14"/>
  <c r="H15"/>
  <c r="H16"/>
  <c r="H17"/>
  <c r="H18"/>
  <c r="H19"/>
  <c r="H20"/>
  <c r="H21"/>
  <c r="H22"/>
  <c r="H23"/>
  <c r="H24"/>
  <c r="H25"/>
  <c r="H26"/>
  <c r="H27"/>
  <c r="H28"/>
  <c r="H29"/>
  <c r="H30"/>
  <c r="H31"/>
  <c r="H32"/>
  <c r="H33"/>
  <c r="H34"/>
  <c r="H35"/>
  <c r="H36"/>
  <c r="H37"/>
  <c r="H38"/>
  <c r="H39"/>
  <c r="H40"/>
  <c r="H41"/>
  <c r="H42"/>
  <c r="H43"/>
  <c r="H44"/>
  <c r="H45"/>
  <c r="H46"/>
  <c r="H47"/>
  <c r="H48"/>
  <c r="H49"/>
  <c r="H50"/>
  <c r="H51"/>
  <c r="H52"/>
  <c r="H53"/>
  <c r="H54"/>
  <c r="H55"/>
  <c r="H56"/>
  <c r="H57"/>
  <c r="H58"/>
  <c r="H59"/>
  <c r="H60"/>
  <c r="H61"/>
  <c r="H62"/>
  <c r="H63"/>
  <c r="H64"/>
  <c r="H65"/>
  <c r="H66"/>
  <c r="H67"/>
  <c r="H68"/>
  <c r="H69"/>
  <c r="H70"/>
  <c r="H4"/>
  <c r="G5" i="34"/>
  <c r="G6"/>
  <c r="G7"/>
  <c r="G8"/>
  <c r="G9"/>
  <c r="G10"/>
  <c r="G11"/>
  <c r="G12"/>
  <c r="G13"/>
  <c r="G14"/>
  <c r="G15"/>
  <c r="G16"/>
  <c r="G17"/>
  <c r="G18"/>
  <c r="G19"/>
  <c r="G20"/>
  <c r="G21"/>
  <c r="G22"/>
  <c r="G23"/>
  <c r="G24"/>
  <c r="G25"/>
  <c r="G26"/>
  <c r="G27"/>
  <c r="G28"/>
  <c r="G29"/>
  <c r="G30"/>
  <c r="G31"/>
  <c r="G32"/>
  <c r="G33"/>
  <c r="G34"/>
  <c r="G35"/>
  <c r="G36"/>
  <c r="G37"/>
  <c r="G38"/>
  <c r="G39"/>
  <c r="G40"/>
  <c r="G41"/>
  <c r="G42"/>
  <c r="G43"/>
  <c r="G44"/>
  <c r="G45"/>
  <c r="G46"/>
  <c r="G47"/>
  <c r="G48"/>
  <c r="G49"/>
  <c r="G50"/>
  <c r="G51"/>
  <c r="G52"/>
  <c r="G53"/>
  <c r="G54"/>
  <c r="G55"/>
  <c r="G56"/>
  <c r="G57"/>
  <c r="G58"/>
  <c r="G59"/>
  <c r="G60"/>
  <c r="G61"/>
  <c r="G62"/>
  <c r="G63"/>
  <c r="G64"/>
  <c r="G65"/>
  <c r="G66"/>
  <c r="G67"/>
  <c r="G68"/>
  <c r="G69"/>
  <c r="G70"/>
  <c r="G4"/>
  <c r="J5" i="1"/>
  <c r="L10" i="39"/>
  <c r="M10" s="1"/>
  <c r="J6" i="1"/>
  <c r="L29" i="39" s="1"/>
  <c r="M29" s="1"/>
  <c r="J8" i="1"/>
  <c r="L11" i="39"/>
  <c r="M11" s="1"/>
  <c r="J9" i="1"/>
  <c r="L31" i="39" s="1"/>
  <c r="M31" s="1"/>
  <c r="J10" i="1"/>
  <c r="L32" i="39"/>
  <c r="M32" s="1"/>
  <c r="J12" i="1"/>
  <c r="L3" i="39" s="1"/>
  <c r="J13" i="1"/>
  <c r="L4" i="39" s="1"/>
  <c r="M4" s="1"/>
  <c r="J14" i="1"/>
  <c r="L34" i="39"/>
  <c r="M34" s="1"/>
  <c r="J16" i="1"/>
  <c r="L36" i="39" s="1"/>
  <c r="M36" s="1"/>
  <c r="J17" i="1"/>
  <c r="L5" i="39"/>
  <c r="M5" s="1"/>
  <c r="J18" i="1"/>
  <c r="L6" i="39" s="1"/>
  <c r="M6" s="1"/>
  <c r="J20" i="1"/>
  <c r="L61" i="39"/>
  <c r="M61" s="1"/>
  <c r="J21" i="1"/>
  <c r="L37" i="39" s="1"/>
  <c r="M37" s="1"/>
  <c r="J22" i="1"/>
  <c r="L13" i="39"/>
  <c r="M13" s="1"/>
  <c r="J24" i="1"/>
  <c r="L7" i="39" s="1"/>
  <c r="M7" s="1"/>
  <c r="J25" i="1"/>
  <c r="L62" i="39"/>
  <c r="M62" s="1"/>
  <c r="J26" i="1"/>
  <c r="L14" i="39" s="1"/>
  <c r="M14" s="1"/>
  <c r="J28" i="1"/>
  <c r="L63" i="39"/>
  <c r="M63" s="1"/>
  <c r="J29" i="1"/>
  <c r="L64" i="39" s="1"/>
  <c r="M64" s="1"/>
  <c r="J30" i="1"/>
  <c r="L39" i="39"/>
  <c r="M39" s="1"/>
  <c r="J32" i="1"/>
  <c r="L16" i="39" s="1"/>
  <c r="M16" s="1"/>
  <c r="J33" i="1"/>
  <c r="L65" i="39"/>
  <c r="M65" s="1"/>
  <c r="J34" i="1"/>
  <c r="L41" i="39" s="1"/>
  <c r="M41" s="1"/>
  <c r="J36" i="1"/>
  <c r="L43" i="39"/>
  <c r="M43" s="1"/>
  <c r="J37" i="1"/>
  <c r="L17" i="39" s="1"/>
  <c r="M17" s="1"/>
  <c r="J38" i="1"/>
  <c r="L44" i="39"/>
  <c r="M44" s="1"/>
  <c r="J40" i="1"/>
  <c r="L45" i="39" s="1"/>
  <c r="M45" s="1"/>
  <c r="J41" i="1"/>
  <c r="L46" i="39"/>
  <c r="M46" s="1"/>
  <c r="J42" i="1"/>
  <c r="L66" i="39" s="1"/>
  <c r="M66" s="1"/>
  <c r="J44" i="1"/>
  <c r="L48" i="39"/>
  <c r="M48" s="1"/>
  <c r="J45" i="1"/>
  <c r="L67" i="39" s="1"/>
  <c r="M67" s="1"/>
  <c r="J46" i="1"/>
  <c r="L49" i="39"/>
  <c r="M49" s="1"/>
  <c r="J48" i="1"/>
  <c r="L19" i="39" s="1"/>
  <c r="M19" s="1"/>
  <c r="J49" i="1"/>
  <c r="L20" i="39"/>
  <c r="M20" s="1"/>
  <c r="J50" i="1"/>
  <c r="L21" i="39" s="1"/>
  <c r="M21" s="1"/>
  <c r="J52" i="1"/>
  <c r="L51" i="39"/>
  <c r="M51" s="1"/>
  <c r="J53" i="1"/>
  <c r="L52" i="39" s="1"/>
  <c r="M52" s="1"/>
  <c r="J54" i="1"/>
  <c r="L68" i="39"/>
  <c r="M68" s="1"/>
  <c r="J56" i="1"/>
  <c r="L53" i="39" s="1"/>
  <c r="M53" s="1"/>
  <c r="J57" i="1"/>
  <c r="L54" i="39"/>
  <c r="M54" s="1"/>
  <c r="J58" i="1"/>
  <c r="L23" i="39" s="1"/>
  <c r="M23" s="1"/>
  <c r="J60" i="1"/>
  <c r="L56" i="39"/>
  <c r="M56" s="1"/>
  <c r="J61" i="1"/>
  <c r="L57" i="39" s="1"/>
  <c r="M57" s="1"/>
  <c r="J62" i="1"/>
  <c r="L58" i="39"/>
  <c r="M58" s="1"/>
  <c r="J64" i="1"/>
  <c r="L69" i="39" s="1"/>
  <c r="M69" s="1"/>
  <c r="J65" i="1"/>
  <c r="L59" i="39"/>
  <c r="M59" s="1"/>
  <c r="J66" i="1"/>
  <c r="L25" i="39" s="1"/>
  <c r="M25" s="1"/>
  <c r="J68" i="1"/>
  <c r="L27" i="39"/>
  <c r="M27" s="1"/>
  <c r="J69" i="1"/>
  <c r="L28" i="39" s="1"/>
  <c r="M28" s="1"/>
  <c r="J70" i="1"/>
  <c r="L60" i="39"/>
  <c r="M60" s="1"/>
  <c r="M71" i="4"/>
  <c r="N71"/>
  <c r="O71"/>
  <c r="H71" i="32"/>
  <c r="P71" i="4"/>
  <c r="Q71"/>
  <c r="R71"/>
  <c r="G71" i="34"/>
  <c r="S71" i="4"/>
  <c r="J71" i="1"/>
  <c r="L71" i="4"/>
  <c r="H71"/>
  <c r="J71"/>
  <c r="I71"/>
  <c r="F9" i="8"/>
  <c r="F10"/>
  <c r="F11"/>
  <c r="F12"/>
  <c r="F13"/>
  <c r="F14"/>
  <c r="F15"/>
  <c r="F16"/>
  <c r="F17"/>
  <c r="F18"/>
  <c r="F19"/>
  <c r="F20"/>
  <c r="F21"/>
  <c r="F22"/>
  <c r="F23"/>
  <c r="F25"/>
  <c r="F26"/>
  <c r="F27"/>
  <c r="F28"/>
  <c r="F29"/>
  <c r="F30"/>
  <c r="F31"/>
  <c r="F32"/>
  <c r="F33"/>
  <c r="F34"/>
  <c r="F35"/>
  <c r="F36"/>
  <c r="F37"/>
  <c r="F38"/>
  <c r="F39"/>
  <c r="F40"/>
  <c r="F41"/>
  <c r="F42"/>
  <c r="F43"/>
  <c r="F44"/>
  <c r="F45"/>
  <c r="F46"/>
  <c r="F47"/>
  <c r="F48"/>
  <c r="F49"/>
  <c r="F50"/>
  <c r="F51"/>
  <c r="F52"/>
  <c r="F53"/>
  <c r="F54"/>
  <c r="F56"/>
  <c r="F57"/>
  <c r="F58"/>
  <c r="F59"/>
  <c r="F60"/>
  <c r="F61"/>
  <c r="F62"/>
  <c r="F63"/>
  <c r="F64"/>
  <c r="F65"/>
  <c r="F66"/>
  <c r="F67"/>
  <c r="F68"/>
  <c r="F69"/>
  <c r="F55"/>
  <c r="F24"/>
  <c r="F8"/>
  <c r="F7"/>
  <c r="F4"/>
  <c r="F5"/>
  <c r="F6"/>
  <c r="F3"/>
  <c r="H71" i="6"/>
  <c r="C71" i="24"/>
  <c r="Q71" i="22"/>
  <c r="R71"/>
  <c r="P71"/>
  <c r="AB71" i="3"/>
  <c r="Q71"/>
  <c r="M71" i="22"/>
  <c r="L71"/>
  <c r="N71"/>
  <c r="K71"/>
  <c r="I71"/>
  <c r="J71"/>
  <c r="Q71" i="28"/>
  <c r="O70" i="1"/>
  <c r="R60" i="39"/>
  <c r="S60" s="1"/>
  <c r="O69" i="1"/>
  <c r="R28" i="39" s="1"/>
  <c r="S28" s="1"/>
  <c r="O68" i="1"/>
  <c r="R27" i="39"/>
  <c r="S27" s="1"/>
  <c r="O67" i="1"/>
  <c r="R26" i="39" s="1"/>
  <c r="S26" s="1"/>
  <c r="O66" i="1"/>
  <c r="R25" i="39"/>
  <c r="S25" s="1"/>
  <c r="O65" i="1"/>
  <c r="R59" i="39" s="1"/>
  <c r="S59" s="1"/>
  <c r="O64" i="1"/>
  <c r="R69" i="39"/>
  <c r="S69" s="1"/>
  <c r="O63" i="1"/>
  <c r="R24" i="39" s="1"/>
  <c r="S24" s="1"/>
  <c r="O62" i="1"/>
  <c r="R58" i="39"/>
  <c r="S58" s="1"/>
  <c r="O61" i="1"/>
  <c r="R57" i="39" s="1"/>
  <c r="S57" s="1"/>
  <c r="O60" i="1"/>
  <c r="R56" i="39"/>
  <c r="S56" s="1"/>
  <c r="O59" i="1"/>
  <c r="R55" i="39" s="1"/>
  <c r="S55" s="1"/>
  <c r="O58" i="1"/>
  <c r="R23" i="39"/>
  <c r="S23" s="1"/>
  <c r="O57" i="1"/>
  <c r="R54" i="39" s="1"/>
  <c r="S54" s="1"/>
  <c r="O56" i="1"/>
  <c r="R53" i="39"/>
  <c r="S53" s="1"/>
  <c r="O55" i="1"/>
  <c r="R8" i="39" s="1"/>
  <c r="S8" s="1"/>
  <c r="O54" i="1"/>
  <c r="R68" i="39"/>
  <c r="S68" s="1"/>
  <c r="O53" i="1"/>
  <c r="R52" i="39" s="1"/>
  <c r="S52" s="1"/>
  <c r="O52" i="1"/>
  <c r="R51" i="39"/>
  <c r="S51" s="1"/>
  <c r="O51" i="1"/>
  <c r="R22" i="39" s="1"/>
  <c r="S22" s="1"/>
  <c r="O50" i="1"/>
  <c r="R21" i="39"/>
  <c r="S21" s="1"/>
  <c r="O49" i="1"/>
  <c r="R20" i="39" s="1"/>
  <c r="S20" s="1"/>
  <c r="O48" i="1"/>
  <c r="R19" i="39"/>
  <c r="S19" s="1"/>
  <c r="O47" i="1"/>
  <c r="R50" i="39" s="1"/>
  <c r="S50" s="1"/>
  <c r="O46" i="1"/>
  <c r="R49" i="39"/>
  <c r="S49" s="1"/>
  <c r="O45" i="1"/>
  <c r="R67" i="39" s="1"/>
  <c r="S67" s="1"/>
  <c r="O44" i="1"/>
  <c r="R48" i="39"/>
  <c r="S48" s="1"/>
  <c r="O43" i="1"/>
  <c r="R47" i="39" s="1"/>
  <c r="S47" s="1"/>
  <c r="O42" i="1"/>
  <c r="R66" i="39"/>
  <c r="S66" s="1"/>
  <c r="O41" i="1"/>
  <c r="R46" i="39" s="1"/>
  <c r="S46" s="1"/>
  <c r="O40" i="1"/>
  <c r="R45" i="39"/>
  <c r="S45" s="1"/>
  <c r="O39" i="1"/>
  <c r="R18" i="39" s="1"/>
  <c r="S18" s="1"/>
  <c r="O38" i="1"/>
  <c r="R44" i="39"/>
  <c r="S44" s="1"/>
  <c r="O37" i="1"/>
  <c r="R17" i="39" s="1"/>
  <c r="S17" s="1"/>
  <c r="O36" i="1"/>
  <c r="R43" i="39"/>
  <c r="S43" s="1"/>
  <c r="O35" i="1"/>
  <c r="R42" i="39" s="1"/>
  <c r="S42" s="1"/>
  <c r="O34" i="1"/>
  <c r="R41" i="39"/>
  <c r="S41" s="1"/>
  <c r="O33" i="1"/>
  <c r="R65" i="39" s="1"/>
  <c r="S65" s="1"/>
  <c r="O32" i="1"/>
  <c r="R16" i="39"/>
  <c r="S16" s="1"/>
  <c r="O31" i="1"/>
  <c r="R40" i="39" s="1"/>
  <c r="S40" s="1"/>
  <c r="O30" i="1"/>
  <c r="R39" i="39"/>
  <c r="S39" s="1"/>
  <c r="O29" i="1"/>
  <c r="R64" i="39" s="1"/>
  <c r="S64" s="1"/>
  <c r="O28" i="1"/>
  <c r="R63" i="39"/>
  <c r="S63" s="1"/>
  <c r="O27" i="1"/>
  <c r="R15" i="39" s="1"/>
  <c r="S15" s="1"/>
  <c r="O26" i="1"/>
  <c r="R14" i="39"/>
  <c r="S14" s="1"/>
  <c r="O25" i="1"/>
  <c r="R62" i="39" s="1"/>
  <c r="S62" s="1"/>
  <c r="O24" i="1"/>
  <c r="R7" i="39"/>
  <c r="S7" s="1"/>
  <c r="O23" i="1"/>
  <c r="R38" i="39" s="1"/>
  <c r="S38" s="1"/>
  <c r="O22" i="1"/>
  <c r="R13" i="39"/>
  <c r="S13" s="1"/>
  <c r="O21" i="1"/>
  <c r="R37" i="39" s="1"/>
  <c r="S37" s="1"/>
  <c r="O20" i="1"/>
  <c r="R61" i="39"/>
  <c r="S61" s="1"/>
  <c r="O19" i="1"/>
  <c r="R12" i="39" s="1"/>
  <c r="S12" s="1"/>
  <c r="O18" i="1"/>
  <c r="R6" i="39"/>
  <c r="S6" s="1"/>
  <c r="O17" i="1"/>
  <c r="R5" i="39" s="1"/>
  <c r="S5" s="1"/>
  <c r="O16" i="1"/>
  <c r="R36" i="39"/>
  <c r="S36" s="1"/>
  <c r="O15" i="1"/>
  <c r="R35" i="39" s="1"/>
  <c r="S35" s="1"/>
  <c r="O14" i="1"/>
  <c r="R34" i="39"/>
  <c r="S34" s="1"/>
  <c r="O13" i="1"/>
  <c r="R4" i="39" s="1"/>
  <c r="S4" s="1"/>
  <c r="O12" i="1"/>
  <c r="R3" i="39"/>
  <c r="O11" i="1"/>
  <c r="R33" i="39"/>
  <c r="S33" s="1"/>
  <c r="O10" i="1"/>
  <c r="R32" i="39" s="1"/>
  <c r="S32" s="1"/>
  <c r="O9" i="1"/>
  <c r="R31" i="39"/>
  <c r="S31" s="1"/>
  <c r="O8" i="1"/>
  <c r="R11" i="39" s="1"/>
  <c r="S11" s="1"/>
  <c r="O7" i="1"/>
  <c r="R30" i="39"/>
  <c r="S30" s="1"/>
  <c r="O6" i="1"/>
  <c r="R29" i="39" s="1"/>
  <c r="S29" s="1"/>
  <c r="O5" i="1"/>
  <c r="R10" i="39"/>
  <c r="S10" s="1"/>
  <c r="O4" i="1"/>
  <c r="R9" i="39" s="1"/>
  <c r="S9" s="1"/>
  <c r="I71" i="26"/>
  <c r="J71" i="25"/>
  <c r="K71"/>
  <c r="H71" i="1"/>
  <c r="I71" i="25"/>
  <c r="H71"/>
  <c r="G71" i="22"/>
  <c r="X70" i="3"/>
  <c r="A72" i="30"/>
  <c r="E5" i="8"/>
  <c r="E6"/>
  <c r="E3"/>
  <c r="E4"/>
  <c r="AE2" i="14"/>
  <c r="C70"/>
  <c r="E70"/>
  <c r="D71" i="12"/>
  <c r="D71" i="25"/>
  <c r="C71" i="12"/>
  <c r="C71" i="26"/>
  <c r="E71" i="12"/>
  <c r="F41" i="1"/>
  <c r="G71" i="30"/>
  <c r="I71" i="6"/>
  <c r="G71"/>
  <c r="A72" i="32"/>
  <c r="K4" i="25"/>
  <c r="J9" i="39"/>
  <c r="N50" i="1"/>
  <c r="P21" i="39"/>
  <c r="Q21" s="1"/>
  <c r="D69" i="30"/>
  <c r="I69" s="1"/>
  <c r="D66"/>
  <c r="I66" s="1"/>
  <c r="D53"/>
  <c r="I53" s="1"/>
  <c r="D51"/>
  <c r="I51" s="1"/>
  <c r="D27"/>
  <c r="I27" s="1"/>
  <c r="D23"/>
  <c r="I23" s="1"/>
  <c r="D18"/>
  <c r="I18" s="1"/>
  <c r="D16"/>
  <c r="I16" s="1"/>
  <c r="D13"/>
  <c r="I13" s="1"/>
  <c r="A1" i="1"/>
  <c r="A1" i="34"/>
  <c r="A1" i="32"/>
  <c r="A72" i="22"/>
  <c r="A72" i="3"/>
  <c r="A72" i="28"/>
  <c r="A72" i="6"/>
  <c r="A72" i="25"/>
  <c r="A72" i="26"/>
  <c r="A72" i="1"/>
  <c r="A72" i="34"/>
  <c r="Z71" i="3"/>
  <c r="W71"/>
  <c r="V71"/>
  <c r="U71"/>
  <c r="T71"/>
  <c r="S71"/>
  <c r="K71" i="34"/>
  <c r="R71" i="3"/>
  <c r="H71" i="28"/>
  <c r="I71"/>
  <c r="J71"/>
  <c r="C3" i="14"/>
  <c r="C4"/>
  <c r="C5"/>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E11"/>
  <c r="E3"/>
  <c r="E4"/>
  <c r="E5"/>
  <c r="E6"/>
  <c r="E7"/>
  <c r="E8"/>
  <c r="E9"/>
  <c r="E10"/>
  <c r="E12"/>
  <c r="E13"/>
  <c r="E14"/>
  <c r="E15"/>
  <c r="E16"/>
  <c r="E17"/>
  <c r="E18"/>
  <c r="E19"/>
  <c r="E20"/>
  <c r="E21"/>
  <c r="E22"/>
  <c r="E23"/>
  <c r="E24"/>
  <c r="E25"/>
  <c r="E26"/>
  <c r="E27"/>
  <c r="E28"/>
  <c r="E29"/>
  <c r="E30"/>
  <c r="E31"/>
  <c r="E32"/>
  <c r="E33"/>
  <c r="E34"/>
  <c r="E35"/>
  <c r="E36"/>
  <c r="E37"/>
  <c r="E38"/>
  <c r="E39"/>
  <c r="E40"/>
  <c r="E41"/>
  <c r="E42"/>
  <c r="E43"/>
  <c r="E44"/>
  <c r="E45"/>
  <c r="E46"/>
  <c r="E47"/>
  <c r="E48"/>
  <c r="E49"/>
  <c r="E50"/>
  <c r="E51"/>
  <c r="E52"/>
  <c r="E53"/>
  <c r="E54"/>
  <c r="E55"/>
  <c r="E56"/>
  <c r="E57"/>
  <c r="E58"/>
  <c r="E59"/>
  <c r="E60"/>
  <c r="E61"/>
  <c r="E62"/>
  <c r="E63"/>
  <c r="E64"/>
  <c r="E65"/>
  <c r="E66"/>
  <c r="E67"/>
  <c r="E68"/>
  <c r="E69"/>
  <c r="E2"/>
  <c r="L71" i="1"/>
  <c r="H71" i="30"/>
  <c r="R71" i="1"/>
  <c r="L70"/>
  <c r="N60" i="39" s="1"/>
  <c r="O60" s="1"/>
  <c r="N70" i="1"/>
  <c r="P60" i="39"/>
  <c r="Q60" s="1"/>
  <c r="R70" i="1"/>
  <c r="L69"/>
  <c r="N28" i="39"/>
  <c r="O28" s="1"/>
  <c r="N69" i="1"/>
  <c r="P28" i="39" s="1"/>
  <c r="Q28" s="1"/>
  <c r="R69" i="1"/>
  <c r="L68"/>
  <c r="N27" i="39" s="1"/>
  <c r="O27" s="1"/>
  <c r="N68" i="1"/>
  <c r="P27" i="39"/>
  <c r="Q27" s="1"/>
  <c r="R68" i="1"/>
  <c r="L67"/>
  <c r="N26" i="39"/>
  <c r="O26" s="1"/>
  <c r="N67" i="1"/>
  <c r="P26" i="39" s="1"/>
  <c r="Q26" s="1"/>
  <c r="R67" i="1"/>
  <c r="L66"/>
  <c r="N25" i="39" s="1"/>
  <c r="O25" s="1"/>
  <c r="N66" i="1"/>
  <c r="P25" i="39"/>
  <c r="Q25" s="1"/>
  <c r="R66" i="1"/>
  <c r="L65"/>
  <c r="N59" i="39"/>
  <c r="O59" s="1"/>
  <c r="N65" i="1"/>
  <c r="P59" i="39" s="1"/>
  <c r="Q59" s="1"/>
  <c r="R65" i="1"/>
  <c r="L64"/>
  <c r="N69" i="39" s="1"/>
  <c r="O69" s="1"/>
  <c r="N64" i="1"/>
  <c r="P69" i="39"/>
  <c r="Q69" s="1"/>
  <c r="R64" i="1"/>
  <c r="L63"/>
  <c r="N24" i="39"/>
  <c r="O24" s="1"/>
  <c r="N63" i="1"/>
  <c r="P24" i="39" s="1"/>
  <c r="Q24" s="1"/>
  <c r="R63" i="1"/>
  <c r="L62"/>
  <c r="N58" i="39" s="1"/>
  <c r="O58" s="1"/>
  <c r="N62" i="1"/>
  <c r="P58" i="39"/>
  <c r="Q58" s="1"/>
  <c r="R62" i="1"/>
  <c r="L61"/>
  <c r="N57" i="39"/>
  <c r="O57" s="1"/>
  <c r="N61" i="1"/>
  <c r="P57" i="39" s="1"/>
  <c r="Q57" s="1"/>
  <c r="R61" i="1"/>
  <c r="L60"/>
  <c r="N56" i="39" s="1"/>
  <c r="O56" s="1"/>
  <c r="N60" i="1"/>
  <c r="P56" i="39"/>
  <c r="Q56" s="1"/>
  <c r="R60" i="1"/>
  <c r="L59"/>
  <c r="N55" i="39"/>
  <c r="O55" s="1"/>
  <c r="N59" i="1"/>
  <c r="P55" i="39" s="1"/>
  <c r="Q55" s="1"/>
  <c r="R59" i="1"/>
  <c r="L58"/>
  <c r="N23" i="39" s="1"/>
  <c r="O23" s="1"/>
  <c r="N58" i="1"/>
  <c r="P23" i="39"/>
  <c r="Q23" s="1"/>
  <c r="R58" i="1"/>
  <c r="L57"/>
  <c r="N54" i="39"/>
  <c r="O54" s="1"/>
  <c r="N57" i="1"/>
  <c r="P54" i="39" s="1"/>
  <c r="Q54" s="1"/>
  <c r="R57" i="1"/>
  <c r="L56"/>
  <c r="N53" i="39" s="1"/>
  <c r="O53" s="1"/>
  <c r="N56" i="1"/>
  <c r="P53" i="39"/>
  <c r="Q53" s="1"/>
  <c r="R56" i="1"/>
  <c r="L55"/>
  <c r="N8" i="39"/>
  <c r="O8" s="1"/>
  <c r="N55" i="1"/>
  <c r="P8" i="39" s="1"/>
  <c r="Q8" s="1"/>
  <c r="R55" i="1"/>
  <c r="L54"/>
  <c r="N68" i="39" s="1"/>
  <c r="O68" s="1"/>
  <c r="N54" i="1"/>
  <c r="P68" i="39"/>
  <c r="Q68" s="1"/>
  <c r="R54" i="1"/>
  <c r="L53"/>
  <c r="N52" i="39"/>
  <c r="O52" s="1"/>
  <c r="N53" i="1"/>
  <c r="P52" i="39" s="1"/>
  <c r="Q52" s="1"/>
  <c r="R53" i="1"/>
  <c r="L52"/>
  <c r="N51" i="39" s="1"/>
  <c r="O51" s="1"/>
  <c r="N52" i="1"/>
  <c r="P51" i="39"/>
  <c r="Q51" s="1"/>
  <c r="R52" i="1"/>
  <c r="L51"/>
  <c r="N22" i="39"/>
  <c r="O22" s="1"/>
  <c r="N51" i="1"/>
  <c r="P22" i="39" s="1"/>
  <c r="Q22" s="1"/>
  <c r="R51" i="1"/>
  <c r="L50"/>
  <c r="N21" i="39" s="1"/>
  <c r="O21" s="1"/>
  <c r="R50" i="1"/>
  <c r="L49"/>
  <c r="N20" i="39" s="1"/>
  <c r="O20" s="1"/>
  <c r="N49" i="1"/>
  <c r="P20" i="39"/>
  <c r="Q20" s="1"/>
  <c r="R49" i="1"/>
  <c r="L48"/>
  <c r="N19" i="39"/>
  <c r="O19" s="1"/>
  <c r="N48" i="1"/>
  <c r="P19" i="39" s="1"/>
  <c r="Q19" s="1"/>
  <c r="R48" i="1"/>
  <c r="L47"/>
  <c r="N50" i="39" s="1"/>
  <c r="O50" s="1"/>
  <c r="N47" i="1"/>
  <c r="P50" i="39"/>
  <c r="Q50" s="1"/>
  <c r="R47" i="1"/>
  <c r="L46"/>
  <c r="N49" i="39"/>
  <c r="O49" s="1"/>
  <c r="N46" i="1"/>
  <c r="P49" i="39" s="1"/>
  <c r="Q49" s="1"/>
  <c r="R46" i="1"/>
  <c r="L45"/>
  <c r="N67" i="39" s="1"/>
  <c r="O67" s="1"/>
  <c r="N45" i="1"/>
  <c r="P67" i="39"/>
  <c r="Q67" s="1"/>
  <c r="R45" i="1"/>
  <c r="L44"/>
  <c r="N48" i="39"/>
  <c r="O48" s="1"/>
  <c r="N44" i="1"/>
  <c r="P48" i="39" s="1"/>
  <c r="Q48" s="1"/>
  <c r="R44" i="1"/>
  <c r="L43"/>
  <c r="N47" i="39" s="1"/>
  <c r="O47" s="1"/>
  <c r="N43" i="1"/>
  <c r="P47" i="39"/>
  <c r="Q47" s="1"/>
  <c r="R43" i="1"/>
  <c r="L42"/>
  <c r="N66" i="39"/>
  <c r="O66" s="1"/>
  <c r="N42" i="1"/>
  <c r="P66" i="39" s="1"/>
  <c r="Q66" s="1"/>
  <c r="R42" i="1"/>
  <c r="L41"/>
  <c r="N46" i="39" s="1"/>
  <c r="O46" s="1"/>
  <c r="N41" i="1"/>
  <c r="P46" i="39"/>
  <c r="Q46" s="1"/>
  <c r="R41" i="1"/>
  <c r="L40"/>
  <c r="N45" i="39"/>
  <c r="O45" s="1"/>
  <c r="N40" i="1"/>
  <c r="P45" i="39" s="1"/>
  <c r="Q45" s="1"/>
  <c r="R40" i="1"/>
  <c r="L39"/>
  <c r="N18" i="39" s="1"/>
  <c r="O18" s="1"/>
  <c r="N39" i="1"/>
  <c r="P18" i="39"/>
  <c r="Q18" s="1"/>
  <c r="R39" i="1"/>
  <c r="L38"/>
  <c r="N44" i="39"/>
  <c r="O44" s="1"/>
  <c r="N38" i="1"/>
  <c r="P44" i="39" s="1"/>
  <c r="Q44" s="1"/>
  <c r="R38" i="1"/>
  <c r="L37"/>
  <c r="N17" i="39" s="1"/>
  <c r="O17" s="1"/>
  <c r="N37" i="1"/>
  <c r="P17" i="39"/>
  <c r="Q17" s="1"/>
  <c r="R37" i="1"/>
  <c r="L36"/>
  <c r="N43" i="39"/>
  <c r="O43" s="1"/>
  <c r="N36" i="1"/>
  <c r="P43" i="39" s="1"/>
  <c r="Q43" s="1"/>
  <c r="R36" i="1"/>
  <c r="L35"/>
  <c r="N42" i="39" s="1"/>
  <c r="O42" s="1"/>
  <c r="N35" i="1"/>
  <c r="P42" i="39"/>
  <c r="Q42" s="1"/>
  <c r="R35" i="1"/>
  <c r="L34"/>
  <c r="N41" i="39"/>
  <c r="O41" s="1"/>
  <c r="N34" i="1"/>
  <c r="P41" i="39" s="1"/>
  <c r="Q41" s="1"/>
  <c r="R34" i="1"/>
  <c r="L33"/>
  <c r="N65" i="39" s="1"/>
  <c r="O65" s="1"/>
  <c r="N33" i="1"/>
  <c r="P65" i="39"/>
  <c r="Q65" s="1"/>
  <c r="R33" i="1"/>
  <c r="L32"/>
  <c r="N16" i="39"/>
  <c r="O16" s="1"/>
  <c r="N32" i="1"/>
  <c r="P16" i="39" s="1"/>
  <c r="Q16" s="1"/>
  <c r="R32" i="1"/>
  <c r="L31"/>
  <c r="N40" i="39" s="1"/>
  <c r="O40" s="1"/>
  <c r="N31" i="1"/>
  <c r="P40" i="39"/>
  <c r="Q40" s="1"/>
  <c r="R31" i="1"/>
  <c r="L30"/>
  <c r="N39" i="39"/>
  <c r="O39" s="1"/>
  <c r="N30" i="1"/>
  <c r="P39" i="39" s="1"/>
  <c r="Q39" s="1"/>
  <c r="R30" i="1"/>
  <c r="L29"/>
  <c r="N64" i="39" s="1"/>
  <c r="O64" s="1"/>
  <c r="N29" i="1"/>
  <c r="P64" i="39"/>
  <c r="Q64" s="1"/>
  <c r="R29" i="1"/>
  <c r="L28"/>
  <c r="N63" i="39"/>
  <c r="O63" s="1"/>
  <c r="N28" i="1"/>
  <c r="P63" i="39" s="1"/>
  <c r="Q63" s="1"/>
  <c r="R28" i="1"/>
  <c r="L27"/>
  <c r="N15" i="39" s="1"/>
  <c r="N27" i="1"/>
  <c r="P15" i="39" s="1"/>
  <c r="Q15" s="1"/>
  <c r="R27" i="1"/>
  <c r="L26"/>
  <c r="N14" i="39" s="1"/>
  <c r="O14" s="1"/>
  <c r="N26" i="1"/>
  <c r="P14" i="39"/>
  <c r="Q14" s="1"/>
  <c r="R26" i="1"/>
  <c r="L25"/>
  <c r="N62" i="39"/>
  <c r="O62" s="1"/>
  <c r="N25" i="1"/>
  <c r="P62" i="39" s="1"/>
  <c r="Q62" s="1"/>
  <c r="R25" i="1"/>
  <c r="L24"/>
  <c r="N7" i="39" s="1"/>
  <c r="O7" s="1"/>
  <c r="N24" i="1"/>
  <c r="P7" i="39"/>
  <c r="Q7" s="1"/>
  <c r="R24" i="1"/>
  <c r="L23"/>
  <c r="N38" i="39"/>
  <c r="O38" s="1"/>
  <c r="N23" i="1"/>
  <c r="P38" i="39" s="1"/>
  <c r="Q38" s="1"/>
  <c r="R23" i="1"/>
  <c r="L22"/>
  <c r="N13" i="39" s="1"/>
  <c r="O13" s="1"/>
  <c r="N22" i="1"/>
  <c r="P13" i="39"/>
  <c r="Q13" s="1"/>
  <c r="R22" i="1"/>
  <c r="L21"/>
  <c r="N37" i="39"/>
  <c r="O37" s="1"/>
  <c r="N21" i="1"/>
  <c r="P37" i="39" s="1"/>
  <c r="Q37" s="1"/>
  <c r="R21" i="1"/>
  <c r="L20"/>
  <c r="N61" i="39" s="1"/>
  <c r="O61" s="1"/>
  <c r="N20" i="1"/>
  <c r="P61" i="39"/>
  <c r="Q61" s="1"/>
  <c r="R20" i="1"/>
  <c r="L19"/>
  <c r="N12" i="39"/>
  <c r="O12" s="1"/>
  <c r="N19" i="1"/>
  <c r="P12" i="39" s="1"/>
  <c r="Q12"/>
  <c r="R19" i="1"/>
  <c r="L18"/>
  <c r="N6" i="39" s="1"/>
  <c r="O6" s="1"/>
  <c r="N18" i="1"/>
  <c r="P6" i="39"/>
  <c r="Q6" s="1"/>
  <c r="R18" i="1"/>
  <c r="L17"/>
  <c r="N5" i="39"/>
  <c r="O5" s="1"/>
  <c r="N17" i="1"/>
  <c r="P5" i="39" s="1"/>
  <c r="R17" i="1"/>
  <c r="L16"/>
  <c r="N36" i="39" s="1"/>
  <c r="O36" s="1"/>
  <c r="N16" i="1"/>
  <c r="P36" i="39"/>
  <c r="Q36" s="1"/>
  <c r="R16" i="1"/>
  <c r="L15"/>
  <c r="N35" i="39"/>
  <c r="O35" s="1"/>
  <c r="N15" i="1"/>
  <c r="P35" i="39" s="1"/>
  <c r="Q35" s="1"/>
  <c r="R15" i="1"/>
  <c r="L14"/>
  <c r="N34" i="39" s="1"/>
  <c r="O34" s="1"/>
  <c r="N14" i="1"/>
  <c r="P34" i="39"/>
  <c r="Q34" s="1"/>
  <c r="R14" i="1"/>
  <c r="L13"/>
  <c r="N4" i="39"/>
  <c r="O4" s="1"/>
  <c r="N13" i="1"/>
  <c r="P4" i="39" s="1"/>
  <c r="R13" i="1"/>
  <c r="L12"/>
  <c r="N3" i="39" s="1"/>
  <c r="N12" i="1"/>
  <c r="P3" i="39"/>
  <c r="R12" i="1"/>
  <c r="L11"/>
  <c r="N33" i="39" s="1"/>
  <c r="O33" s="1"/>
  <c r="N11" i="1"/>
  <c r="P33" i="39"/>
  <c r="Q33" s="1"/>
  <c r="R11" i="1"/>
  <c r="L10"/>
  <c r="N32" i="39"/>
  <c r="O32" s="1"/>
  <c r="N10" i="1"/>
  <c r="P32" i="39" s="1"/>
  <c r="R10" i="1"/>
  <c r="L9"/>
  <c r="N31" i="39" s="1"/>
  <c r="O31" s="1"/>
  <c r="N9" i="1"/>
  <c r="P31" i="39"/>
  <c r="Q31" s="1"/>
  <c r="R9" i="1"/>
  <c r="L8"/>
  <c r="N11" i="39"/>
  <c r="O11" s="1"/>
  <c r="N8" i="1"/>
  <c r="P11" i="39" s="1"/>
  <c r="Q11" s="1"/>
  <c r="R8" i="1"/>
  <c r="L7"/>
  <c r="N30" i="39" s="1"/>
  <c r="N7" i="1"/>
  <c r="P30" i="39"/>
  <c r="Q30" s="1"/>
  <c r="R7" i="1"/>
  <c r="L6"/>
  <c r="N29" i="39"/>
  <c r="O29" s="1"/>
  <c r="N6" i="1"/>
  <c r="P29" i="39" s="1"/>
  <c r="R6" i="1"/>
  <c r="L5"/>
  <c r="N10" i="39" s="1"/>
  <c r="O10" s="1"/>
  <c r="N5" i="1"/>
  <c r="P10" i="39"/>
  <c r="Q10" s="1"/>
  <c r="R5" i="1"/>
  <c r="L4"/>
  <c r="N9" i="39"/>
  <c r="O9" s="1"/>
  <c r="N4" i="1"/>
  <c r="P9" i="39" s="1"/>
  <c r="R4" i="1"/>
  <c r="Q71"/>
  <c r="Q70"/>
  <c r="T60" i="39"/>
  <c r="Q69" i="1"/>
  <c r="T28" i="39"/>
  <c r="Q68" i="1"/>
  <c r="T27" i="39"/>
  <c r="Q67" i="1"/>
  <c r="T26" i="39"/>
  <c r="V26" s="1"/>
  <c r="W26" s="1"/>
  <c r="Q66" i="1"/>
  <c r="T25" i="39"/>
  <c r="Q65" i="1"/>
  <c r="T59" i="39"/>
  <c r="V59" s="1"/>
  <c r="W59" s="1"/>
  <c r="Q64" i="1"/>
  <c r="T69" i="39"/>
  <c r="Q63" i="1"/>
  <c r="T24" i="39"/>
  <c r="V24" s="1"/>
  <c r="W24" s="1"/>
  <c r="Q62" i="1"/>
  <c r="T58" i="39"/>
  <c r="Q61" i="1"/>
  <c r="T57" i="39"/>
  <c r="V57" s="1"/>
  <c r="W57" s="1"/>
  <c r="Q60" i="1"/>
  <c r="T56" i="39"/>
  <c r="Q59" i="1"/>
  <c r="T55" i="39"/>
  <c r="V55" s="1"/>
  <c r="W55" s="1"/>
  <c r="Q58" i="1"/>
  <c r="T23" i="39"/>
  <c r="Q57" i="1"/>
  <c r="T54" i="39"/>
  <c r="V54" s="1"/>
  <c r="W54" s="1"/>
  <c r="Q56" i="1"/>
  <c r="T53" i="39"/>
  <c r="Q55" i="1"/>
  <c r="T8" i="39"/>
  <c r="Q54" i="1"/>
  <c r="T68" i="39"/>
  <c r="Q53" i="1"/>
  <c r="T52" i="39"/>
  <c r="Q52" i="1"/>
  <c r="T51" i="39"/>
  <c r="Q51" i="1"/>
  <c r="T22" i="39"/>
  <c r="Q50" i="1"/>
  <c r="T21" i="39"/>
  <c r="Q49" i="1"/>
  <c r="T20" i="39"/>
  <c r="Q48" i="1"/>
  <c r="T19" i="39"/>
  <c r="Q47" i="1"/>
  <c r="T50" i="39"/>
  <c r="Q46" i="1"/>
  <c r="T49" i="39"/>
  <c r="Q45" i="1"/>
  <c r="T67" i="39"/>
  <c r="Q44" i="1"/>
  <c r="T48" i="39"/>
  <c r="Q43" i="1"/>
  <c r="T47" i="39"/>
  <c r="Q42" i="1"/>
  <c r="T66" i="39"/>
  <c r="Q41" i="1"/>
  <c r="T46" i="39"/>
  <c r="Q40" i="1"/>
  <c r="T45" i="39"/>
  <c r="Q39" i="1"/>
  <c r="T18" i="39"/>
  <c r="Q38" i="1"/>
  <c r="T44" i="39"/>
  <c r="Q37" i="1"/>
  <c r="T17" i="39"/>
  <c r="Q36" i="1"/>
  <c r="T43" i="39"/>
  <c r="Q35" i="1"/>
  <c r="T42" i="39"/>
  <c r="Q34" i="1"/>
  <c r="T41" i="39"/>
  <c r="Q33" i="1"/>
  <c r="T65" i="39"/>
  <c r="Q32" i="1"/>
  <c r="T16" i="39"/>
  <c r="Q31" i="1"/>
  <c r="T40" i="39"/>
  <c r="Q30" i="1"/>
  <c r="T39" i="39"/>
  <c r="Q29" i="1"/>
  <c r="T64" i="39"/>
  <c r="Q28" i="1"/>
  <c r="T63" i="39"/>
  <c r="Q27" i="1"/>
  <c r="T15" i="39"/>
  <c r="U15" s="1"/>
  <c r="Q26" i="1"/>
  <c r="T14" i="39" s="1"/>
  <c r="U14" s="1"/>
  <c r="Q25" i="1"/>
  <c r="T62" i="39" s="1"/>
  <c r="Q24" i="1"/>
  <c r="T7" i="39" s="1"/>
  <c r="U7" s="1"/>
  <c r="Q23" i="1"/>
  <c r="T38" i="39" s="1"/>
  <c r="Q22" i="1"/>
  <c r="T13" i="39" s="1"/>
  <c r="U13" s="1"/>
  <c r="Q21" i="1"/>
  <c r="T37" i="39" s="1"/>
  <c r="U37" s="1"/>
  <c r="Q20" i="1"/>
  <c r="T61" i="39" s="1"/>
  <c r="U61" s="1"/>
  <c r="Q19" i="1"/>
  <c r="T12" i="39" s="1"/>
  <c r="U12" s="1"/>
  <c r="Q18" i="1"/>
  <c r="T6" i="39" s="1"/>
  <c r="U6" s="1"/>
  <c r="Q17" i="1"/>
  <c r="T5" i="39" s="1"/>
  <c r="U5" s="1"/>
  <c r="Q16" i="1"/>
  <c r="T36" i="39" s="1"/>
  <c r="U36" s="1"/>
  <c r="Q15" i="1"/>
  <c r="T35" i="39" s="1"/>
  <c r="U35" s="1"/>
  <c r="Q14" i="1"/>
  <c r="T34" i="39" s="1"/>
  <c r="U34" s="1"/>
  <c r="Q13" i="1"/>
  <c r="T4" i="39" s="1"/>
  <c r="U4" s="1"/>
  <c r="Q12" i="1"/>
  <c r="T3" i="39" s="1"/>
  <c r="Q11" i="1"/>
  <c r="T33" i="39" s="1"/>
  <c r="U33" s="1"/>
  <c r="Q10" i="1"/>
  <c r="T32" i="39" s="1"/>
  <c r="U32" s="1"/>
  <c r="Q9" i="1"/>
  <c r="T31" i="39" s="1"/>
  <c r="U31" s="1"/>
  <c r="Q8" i="1"/>
  <c r="T11" i="39" s="1"/>
  <c r="U11" s="1"/>
  <c r="Q7" i="1"/>
  <c r="T30" i="39" s="1"/>
  <c r="U30" s="1"/>
  <c r="Q6" i="1"/>
  <c r="T29" i="39" s="1"/>
  <c r="U29" s="1"/>
  <c r="Q5" i="1"/>
  <c r="T10" i="39" s="1"/>
  <c r="U10" s="1"/>
  <c r="Q4" i="1"/>
  <c r="T9" i="39" s="1"/>
  <c r="U9" s="1"/>
  <c r="X69" i="3"/>
  <c r="X68"/>
  <c r="X67"/>
  <c r="X66"/>
  <c r="X65"/>
  <c r="X64"/>
  <c r="X63"/>
  <c r="X62"/>
  <c r="X61"/>
  <c r="X60"/>
  <c r="X59"/>
  <c r="X58"/>
  <c r="X57"/>
  <c r="X56"/>
  <c r="X55"/>
  <c r="X54"/>
  <c r="X53"/>
  <c r="X52"/>
  <c r="X51"/>
  <c r="X50"/>
  <c r="X49"/>
  <c r="X48"/>
  <c r="X47"/>
  <c r="X46"/>
  <c r="X45"/>
  <c r="X44"/>
  <c r="X43"/>
  <c r="X42"/>
  <c r="X41"/>
  <c r="X40"/>
  <c r="X39"/>
  <c r="X38"/>
  <c r="X37"/>
  <c r="X36"/>
  <c r="X35"/>
  <c r="X34"/>
  <c r="X33"/>
  <c r="X32"/>
  <c r="X31"/>
  <c r="X30"/>
  <c r="X29"/>
  <c r="X28"/>
  <c r="X27"/>
  <c r="X26"/>
  <c r="X25"/>
  <c r="X24"/>
  <c r="X23"/>
  <c r="X22"/>
  <c r="X21"/>
  <c r="X20"/>
  <c r="X19"/>
  <c r="X18"/>
  <c r="X17"/>
  <c r="X16"/>
  <c r="X15"/>
  <c r="X14"/>
  <c r="X13"/>
  <c r="X12"/>
  <c r="X11"/>
  <c r="X10"/>
  <c r="X9"/>
  <c r="X8"/>
  <c r="X7"/>
  <c r="X6"/>
  <c r="X5"/>
  <c r="X4"/>
  <c r="K71"/>
  <c r="J71"/>
  <c r="I71"/>
  <c r="M71"/>
  <c r="H71"/>
  <c r="G71"/>
  <c r="F71"/>
  <c r="L70"/>
  <c r="N70"/>
  <c r="O70"/>
  <c r="M70"/>
  <c r="L69"/>
  <c r="M69"/>
  <c r="L68"/>
  <c r="N68"/>
  <c r="O68"/>
  <c r="M68"/>
  <c r="L67"/>
  <c r="M67"/>
  <c r="L66"/>
  <c r="N66"/>
  <c r="O66"/>
  <c r="M66"/>
  <c r="L65"/>
  <c r="M65"/>
  <c r="L64"/>
  <c r="N64"/>
  <c r="O64"/>
  <c r="M64"/>
  <c r="L63"/>
  <c r="M63"/>
  <c r="L62"/>
  <c r="N62"/>
  <c r="O62"/>
  <c r="M62"/>
  <c r="L61"/>
  <c r="M61"/>
  <c r="L60"/>
  <c r="N60"/>
  <c r="O60"/>
  <c r="M60"/>
  <c r="L59"/>
  <c r="N59"/>
  <c r="O59"/>
  <c r="M59"/>
  <c r="L58"/>
  <c r="N58"/>
  <c r="O58"/>
  <c r="M58"/>
  <c r="L57"/>
  <c r="N57"/>
  <c r="O57"/>
  <c r="M57"/>
  <c r="L56"/>
  <c r="N56"/>
  <c r="O56"/>
  <c r="M56"/>
  <c r="L55"/>
  <c r="N55"/>
  <c r="O55"/>
  <c r="M55"/>
  <c r="L54"/>
  <c r="N54"/>
  <c r="O54"/>
  <c r="M54"/>
  <c r="L53"/>
  <c r="N53"/>
  <c r="O53"/>
  <c r="M53"/>
  <c r="L52"/>
  <c r="N52"/>
  <c r="O52"/>
  <c r="M52"/>
  <c r="L51"/>
  <c r="N51"/>
  <c r="O51"/>
  <c r="M51"/>
  <c r="L50"/>
  <c r="N50"/>
  <c r="O50"/>
  <c r="M50"/>
  <c r="L49"/>
  <c r="N49"/>
  <c r="O49"/>
  <c r="M49"/>
  <c r="L48"/>
  <c r="N48"/>
  <c r="O48"/>
  <c r="M48"/>
  <c r="L47"/>
  <c r="N47"/>
  <c r="O47"/>
  <c r="M47"/>
  <c r="L46"/>
  <c r="N46"/>
  <c r="O46"/>
  <c r="M46"/>
  <c r="L45"/>
  <c r="N45"/>
  <c r="O45"/>
  <c r="M45"/>
  <c r="L44"/>
  <c r="N44"/>
  <c r="O44"/>
  <c r="M44"/>
  <c r="L43"/>
  <c r="N43"/>
  <c r="O43"/>
  <c r="M43"/>
  <c r="L42"/>
  <c r="N42"/>
  <c r="O42"/>
  <c r="M42"/>
  <c r="L41"/>
  <c r="N41"/>
  <c r="O41"/>
  <c r="M41"/>
  <c r="L40"/>
  <c r="N40"/>
  <c r="M40"/>
  <c r="L39"/>
  <c r="N39"/>
  <c r="O39"/>
  <c r="M39"/>
  <c r="L38"/>
  <c r="N38"/>
  <c r="O38"/>
  <c r="M38"/>
  <c r="L37"/>
  <c r="N37"/>
  <c r="O37"/>
  <c r="M37"/>
  <c r="L36"/>
  <c r="N36"/>
  <c r="O36"/>
  <c r="M36"/>
  <c r="L35"/>
  <c r="N35"/>
  <c r="O35"/>
  <c r="M35"/>
  <c r="L34"/>
  <c r="N34"/>
  <c r="O34"/>
  <c r="M34"/>
  <c r="L33"/>
  <c r="N33"/>
  <c r="O33"/>
  <c r="M33"/>
  <c r="L32"/>
  <c r="N32"/>
  <c r="O32"/>
  <c r="M32"/>
  <c r="L31"/>
  <c r="N31"/>
  <c r="O31"/>
  <c r="M31"/>
  <c r="L30"/>
  <c r="N30"/>
  <c r="O30"/>
  <c r="M30"/>
  <c r="L29"/>
  <c r="N29"/>
  <c r="O29"/>
  <c r="M29"/>
  <c r="L28"/>
  <c r="N28"/>
  <c r="O28"/>
  <c r="M28"/>
  <c r="L27"/>
  <c r="N27"/>
  <c r="O27"/>
  <c r="M27"/>
  <c r="L26"/>
  <c r="N26"/>
  <c r="O26"/>
  <c r="M26"/>
  <c r="L25"/>
  <c r="N25"/>
  <c r="O25"/>
  <c r="M25"/>
  <c r="L24"/>
  <c r="N24"/>
  <c r="O24"/>
  <c r="M24"/>
  <c r="L23"/>
  <c r="N23"/>
  <c r="O23"/>
  <c r="M23"/>
  <c r="L22"/>
  <c r="N22"/>
  <c r="O22"/>
  <c r="M22"/>
  <c r="L21"/>
  <c r="N21"/>
  <c r="O21"/>
  <c r="M21"/>
  <c r="L20"/>
  <c r="N20"/>
  <c r="O20"/>
  <c r="M20"/>
  <c r="L19"/>
  <c r="N19"/>
  <c r="O19"/>
  <c r="M19"/>
  <c r="L18"/>
  <c r="N18"/>
  <c r="O18"/>
  <c r="M18"/>
  <c r="L17"/>
  <c r="N17"/>
  <c r="O17"/>
  <c r="M17"/>
  <c r="L16"/>
  <c r="N16"/>
  <c r="O16"/>
  <c r="M16"/>
  <c r="L15"/>
  <c r="N15"/>
  <c r="O15"/>
  <c r="M15"/>
  <c r="L14"/>
  <c r="N14"/>
  <c r="O14"/>
  <c r="M14"/>
  <c r="L13"/>
  <c r="N13"/>
  <c r="O13"/>
  <c r="M13"/>
  <c r="L12"/>
  <c r="N12"/>
  <c r="O12"/>
  <c r="M12"/>
  <c r="L11"/>
  <c r="N11"/>
  <c r="O11"/>
  <c r="M11"/>
  <c r="L10"/>
  <c r="N10"/>
  <c r="O10"/>
  <c r="M10"/>
  <c r="L9"/>
  <c r="N9"/>
  <c r="O9"/>
  <c r="M9"/>
  <c r="L8"/>
  <c r="N8"/>
  <c r="O8"/>
  <c r="M8"/>
  <c r="L7"/>
  <c r="N7"/>
  <c r="O7"/>
  <c r="M7"/>
  <c r="L6"/>
  <c r="N6"/>
  <c r="O6"/>
  <c r="M6"/>
  <c r="L5"/>
  <c r="N5"/>
  <c r="O5"/>
  <c r="M5"/>
  <c r="L4"/>
  <c r="M4"/>
  <c r="E40" i="8"/>
  <c r="E41"/>
  <c r="E42"/>
  <c r="E43"/>
  <c r="E44"/>
  <c r="E45"/>
  <c r="E46"/>
  <c r="E47"/>
  <c r="E48"/>
  <c r="E49"/>
  <c r="E50"/>
  <c r="E51"/>
  <c r="E52"/>
  <c r="E53"/>
  <c r="E54"/>
  <c r="E55"/>
  <c r="E56"/>
  <c r="E57"/>
  <c r="E58"/>
  <c r="E59"/>
  <c r="E60"/>
  <c r="E61"/>
  <c r="E62"/>
  <c r="E63"/>
  <c r="E64"/>
  <c r="E65"/>
  <c r="E66"/>
  <c r="E67"/>
  <c r="E68"/>
  <c r="E69"/>
  <c r="G24"/>
  <c r="G8"/>
  <c r="G25"/>
  <c r="G9"/>
  <c r="G26"/>
  <c r="G27"/>
  <c r="G28"/>
  <c r="G55"/>
  <c r="G3"/>
  <c r="G4"/>
  <c r="G29"/>
  <c r="G30"/>
  <c r="G31"/>
  <c r="G5"/>
  <c r="G6"/>
  <c r="G32"/>
  <c r="G56"/>
  <c r="G33"/>
  <c r="G10"/>
  <c r="G57"/>
  <c r="G11"/>
  <c r="G58"/>
  <c r="G12"/>
  <c r="G13"/>
  <c r="G59"/>
  <c r="G60"/>
  <c r="G61"/>
  <c r="G34"/>
  <c r="G35"/>
  <c r="G62"/>
  <c r="G36"/>
  <c r="G63"/>
  <c r="G37"/>
  <c r="G38"/>
  <c r="G39"/>
  <c r="G14"/>
  <c r="G64"/>
  <c r="G65"/>
  <c r="G40"/>
  <c r="G41"/>
  <c r="G42"/>
  <c r="G66"/>
  <c r="G43"/>
  <c r="G44"/>
  <c r="G15"/>
  <c r="G7"/>
  <c r="G16"/>
  <c r="G17"/>
  <c r="G45"/>
  <c r="G46"/>
  <c r="G67"/>
  <c r="G18"/>
  <c r="G47"/>
  <c r="G68"/>
  <c r="G48"/>
  <c r="G49"/>
  <c r="G50"/>
  <c r="G51"/>
  <c r="G52"/>
  <c r="G19"/>
  <c r="G69"/>
  <c r="G53"/>
  <c r="G20"/>
  <c r="G21"/>
  <c r="G22"/>
  <c r="G54"/>
  <c r="G23"/>
  <c r="H3"/>
  <c r="H4"/>
  <c r="H5"/>
  <c r="H6"/>
  <c r="H7"/>
  <c r="H8"/>
  <c r="H9"/>
  <c r="H10"/>
  <c r="H11"/>
  <c r="H12"/>
  <c r="H13"/>
  <c r="H14"/>
  <c r="H15"/>
  <c r="H16"/>
  <c r="H17"/>
  <c r="H18"/>
  <c r="H19"/>
  <c r="H20"/>
  <c r="H21"/>
  <c r="H22"/>
  <c r="H23"/>
  <c r="H24"/>
  <c r="H25"/>
  <c r="H26"/>
  <c r="H27"/>
  <c r="H28"/>
  <c r="H29"/>
  <c r="H30"/>
  <c r="H31"/>
  <c r="H32"/>
  <c r="H33"/>
  <c r="H34"/>
  <c r="H35"/>
  <c r="H36"/>
  <c r="H37"/>
  <c r="H38"/>
  <c r="H39"/>
  <c r="H40"/>
  <c r="H41"/>
  <c r="H42"/>
  <c r="H43"/>
  <c r="H44"/>
  <c r="H45"/>
  <c r="H46"/>
  <c r="H47"/>
  <c r="H48"/>
  <c r="H49"/>
  <c r="H50"/>
  <c r="H51"/>
  <c r="H52"/>
  <c r="H53"/>
  <c r="H54"/>
  <c r="H55"/>
  <c r="H56"/>
  <c r="H57"/>
  <c r="H58"/>
  <c r="H59"/>
  <c r="H60"/>
  <c r="H61"/>
  <c r="H62"/>
  <c r="H63"/>
  <c r="H64"/>
  <c r="H65"/>
  <c r="H66"/>
  <c r="H67"/>
  <c r="H68"/>
  <c r="H69"/>
  <c r="F12" i="1"/>
  <c r="F49"/>
  <c r="F13"/>
  <c r="F7"/>
  <c r="F17"/>
  <c r="F18"/>
  <c r="F15"/>
  <c r="F24"/>
  <c r="F55"/>
  <c r="F68"/>
  <c r="F27"/>
  <c r="F48"/>
  <c r="F58"/>
  <c r="F66"/>
  <c r="F63"/>
  <c r="F22"/>
  <c r="F67"/>
  <c r="F51"/>
  <c r="F4"/>
  <c r="F70"/>
  <c r="F5"/>
  <c r="F6"/>
  <c r="F26"/>
  <c r="F8"/>
  <c r="F50"/>
  <c r="F10"/>
  <c r="F32"/>
  <c r="F11"/>
  <c r="F39"/>
  <c r="F14"/>
  <c r="F53"/>
  <c r="F16"/>
  <c r="F19"/>
  <c r="F37"/>
  <c r="F38"/>
  <c r="F30"/>
  <c r="F57"/>
  <c r="F31"/>
  <c r="F60"/>
  <c r="F34"/>
  <c r="F35"/>
  <c r="F36"/>
  <c r="F69"/>
  <c r="F44"/>
  <c r="F42"/>
  <c r="F9"/>
  <c r="F43"/>
  <c r="F52"/>
  <c r="F59"/>
  <c r="F62"/>
  <c r="F56"/>
  <c r="F61"/>
  <c r="F65"/>
  <c r="F40"/>
  <c r="F47"/>
  <c r="F20"/>
  <c r="F28"/>
  <c r="F21"/>
  <c r="F46"/>
  <c r="F23"/>
  <c r="F25"/>
  <c r="F29"/>
  <c r="F33"/>
  <c r="F64"/>
  <c r="F45"/>
  <c r="F54"/>
  <c r="T54"/>
  <c r="H12"/>
  <c r="H49"/>
  <c r="H13"/>
  <c r="K7" i="25"/>
  <c r="J30" i="39"/>
  <c r="K30"/>
  <c r="H17" i="1"/>
  <c r="H18"/>
  <c r="H15"/>
  <c r="H24"/>
  <c r="H55"/>
  <c r="H27"/>
  <c r="H48"/>
  <c r="H58"/>
  <c r="H63"/>
  <c r="H67"/>
  <c r="H4"/>
  <c r="K70" i="25"/>
  <c r="J60" i="39"/>
  <c r="K60"/>
  <c r="K5" i="25"/>
  <c r="J10" i="39"/>
  <c r="K10" s="1"/>
  <c r="K6" i="25"/>
  <c r="J29" i="39"/>
  <c r="K29"/>
  <c r="H26" i="1"/>
  <c r="K8" i="25"/>
  <c r="J11" i="39"/>
  <c r="K11"/>
  <c r="H50" i="1"/>
  <c r="K10" i="25"/>
  <c r="J32" i="39"/>
  <c r="K32"/>
  <c r="H11" i="1"/>
  <c r="K14" i="25"/>
  <c r="J34" i="39"/>
  <c r="K34"/>
  <c r="H53" i="1"/>
  <c r="H16"/>
  <c r="H19"/>
  <c r="H30"/>
  <c r="H57"/>
  <c r="H31"/>
  <c r="H60"/>
  <c r="H36"/>
  <c r="H69"/>
  <c r="H41"/>
  <c r="H42"/>
  <c r="H9"/>
  <c r="H59"/>
  <c r="H62"/>
  <c r="H56"/>
  <c r="H61"/>
  <c r="H65"/>
  <c r="H40"/>
  <c r="H46"/>
  <c r="H23"/>
  <c r="H25"/>
  <c r="H29"/>
  <c r="H64"/>
  <c r="H45"/>
  <c r="H54"/>
  <c r="D12"/>
  <c r="D49"/>
  <c r="D13"/>
  <c r="D7"/>
  <c r="D17"/>
  <c r="D18"/>
  <c r="D15"/>
  <c r="D24"/>
  <c r="D55"/>
  <c r="D68"/>
  <c r="D27"/>
  <c r="D48"/>
  <c r="D58"/>
  <c r="D66"/>
  <c r="D63"/>
  <c r="D22"/>
  <c r="D67"/>
  <c r="D51"/>
  <c r="D4"/>
  <c r="D70"/>
  <c r="D5"/>
  <c r="D6"/>
  <c r="D26"/>
  <c r="D8"/>
  <c r="D50"/>
  <c r="D10"/>
  <c r="D32"/>
  <c r="D11"/>
  <c r="D39"/>
  <c r="D14"/>
  <c r="D53"/>
  <c r="D16"/>
  <c r="D19"/>
  <c r="D37"/>
  <c r="D38"/>
  <c r="D30"/>
  <c r="D57"/>
  <c r="D31"/>
  <c r="D60"/>
  <c r="D34"/>
  <c r="D35"/>
  <c r="D36"/>
  <c r="D69"/>
  <c r="D41"/>
  <c r="D44"/>
  <c r="D42"/>
  <c r="D9"/>
  <c r="D43"/>
  <c r="D52"/>
  <c r="D59"/>
  <c r="D62"/>
  <c r="D56"/>
  <c r="D61"/>
  <c r="D65"/>
  <c r="D40"/>
  <c r="D47"/>
  <c r="D20"/>
  <c r="D28"/>
  <c r="D21"/>
  <c r="D46"/>
  <c r="D23"/>
  <c r="D25"/>
  <c r="D29"/>
  <c r="D33"/>
  <c r="D64"/>
  <c r="D45"/>
  <c r="D54"/>
  <c r="C12"/>
  <c r="C49"/>
  <c r="C13"/>
  <c r="C7"/>
  <c r="C17"/>
  <c r="C18"/>
  <c r="C15"/>
  <c r="C24"/>
  <c r="C55"/>
  <c r="C68"/>
  <c r="C27"/>
  <c r="C48"/>
  <c r="C58"/>
  <c r="C66"/>
  <c r="C63"/>
  <c r="C22"/>
  <c r="C67"/>
  <c r="C51"/>
  <c r="C4"/>
  <c r="C70"/>
  <c r="C5"/>
  <c r="C6"/>
  <c r="C26"/>
  <c r="C8"/>
  <c r="C50"/>
  <c r="C10"/>
  <c r="C32"/>
  <c r="C11"/>
  <c r="C39"/>
  <c r="C14"/>
  <c r="C53"/>
  <c r="C16"/>
  <c r="C19"/>
  <c r="C37"/>
  <c r="C38"/>
  <c r="C30"/>
  <c r="C57"/>
  <c r="C31"/>
  <c r="C60"/>
  <c r="C34"/>
  <c r="C35"/>
  <c r="C36"/>
  <c r="C69"/>
  <c r="C41"/>
  <c r="C44"/>
  <c r="C42"/>
  <c r="C9"/>
  <c r="C43"/>
  <c r="C52"/>
  <c r="C59"/>
  <c r="C62"/>
  <c r="C56"/>
  <c r="C61"/>
  <c r="C65"/>
  <c r="C40"/>
  <c r="C47"/>
  <c r="C20"/>
  <c r="C28"/>
  <c r="C21"/>
  <c r="C46"/>
  <c r="C23"/>
  <c r="C25"/>
  <c r="C29"/>
  <c r="C33"/>
  <c r="C64"/>
  <c r="C45"/>
  <c r="C54"/>
  <c r="C2" i="14"/>
  <c r="C70" i="22"/>
  <c r="S70"/>
  <c r="C69"/>
  <c r="S69"/>
  <c r="C68"/>
  <c r="S68"/>
  <c r="C67"/>
  <c r="S67"/>
  <c r="C66"/>
  <c r="S66"/>
  <c r="C65"/>
  <c r="S65"/>
  <c r="C64"/>
  <c r="S64"/>
  <c r="C63"/>
  <c r="S63"/>
  <c r="C62"/>
  <c r="S62"/>
  <c r="C61"/>
  <c r="S61"/>
  <c r="C60"/>
  <c r="S60"/>
  <c r="C59"/>
  <c r="S59"/>
  <c r="C58"/>
  <c r="S58"/>
  <c r="C57"/>
  <c r="S57"/>
  <c r="C56"/>
  <c r="S56"/>
  <c r="C55"/>
  <c r="S55"/>
  <c r="C54"/>
  <c r="S54"/>
  <c r="C53"/>
  <c r="S53"/>
  <c r="C52"/>
  <c r="S52"/>
  <c r="C51"/>
  <c r="S51"/>
  <c r="C50"/>
  <c r="S50"/>
  <c r="C49"/>
  <c r="S49"/>
  <c r="C48"/>
  <c r="S48"/>
  <c r="C47"/>
  <c r="S47"/>
  <c r="C46"/>
  <c r="S46"/>
  <c r="C45"/>
  <c r="S45"/>
  <c r="C44"/>
  <c r="S44"/>
  <c r="C43"/>
  <c r="S43"/>
  <c r="C42"/>
  <c r="S42"/>
  <c r="C41"/>
  <c r="S41"/>
  <c r="C40"/>
  <c r="S40"/>
  <c r="C39"/>
  <c r="S39"/>
  <c r="C38"/>
  <c r="S38"/>
  <c r="C37"/>
  <c r="S37"/>
  <c r="C36"/>
  <c r="S36"/>
  <c r="C35"/>
  <c r="S35"/>
  <c r="C34"/>
  <c r="S34"/>
  <c r="C33"/>
  <c r="S33"/>
  <c r="C32"/>
  <c r="S32"/>
  <c r="C31"/>
  <c r="S31"/>
  <c r="C30"/>
  <c r="S30"/>
  <c r="C29"/>
  <c r="S29"/>
  <c r="C28"/>
  <c r="S28"/>
  <c r="C27"/>
  <c r="S27"/>
  <c r="C26"/>
  <c r="S26"/>
  <c r="C25"/>
  <c r="S25"/>
  <c r="C24"/>
  <c r="S24"/>
  <c r="C23"/>
  <c r="S23"/>
  <c r="C22"/>
  <c r="S22"/>
  <c r="C21"/>
  <c r="S21"/>
  <c r="C20"/>
  <c r="S20"/>
  <c r="C19"/>
  <c r="S19"/>
  <c r="C18"/>
  <c r="S18"/>
  <c r="C17"/>
  <c r="S17"/>
  <c r="C16"/>
  <c r="S16"/>
  <c r="C15"/>
  <c r="S15"/>
  <c r="C14"/>
  <c r="S14"/>
  <c r="C13"/>
  <c r="S13"/>
  <c r="C12"/>
  <c r="S12"/>
  <c r="C11"/>
  <c r="S11"/>
  <c r="C10"/>
  <c r="S10"/>
  <c r="C9"/>
  <c r="S9"/>
  <c r="C8"/>
  <c r="S8"/>
  <c r="C7"/>
  <c r="S7"/>
  <c r="C6"/>
  <c r="S6"/>
  <c r="C5"/>
  <c r="S5"/>
  <c r="C4"/>
  <c r="S4"/>
  <c r="D71"/>
  <c r="T71"/>
  <c r="E70"/>
  <c r="U70"/>
  <c r="D70"/>
  <c r="T70"/>
  <c r="O70"/>
  <c r="E69"/>
  <c r="U69" s="1"/>
  <c r="D69"/>
  <c r="T69" s="1"/>
  <c r="O69"/>
  <c r="E68"/>
  <c r="U68"/>
  <c r="D68"/>
  <c r="T68"/>
  <c r="O68"/>
  <c r="E67"/>
  <c r="U67" s="1"/>
  <c r="D67"/>
  <c r="T67" s="1"/>
  <c r="O67"/>
  <c r="E66"/>
  <c r="U66"/>
  <c r="D66"/>
  <c r="T66"/>
  <c r="O66"/>
  <c r="E65"/>
  <c r="U65" s="1"/>
  <c r="D65"/>
  <c r="T65" s="1"/>
  <c r="O65"/>
  <c r="E64"/>
  <c r="U64"/>
  <c r="D64"/>
  <c r="T64"/>
  <c r="O64"/>
  <c r="E63"/>
  <c r="U63" s="1"/>
  <c r="D63"/>
  <c r="T63" s="1"/>
  <c r="O63"/>
  <c r="E62"/>
  <c r="U62"/>
  <c r="D62"/>
  <c r="T62"/>
  <c r="O62"/>
  <c r="E61"/>
  <c r="U61" s="1"/>
  <c r="D61"/>
  <c r="T61" s="1"/>
  <c r="O61"/>
  <c r="E60"/>
  <c r="U60"/>
  <c r="D60"/>
  <c r="T60"/>
  <c r="O60"/>
  <c r="E59"/>
  <c r="U59" s="1"/>
  <c r="D59"/>
  <c r="T59" s="1"/>
  <c r="O59"/>
  <c r="E58"/>
  <c r="U58"/>
  <c r="D58"/>
  <c r="T58"/>
  <c r="O58"/>
  <c r="E57"/>
  <c r="U57" s="1"/>
  <c r="D57"/>
  <c r="T57" s="1"/>
  <c r="O57"/>
  <c r="E56"/>
  <c r="U56"/>
  <c r="D56"/>
  <c r="T56"/>
  <c r="O56"/>
  <c r="E55"/>
  <c r="D55"/>
  <c r="T55"/>
  <c r="O55"/>
  <c r="N54"/>
  <c r="E54"/>
  <c r="D54"/>
  <c r="T54" s="1"/>
  <c r="O54"/>
  <c r="N53"/>
  <c r="E53"/>
  <c r="D53"/>
  <c r="T53"/>
  <c r="O53"/>
  <c r="N52"/>
  <c r="E52"/>
  <c r="D52"/>
  <c r="T52" s="1"/>
  <c r="O52"/>
  <c r="N51"/>
  <c r="E51"/>
  <c r="D51"/>
  <c r="T51"/>
  <c r="O51"/>
  <c r="N50"/>
  <c r="E50"/>
  <c r="D50"/>
  <c r="T50" s="1"/>
  <c r="O50"/>
  <c r="N49"/>
  <c r="E49"/>
  <c r="D49"/>
  <c r="T49"/>
  <c r="O49"/>
  <c r="N48"/>
  <c r="E48"/>
  <c r="D48"/>
  <c r="T48" s="1"/>
  <c r="O48"/>
  <c r="N47"/>
  <c r="E47"/>
  <c r="D47"/>
  <c r="T47"/>
  <c r="O47"/>
  <c r="N46"/>
  <c r="E46"/>
  <c r="D46"/>
  <c r="T46" s="1"/>
  <c r="O46"/>
  <c r="N45"/>
  <c r="E45"/>
  <c r="D45"/>
  <c r="T45"/>
  <c r="O45"/>
  <c r="N44"/>
  <c r="E44"/>
  <c r="D44"/>
  <c r="T44" s="1"/>
  <c r="O44"/>
  <c r="N43"/>
  <c r="E43"/>
  <c r="D43"/>
  <c r="T43"/>
  <c r="O43"/>
  <c r="N42"/>
  <c r="E42"/>
  <c r="D42"/>
  <c r="T42" s="1"/>
  <c r="O42"/>
  <c r="N41"/>
  <c r="E41"/>
  <c r="D41"/>
  <c r="T41"/>
  <c r="O41"/>
  <c r="N40"/>
  <c r="E40"/>
  <c r="D40"/>
  <c r="T40" s="1"/>
  <c r="O40"/>
  <c r="N39"/>
  <c r="E39"/>
  <c r="D39"/>
  <c r="T39"/>
  <c r="O39"/>
  <c r="N38"/>
  <c r="E38"/>
  <c r="D38"/>
  <c r="T38" s="1"/>
  <c r="O38"/>
  <c r="N37"/>
  <c r="E37"/>
  <c r="D37"/>
  <c r="T37"/>
  <c r="O37"/>
  <c r="N36"/>
  <c r="E36"/>
  <c r="D36"/>
  <c r="T36" s="1"/>
  <c r="O36"/>
  <c r="N35"/>
  <c r="E35"/>
  <c r="D35"/>
  <c r="T35"/>
  <c r="O35"/>
  <c r="N34"/>
  <c r="E34"/>
  <c r="D34"/>
  <c r="T34" s="1"/>
  <c r="O34"/>
  <c r="N33"/>
  <c r="E33"/>
  <c r="D33"/>
  <c r="T33"/>
  <c r="O33"/>
  <c r="N32"/>
  <c r="E32"/>
  <c r="D32"/>
  <c r="T32" s="1"/>
  <c r="O32"/>
  <c r="N31"/>
  <c r="E31"/>
  <c r="D31"/>
  <c r="T31"/>
  <c r="O31"/>
  <c r="N30"/>
  <c r="E30"/>
  <c r="D30"/>
  <c r="T30" s="1"/>
  <c r="O30"/>
  <c r="N29"/>
  <c r="E29"/>
  <c r="D29"/>
  <c r="T29"/>
  <c r="O29"/>
  <c r="N28"/>
  <c r="E28"/>
  <c r="D28"/>
  <c r="T28" s="1"/>
  <c r="O28"/>
  <c r="N27"/>
  <c r="E27"/>
  <c r="D27"/>
  <c r="T27"/>
  <c r="O27"/>
  <c r="N26"/>
  <c r="E26"/>
  <c r="D26"/>
  <c r="T26" s="1"/>
  <c r="O26"/>
  <c r="N25"/>
  <c r="E25"/>
  <c r="D25"/>
  <c r="T25"/>
  <c r="O25"/>
  <c r="N24"/>
  <c r="E24"/>
  <c r="D24"/>
  <c r="T24" s="1"/>
  <c r="O24"/>
  <c r="N23"/>
  <c r="E23"/>
  <c r="D23"/>
  <c r="T23"/>
  <c r="O23"/>
  <c r="N22"/>
  <c r="E22"/>
  <c r="D22"/>
  <c r="T22" s="1"/>
  <c r="O22"/>
  <c r="N21"/>
  <c r="E21"/>
  <c r="D21"/>
  <c r="T21"/>
  <c r="O21"/>
  <c r="N20"/>
  <c r="E20"/>
  <c r="D20"/>
  <c r="T20" s="1"/>
  <c r="O20"/>
  <c r="N19"/>
  <c r="E19"/>
  <c r="D19"/>
  <c r="T19"/>
  <c r="O19"/>
  <c r="N18"/>
  <c r="E18"/>
  <c r="D18"/>
  <c r="T18" s="1"/>
  <c r="O18"/>
  <c r="N17"/>
  <c r="E17"/>
  <c r="D17"/>
  <c r="T17"/>
  <c r="O17"/>
  <c r="N16"/>
  <c r="E16"/>
  <c r="D16"/>
  <c r="T16" s="1"/>
  <c r="O16"/>
  <c r="N15"/>
  <c r="E15"/>
  <c r="D15"/>
  <c r="T15"/>
  <c r="O15"/>
  <c r="N14"/>
  <c r="E14"/>
  <c r="D14"/>
  <c r="T14" s="1"/>
  <c r="O14"/>
  <c r="N13"/>
  <c r="E13"/>
  <c r="D13"/>
  <c r="T13"/>
  <c r="O13"/>
  <c r="N12"/>
  <c r="E12"/>
  <c r="D12"/>
  <c r="T12" s="1"/>
  <c r="O12"/>
  <c r="N11"/>
  <c r="E11"/>
  <c r="D11"/>
  <c r="T11"/>
  <c r="O11"/>
  <c r="N10"/>
  <c r="E10"/>
  <c r="D10"/>
  <c r="T10" s="1"/>
  <c r="O10"/>
  <c r="N9"/>
  <c r="E9"/>
  <c r="D9"/>
  <c r="T9"/>
  <c r="O9"/>
  <c r="N8"/>
  <c r="E8"/>
  <c r="D8"/>
  <c r="T8" s="1"/>
  <c r="O8"/>
  <c r="N7"/>
  <c r="E7"/>
  <c r="D7"/>
  <c r="T7"/>
  <c r="O7"/>
  <c r="N6"/>
  <c r="E6"/>
  <c r="D6"/>
  <c r="T6" s="1"/>
  <c r="O6"/>
  <c r="N5"/>
  <c r="E5"/>
  <c r="D5"/>
  <c r="T5"/>
  <c r="O5"/>
  <c r="E4"/>
  <c r="U4" s="1"/>
  <c r="N4"/>
  <c r="D4"/>
  <c r="T4"/>
  <c r="O4"/>
  <c r="P71" i="1"/>
  <c r="P70"/>
  <c r="P69"/>
  <c r="P68"/>
  <c r="P67"/>
  <c r="P66"/>
  <c r="P65"/>
  <c r="P64"/>
  <c r="P63"/>
  <c r="P62"/>
  <c r="P61"/>
  <c r="P60"/>
  <c r="P59"/>
  <c r="P58"/>
  <c r="P57"/>
  <c r="P56"/>
  <c r="P55"/>
  <c r="P54"/>
  <c r="P53"/>
  <c r="P52"/>
  <c r="P51"/>
  <c r="P50"/>
  <c r="P49"/>
  <c r="P48"/>
  <c r="P47"/>
  <c r="P46"/>
  <c r="P45"/>
  <c r="P44"/>
  <c r="P43"/>
  <c r="P42"/>
  <c r="P41"/>
  <c r="P40"/>
  <c r="P39"/>
  <c r="P38"/>
  <c r="P37"/>
  <c r="P36"/>
  <c r="P35"/>
  <c r="P34"/>
  <c r="P33"/>
  <c r="P32"/>
  <c r="P31"/>
  <c r="P30"/>
  <c r="P29"/>
  <c r="P28"/>
  <c r="P27"/>
  <c r="P26"/>
  <c r="P25"/>
  <c r="P24"/>
  <c r="P23"/>
  <c r="P22"/>
  <c r="P21"/>
  <c r="P20"/>
  <c r="P19"/>
  <c r="P18"/>
  <c r="P17"/>
  <c r="P16"/>
  <c r="P15"/>
  <c r="P14"/>
  <c r="P13"/>
  <c r="P12"/>
  <c r="P11"/>
  <c r="P10"/>
  <c r="P9"/>
  <c r="P8"/>
  <c r="P7"/>
  <c r="P6"/>
  <c r="P5"/>
  <c r="P4"/>
  <c r="D71" i="28"/>
  <c r="S71" s="1"/>
  <c r="D70"/>
  <c r="S70" s="1"/>
  <c r="C70"/>
  <c r="R70" s="1"/>
  <c r="D69"/>
  <c r="S69" s="1"/>
  <c r="C69"/>
  <c r="R69" s="1"/>
  <c r="D68"/>
  <c r="S68" s="1"/>
  <c r="C68"/>
  <c r="R68" s="1"/>
  <c r="D67"/>
  <c r="S67" s="1"/>
  <c r="C67"/>
  <c r="R67" s="1"/>
  <c r="D66"/>
  <c r="S66" s="1"/>
  <c r="C66"/>
  <c r="R66" s="1"/>
  <c r="D65"/>
  <c r="S65" s="1"/>
  <c r="C65"/>
  <c r="R65" s="1"/>
  <c r="D64"/>
  <c r="S64" s="1"/>
  <c r="C64"/>
  <c r="R64" s="1"/>
  <c r="D63"/>
  <c r="S63" s="1"/>
  <c r="C63"/>
  <c r="R63" s="1"/>
  <c r="D62"/>
  <c r="S62" s="1"/>
  <c r="C62"/>
  <c r="R62" s="1"/>
  <c r="D61"/>
  <c r="S61" s="1"/>
  <c r="C61"/>
  <c r="R61" s="1"/>
  <c r="D60"/>
  <c r="S60" s="1"/>
  <c r="C60"/>
  <c r="R60" s="1"/>
  <c r="D59"/>
  <c r="S59" s="1"/>
  <c r="C59"/>
  <c r="R59" s="1"/>
  <c r="D58"/>
  <c r="S58" s="1"/>
  <c r="C58"/>
  <c r="R58" s="1"/>
  <c r="D57"/>
  <c r="S57" s="1"/>
  <c r="C57"/>
  <c r="R57" s="1"/>
  <c r="D56"/>
  <c r="S56" s="1"/>
  <c r="C56"/>
  <c r="R56" s="1"/>
  <c r="D55"/>
  <c r="S55" s="1"/>
  <c r="C55"/>
  <c r="R55" s="1"/>
  <c r="D54"/>
  <c r="S54" s="1"/>
  <c r="C54"/>
  <c r="R54" s="1"/>
  <c r="D53"/>
  <c r="S53" s="1"/>
  <c r="C53"/>
  <c r="R53" s="1"/>
  <c r="D52"/>
  <c r="S52" s="1"/>
  <c r="C52"/>
  <c r="R52" s="1"/>
  <c r="D51"/>
  <c r="S51" s="1"/>
  <c r="C51"/>
  <c r="R51" s="1"/>
  <c r="D50"/>
  <c r="S50" s="1"/>
  <c r="C50"/>
  <c r="R50" s="1"/>
  <c r="D49"/>
  <c r="S49" s="1"/>
  <c r="C49"/>
  <c r="R49" s="1"/>
  <c r="D48"/>
  <c r="S48" s="1"/>
  <c r="C48"/>
  <c r="R48" s="1"/>
  <c r="D47"/>
  <c r="S47" s="1"/>
  <c r="C47"/>
  <c r="R47" s="1"/>
  <c r="D46"/>
  <c r="S46" s="1"/>
  <c r="C46"/>
  <c r="R46" s="1"/>
  <c r="D45"/>
  <c r="S45" s="1"/>
  <c r="C45"/>
  <c r="R45" s="1"/>
  <c r="D44"/>
  <c r="S44" s="1"/>
  <c r="C44"/>
  <c r="R44" s="1"/>
  <c r="D43"/>
  <c r="S43" s="1"/>
  <c r="C43"/>
  <c r="R43" s="1"/>
  <c r="D42"/>
  <c r="S42" s="1"/>
  <c r="C42"/>
  <c r="R42" s="1"/>
  <c r="D41"/>
  <c r="S41" s="1"/>
  <c r="C41"/>
  <c r="R41" s="1"/>
  <c r="D40"/>
  <c r="S40" s="1"/>
  <c r="C40"/>
  <c r="R40" s="1"/>
  <c r="D39"/>
  <c r="S39" s="1"/>
  <c r="C39"/>
  <c r="R39" s="1"/>
  <c r="D38"/>
  <c r="S38" s="1"/>
  <c r="C38"/>
  <c r="R38" s="1"/>
  <c r="D37"/>
  <c r="S37" s="1"/>
  <c r="C37"/>
  <c r="R37" s="1"/>
  <c r="D36"/>
  <c r="S36" s="1"/>
  <c r="C36"/>
  <c r="R36" s="1"/>
  <c r="D35"/>
  <c r="S35" s="1"/>
  <c r="C35"/>
  <c r="R35" s="1"/>
  <c r="D34"/>
  <c r="S34" s="1"/>
  <c r="C34"/>
  <c r="R34" s="1"/>
  <c r="D33"/>
  <c r="S33" s="1"/>
  <c r="C33"/>
  <c r="R33" s="1"/>
  <c r="D32"/>
  <c r="S32" s="1"/>
  <c r="C32"/>
  <c r="R32" s="1"/>
  <c r="D31"/>
  <c r="S31" s="1"/>
  <c r="C31"/>
  <c r="R31" s="1"/>
  <c r="D30"/>
  <c r="S30" s="1"/>
  <c r="C30"/>
  <c r="R30" s="1"/>
  <c r="D29"/>
  <c r="S29" s="1"/>
  <c r="C29"/>
  <c r="R29" s="1"/>
  <c r="D28"/>
  <c r="S28" s="1"/>
  <c r="C28"/>
  <c r="R28" s="1"/>
  <c r="D27"/>
  <c r="S27" s="1"/>
  <c r="C27"/>
  <c r="R27" s="1"/>
  <c r="D26"/>
  <c r="S26" s="1"/>
  <c r="C26"/>
  <c r="R26" s="1"/>
  <c r="D25"/>
  <c r="S25" s="1"/>
  <c r="C25"/>
  <c r="R25" s="1"/>
  <c r="D24"/>
  <c r="S24" s="1"/>
  <c r="C24"/>
  <c r="R24" s="1"/>
  <c r="D23"/>
  <c r="S23" s="1"/>
  <c r="C23"/>
  <c r="R23" s="1"/>
  <c r="D22"/>
  <c r="S22" s="1"/>
  <c r="C22"/>
  <c r="R22" s="1"/>
  <c r="D21"/>
  <c r="S21" s="1"/>
  <c r="C21"/>
  <c r="R21" s="1"/>
  <c r="D20"/>
  <c r="S20" s="1"/>
  <c r="C20"/>
  <c r="R20" s="1"/>
  <c r="D19"/>
  <c r="S19" s="1"/>
  <c r="C19"/>
  <c r="R19" s="1"/>
  <c r="D18"/>
  <c r="S18" s="1"/>
  <c r="C18"/>
  <c r="R18" s="1"/>
  <c r="D17"/>
  <c r="S17" s="1"/>
  <c r="C17"/>
  <c r="R17" s="1"/>
  <c r="D16"/>
  <c r="S16" s="1"/>
  <c r="C16"/>
  <c r="R16" s="1"/>
  <c r="D15"/>
  <c r="S15" s="1"/>
  <c r="C15"/>
  <c r="R15" s="1"/>
  <c r="D14"/>
  <c r="S14" s="1"/>
  <c r="C14"/>
  <c r="R14" s="1"/>
  <c r="D13"/>
  <c r="S13" s="1"/>
  <c r="C13"/>
  <c r="R13" s="1"/>
  <c r="D12"/>
  <c r="S12" s="1"/>
  <c r="C12"/>
  <c r="R12" s="1"/>
  <c r="D11"/>
  <c r="S11" s="1"/>
  <c r="C11"/>
  <c r="R11" s="1"/>
  <c r="D10"/>
  <c r="S10" s="1"/>
  <c r="C10"/>
  <c r="R10" s="1"/>
  <c r="D9"/>
  <c r="S9" s="1"/>
  <c r="C9"/>
  <c r="R9" s="1"/>
  <c r="D8"/>
  <c r="S8" s="1"/>
  <c r="C8"/>
  <c r="R8" s="1"/>
  <c r="D7"/>
  <c r="S7" s="1"/>
  <c r="C7"/>
  <c r="R7" s="1"/>
  <c r="D6"/>
  <c r="S6" s="1"/>
  <c r="C6"/>
  <c r="R6" s="1"/>
  <c r="D5"/>
  <c r="S5" s="1"/>
  <c r="C5"/>
  <c r="R5" s="1"/>
  <c r="D4"/>
  <c r="S4" s="1"/>
  <c r="C4"/>
  <c r="R4" s="1"/>
  <c r="L71"/>
  <c r="J71" i="34"/>
  <c r="J70"/>
  <c r="J69"/>
  <c r="J68"/>
  <c r="J67"/>
  <c r="J66"/>
  <c r="J65"/>
  <c r="J64"/>
  <c r="J63"/>
  <c r="J62"/>
  <c r="J61"/>
  <c r="J60"/>
  <c r="J59"/>
  <c r="J58"/>
  <c r="J57"/>
  <c r="J56"/>
  <c r="J55"/>
  <c r="J54"/>
  <c r="J53"/>
  <c r="J52"/>
  <c r="J51"/>
  <c r="J50"/>
  <c r="J49"/>
  <c r="J48"/>
  <c r="J47"/>
  <c r="J46"/>
  <c r="J45"/>
  <c r="J44"/>
  <c r="J43"/>
  <c r="J42"/>
  <c r="J41"/>
  <c r="J40"/>
  <c r="J39"/>
  <c r="J38"/>
  <c r="J37"/>
  <c r="J36"/>
  <c r="J35"/>
  <c r="J34"/>
  <c r="J33"/>
  <c r="J32"/>
  <c r="J31"/>
  <c r="J30"/>
  <c r="J29"/>
  <c r="J28"/>
  <c r="J27"/>
  <c r="J26"/>
  <c r="J25"/>
  <c r="J24"/>
  <c r="J23"/>
  <c r="J22"/>
  <c r="J21"/>
  <c r="J20"/>
  <c r="J19"/>
  <c r="J18"/>
  <c r="J17"/>
  <c r="J16"/>
  <c r="J15"/>
  <c r="J14"/>
  <c r="J13"/>
  <c r="J12"/>
  <c r="J11"/>
  <c r="J10"/>
  <c r="J9"/>
  <c r="J8"/>
  <c r="J7"/>
  <c r="J6"/>
  <c r="J5"/>
  <c r="J4"/>
  <c r="I71" i="32"/>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I4"/>
  <c r="D71" i="30"/>
  <c r="I71"/>
  <c r="D70"/>
  <c r="I70"/>
  <c r="D68"/>
  <c r="I68"/>
  <c r="D67"/>
  <c r="I67"/>
  <c r="D64"/>
  <c r="I64"/>
  <c r="D61"/>
  <c r="I61"/>
  <c r="D59"/>
  <c r="I59"/>
  <c r="D57"/>
  <c r="I57"/>
  <c r="D56"/>
  <c r="I56"/>
  <c r="D55"/>
  <c r="I55"/>
  <c r="D54"/>
  <c r="I54"/>
  <c r="D52"/>
  <c r="I52"/>
  <c r="D49"/>
  <c r="I49"/>
  <c r="D46"/>
  <c r="I46"/>
  <c r="D45"/>
  <c r="I45"/>
  <c r="D44"/>
  <c r="I44"/>
  <c r="D43"/>
  <c r="I43"/>
  <c r="D42"/>
  <c r="I42"/>
  <c r="D41"/>
  <c r="I41"/>
  <c r="D40"/>
  <c r="I40"/>
  <c r="D39"/>
  <c r="I39"/>
  <c r="D38"/>
  <c r="I38"/>
  <c r="D35"/>
  <c r="I35"/>
  <c r="D33"/>
  <c r="I33"/>
  <c r="D32"/>
  <c r="I32"/>
  <c r="D29"/>
  <c r="I29"/>
  <c r="D28"/>
  <c r="I28"/>
  <c r="D26"/>
  <c r="I26"/>
  <c r="D25"/>
  <c r="I25"/>
  <c r="D20"/>
  <c r="I20"/>
  <c r="D19"/>
  <c r="I19"/>
  <c r="D17"/>
  <c r="I17"/>
  <c r="D14"/>
  <c r="I14"/>
  <c r="D12"/>
  <c r="I12"/>
  <c r="D11"/>
  <c r="I11"/>
  <c r="D10"/>
  <c r="I10"/>
  <c r="D9"/>
  <c r="I9"/>
  <c r="D8"/>
  <c r="I8"/>
  <c r="D7"/>
  <c r="I7"/>
  <c r="D5"/>
  <c r="I5"/>
  <c r="C70" i="26"/>
  <c r="J70"/>
  <c r="C69"/>
  <c r="J69"/>
  <c r="C67"/>
  <c r="J67"/>
  <c r="C61"/>
  <c r="J61"/>
  <c r="C58"/>
  <c r="J58"/>
  <c r="C57"/>
  <c r="J57"/>
  <c r="C55"/>
  <c r="J55"/>
  <c r="C54"/>
  <c r="J54"/>
  <c r="C52"/>
  <c r="J52"/>
  <c r="C51"/>
  <c r="J51"/>
  <c r="C50"/>
  <c r="J50"/>
  <c r="C49"/>
  <c r="J49"/>
  <c r="C48"/>
  <c r="J48"/>
  <c r="C44"/>
  <c r="J44"/>
  <c r="C43"/>
  <c r="J43"/>
  <c r="C42"/>
  <c r="J42"/>
  <c r="C40"/>
  <c r="J40"/>
  <c r="C39"/>
  <c r="J39"/>
  <c r="C38"/>
  <c r="J38"/>
  <c r="C36"/>
  <c r="J36"/>
  <c r="C34"/>
  <c r="J34"/>
  <c r="C31"/>
  <c r="J31"/>
  <c r="C29"/>
  <c r="J29"/>
  <c r="C28"/>
  <c r="J28"/>
  <c r="C27"/>
  <c r="J27"/>
  <c r="C26"/>
  <c r="J26"/>
  <c r="C25"/>
  <c r="J25"/>
  <c r="C22"/>
  <c r="J22"/>
  <c r="C20"/>
  <c r="J20"/>
  <c r="C18"/>
  <c r="J18"/>
  <c r="C17"/>
  <c r="J17"/>
  <c r="C16"/>
  <c r="J16"/>
  <c r="C14"/>
  <c r="J14"/>
  <c r="C11"/>
  <c r="J11"/>
  <c r="C10"/>
  <c r="J10"/>
  <c r="C9"/>
  <c r="J9"/>
  <c r="C5"/>
  <c r="J5"/>
  <c r="C4"/>
  <c r="J4"/>
  <c r="H71" i="34"/>
  <c r="I71"/>
  <c r="D71"/>
  <c r="F70"/>
  <c r="H70"/>
  <c r="I70"/>
  <c r="K70"/>
  <c r="D70"/>
  <c r="F69"/>
  <c r="H69"/>
  <c r="I69"/>
  <c r="K69"/>
  <c r="D69"/>
  <c r="F68"/>
  <c r="H68"/>
  <c r="I68"/>
  <c r="K68"/>
  <c r="L68" s="1"/>
  <c r="M68" s="1"/>
  <c r="D68"/>
  <c r="F67"/>
  <c r="H67"/>
  <c r="I67"/>
  <c r="K67"/>
  <c r="D67"/>
  <c r="F66"/>
  <c r="H66"/>
  <c r="I66"/>
  <c r="K66"/>
  <c r="D66"/>
  <c r="F65"/>
  <c r="H65"/>
  <c r="I65"/>
  <c r="K65"/>
  <c r="D65"/>
  <c r="F64"/>
  <c r="H64"/>
  <c r="L64" s="1"/>
  <c r="M64" s="1"/>
  <c r="I64"/>
  <c r="K64"/>
  <c r="D64"/>
  <c r="F63"/>
  <c r="H63"/>
  <c r="I63"/>
  <c r="K63"/>
  <c r="D63"/>
  <c r="F62"/>
  <c r="H62"/>
  <c r="I62"/>
  <c r="K62"/>
  <c r="D62"/>
  <c r="F61"/>
  <c r="H61"/>
  <c r="I61"/>
  <c r="K61"/>
  <c r="D61"/>
  <c r="F60"/>
  <c r="H60"/>
  <c r="I60"/>
  <c r="K60"/>
  <c r="L60" s="1"/>
  <c r="M60" s="1"/>
  <c r="D60"/>
  <c r="F59"/>
  <c r="H59"/>
  <c r="I59"/>
  <c r="K59"/>
  <c r="D59"/>
  <c r="F58"/>
  <c r="H58"/>
  <c r="I58"/>
  <c r="K58"/>
  <c r="D58"/>
  <c r="F57"/>
  <c r="H57"/>
  <c r="I57"/>
  <c r="K57"/>
  <c r="D57"/>
  <c r="F56"/>
  <c r="H56"/>
  <c r="L56" s="1"/>
  <c r="M56" s="1"/>
  <c r="I56"/>
  <c r="K56"/>
  <c r="D56"/>
  <c r="F55"/>
  <c r="H55"/>
  <c r="I55"/>
  <c r="K55"/>
  <c r="D55"/>
  <c r="F54"/>
  <c r="H54"/>
  <c r="I54"/>
  <c r="K54"/>
  <c r="D54"/>
  <c r="F53"/>
  <c r="H53"/>
  <c r="I53"/>
  <c r="K53"/>
  <c r="D53"/>
  <c r="F52"/>
  <c r="H52"/>
  <c r="I52"/>
  <c r="K52"/>
  <c r="L52" s="1"/>
  <c r="M52" s="1"/>
  <c r="D52"/>
  <c r="F51"/>
  <c r="H51"/>
  <c r="I51"/>
  <c r="K51"/>
  <c r="D51"/>
  <c r="F50"/>
  <c r="H50"/>
  <c r="I50"/>
  <c r="K50"/>
  <c r="D50"/>
  <c r="F49"/>
  <c r="H49"/>
  <c r="I49"/>
  <c r="K49"/>
  <c r="D49"/>
  <c r="F48"/>
  <c r="H48"/>
  <c r="L48" s="1"/>
  <c r="M48" s="1"/>
  <c r="I48"/>
  <c r="K48"/>
  <c r="D48"/>
  <c r="F47"/>
  <c r="H47"/>
  <c r="I47"/>
  <c r="K47"/>
  <c r="D47"/>
  <c r="F46"/>
  <c r="H46"/>
  <c r="I46"/>
  <c r="K46"/>
  <c r="D46"/>
  <c r="F45"/>
  <c r="H45"/>
  <c r="I45"/>
  <c r="K45"/>
  <c r="D45"/>
  <c r="F44"/>
  <c r="H44"/>
  <c r="I44"/>
  <c r="K44"/>
  <c r="D44"/>
  <c r="F43"/>
  <c r="H43"/>
  <c r="I43"/>
  <c r="K43"/>
  <c r="D43"/>
  <c r="F42"/>
  <c r="H42"/>
  <c r="I42"/>
  <c r="K42"/>
  <c r="D42"/>
  <c r="F41"/>
  <c r="H41"/>
  <c r="I41"/>
  <c r="K41"/>
  <c r="D41"/>
  <c r="F40"/>
  <c r="H40"/>
  <c r="I40"/>
  <c r="K40"/>
  <c r="D40"/>
  <c r="F39"/>
  <c r="H39"/>
  <c r="I39"/>
  <c r="K39"/>
  <c r="D39"/>
  <c r="F38"/>
  <c r="H38"/>
  <c r="I38"/>
  <c r="K38"/>
  <c r="D38"/>
  <c r="F37"/>
  <c r="H37"/>
  <c r="I37"/>
  <c r="K37"/>
  <c r="D37"/>
  <c r="F36"/>
  <c r="H36"/>
  <c r="I36"/>
  <c r="K36"/>
  <c r="D36"/>
  <c r="F35"/>
  <c r="H35"/>
  <c r="I35"/>
  <c r="K35"/>
  <c r="D35"/>
  <c r="F34"/>
  <c r="H34"/>
  <c r="I34"/>
  <c r="K34"/>
  <c r="D34"/>
  <c r="F33"/>
  <c r="H33"/>
  <c r="I33"/>
  <c r="K33"/>
  <c r="D33"/>
  <c r="F32"/>
  <c r="H32"/>
  <c r="I32"/>
  <c r="K32"/>
  <c r="D32"/>
  <c r="F31"/>
  <c r="H31"/>
  <c r="I31"/>
  <c r="K31"/>
  <c r="D31"/>
  <c r="F30"/>
  <c r="H30"/>
  <c r="I30"/>
  <c r="K30"/>
  <c r="D30"/>
  <c r="F29"/>
  <c r="H29"/>
  <c r="I29"/>
  <c r="K29"/>
  <c r="D29"/>
  <c r="F28"/>
  <c r="H28"/>
  <c r="I28"/>
  <c r="K28"/>
  <c r="D28"/>
  <c r="F27"/>
  <c r="H27"/>
  <c r="I27"/>
  <c r="K27"/>
  <c r="D27"/>
  <c r="F26"/>
  <c r="H26"/>
  <c r="I26"/>
  <c r="K26"/>
  <c r="D26"/>
  <c r="F25"/>
  <c r="H25"/>
  <c r="I25"/>
  <c r="K25"/>
  <c r="D25"/>
  <c r="F24"/>
  <c r="H24"/>
  <c r="I24"/>
  <c r="K24"/>
  <c r="D24"/>
  <c r="F23"/>
  <c r="H23"/>
  <c r="I23"/>
  <c r="K23"/>
  <c r="D23"/>
  <c r="F22"/>
  <c r="H22"/>
  <c r="I22"/>
  <c r="K22"/>
  <c r="D22"/>
  <c r="F21"/>
  <c r="H21"/>
  <c r="I21"/>
  <c r="K21"/>
  <c r="D21"/>
  <c r="F20"/>
  <c r="H20"/>
  <c r="I20"/>
  <c r="K20"/>
  <c r="D20"/>
  <c r="F19"/>
  <c r="H19"/>
  <c r="I19"/>
  <c r="K19"/>
  <c r="D19"/>
  <c r="F18"/>
  <c r="H18"/>
  <c r="I18"/>
  <c r="K18"/>
  <c r="D18"/>
  <c r="F17"/>
  <c r="H17"/>
  <c r="I17"/>
  <c r="K17"/>
  <c r="D17"/>
  <c r="F16"/>
  <c r="H16"/>
  <c r="I16"/>
  <c r="K16"/>
  <c r="D16"/>
  <c r="F15"/>
  <c r="H15"/>
  <c r="I15"/>
  <c r="K15"/>
  <c r="D15"/>
  <c r="F14"/>
  <c r="H14"/>
  <c r="I14"/>
  <c r="K14"/>
  <c r="D14"/>
  <c r="F13"/>
  <c r="H13"/>
  <c r="I13"/>
  <c r="K13"/>
  <c r="D13"/>
  <c r="F12"/>
  <c r="H12"/>
  <c r="I12"/>
  <c r="K12"/>
  <c r="D12"/>
  <c r="F11"/>
  <c r="H11"/>
  <c r="I11"/>
  <c r="K11"/>
  <c r="D11"/>
  <c r="F10"/>
  <c r="H10"/>
  <c r="I10"/>
  <c r="K10"/>
  <c r="D10"/>
  <c r="F9"/>
  <c r="H9"/>
  <c r="I9"/>
  <c r="K9"/>
  <c r="D9"/>
  <c r="F8"/>
  <c r="H8"/>
  <c r="I8"/>
  <c r="K8"/>
  <c r="D8"/>
  <c r="F7"/>
  <c r="H7"/>
  <c r="I7"/>
  <c r="K7"/>
  <c r="D7"/>
  <c r="F6"/>
  <c r="H6"/>
  <c r="I6"/>
  <c r="K6"/>
  <c r="D6"/>
  <c r="F5"/>
  <c r="H5"/>
  <c r="I5"/>
  <c r="K5"/>
  <c r="D5"/>
  <c r="I4"/>
  <c r="F4"/>
  <c r="H4"/>
  <c r="K4"/>
  <c r="D4"/>
  <c r="F71" i="32"/>
  <c r="G71"/>
  <c r="J71"/>
  <c r="F70"/>
  <c r="G70"/>
  <c r="J70"/>
  <c r="C70"/>
  <c r="F69"/>
  <c r="G69"/>
  <c r="J69"/>
  <c r="C69"/>
  <c r="F68"/>
  <c r="G68"/>
  <c r="J68"/>
  <c r="C68"/>
  <c r="F67"/>
  <c r="G67"/>
  <c r="J67"/>
  <c r="C67"/>
  <c r="F66"/>
  <c r="G66"/>
  <c r="J66"/>
  <c r="C66"/>
  <c r="F65"/>
  <c r="G65"/>
  <c r="J65"/>
  <c r="C65"/>
  <c r="F64"/>
  <c r="G64"/>
  <c r="J64"/>
  <c r="C64"/>
  <c r="F63"/>
  <c r="G63"/>
  <c r="J63"/>
  <c r="C63"/>
  <c r="F62"/>
  <c r="G62"/>
  <c r="J62"/>
  <c r="C62"/>
  <c r="F61"/>
  <c r="G61"/>
  <c r="J61"/>
  <c r="C61"/>
  <c r="F60"/>
  <c r="G60"/>
  <c r="J60"/>
  <c r="C60"/>
  <c r="F59"/>
  <c r="G59"/>
  <c r="J59"/>
  <c r="C59"/>
  <c r="F58"/>
  <c r="G58"/>
  <c r="J58"/>
  <c r="C58"/>
  <c r="F57"/>
  <c r="G57"/>
  <c r="J57"/>
  <c r="C57"/>
  <c r="F56"/>
  <c r="G56"/>
  <c r="J56"/>
  <c r="C56"/>
  <c r="F55"/>
  <c r="G55"/>
  <c r="J55"/>
  <c r="C55"/>
  <c r="F54"/>
  <c r="G54"/>
  <c r="J54"/>
  <c r="C54"/>
  <c r="F53"/>
  <c r="G53"/>
  <c r="J53"/>
  <c r="C53"/>
  <c r="F52"/>
  <c r="G52"/>
  <c r="J52"/>
  <c r="C52"/>
  <c r="F51"/>
  <c r="G51"/>
  <c r="J51"/>
  <c r="C51"/>
  <c r="F50"/>
  <c r="G50"/>
  <c r="J50"/>
  <c r="C50"/>
  <c r="F49"/>
  <c r="G49"/>
  <c r="J49"/>
  <c r="C49"/>
  <c r="F48"/>
  <c r="G48"/>
  <c r="J48"/>
  <c r="C48"/>
  <c r="F47"/>
  <c r="G47"/>
  <c r="J47"/>
  <c r="C47"/>
  <c r="F46"/>
  <c r="G46"/>
  <c r="J46"/>
  <c r="C46"/>
  <c r="F45"/>
  <c r="G45"/>
  <c r="J45"/>
  <c r="C45"/>
  <c r="F44"/>
  <c r="G44"/>
  <c r="J44"/>
  <c r="C44"/>
  <c r="F43"/>
  <c r="G43"/>
  <c r="J43"/>
  <c r="C43"/>
  <c r="F42"/>
  <c r="G42"/>
  <c r="J42"/>
  <c r="C42"/>
  <c r="F41"/>
  <c r="G41"/>
  <c r="J41"/>
  <c r="C41"/>
  <c r="F40"/>
  <c r="G40"/>
  <c r="J40"/>
  <c r="C40"/>
  <c r="F39"/>
  <c r="G39"/>
  <c r="J39"/>
  <c r="C39"/>
  <c r="F38"/>
  <c r="G38"/>
  <c r="J38"/>
  <c r="C38"/>
  <c r="F37"/>
  <c r="K37" s="1"/>
  <c r="L37" s="1"/>
  <c r="G37"/>
  <c r="J37"/>
  <c r="C37"/>
  <c r="F36"/>
  <c r="G36"/>
  <c r="J36"/>
  <c r="C36"/>
  <c r="F35"/>
  <c r="G35"/>
  <c r="J35"/>
  <c r="C35"/>
  <c r="F34"/>
  <c r="G34"/>
  <c r="J34"/>
  <c r="C34"/>
  <c r="F33"/>
  <c r="G33"/>
  <c r="J33"/>
  <c r="C33"/>
  <c r="F32"/>
  <c r="G32"/>
  <c r="J32"/>
  <c r="C32"/>
  <c r="F31"/>
  <c r="G31"/>
  <c r="J31"/>
  <c r="C31"/>
  <c r="F30"/>
  <c r="G30"/>
  <c r="J30"/>
  <c r="C30"/>
  <c r="F29"/>
  <c r="G29"/>
  <c r="J29"/>
  <c r="C29"/>
  <c r="F28"/>
  <c r="G28"/>
  <c r="J28"/>
  <c r="C28"/>
  <c r="F27"/>
  <c r="G27"/>
  <c r="J27"/>
  <c r="C27"/>
  <c r="F26"/>
  <c r="G26"/>
  <c r="J26"/>
  <c r="C26"/>
  <c r="F25"/>
  <c r="G25"/>
  <c r="J25"/>
  <c r="C25"/>
  <c r="F24"/>
  <c r="G24"/>
  <c r="J24"/>
  <c r="C24"/>
  <c r="F23"/>
  <c r="G23"/>
  <c r="J23"/>
  <c r="C23"/>
  <c r="F22"/>
  <c r="G22"/>
  <c r="J22"/>
  <c r="C22"/>
  <c r="F21"/>
  <c r="G21"/>
  <c r="J21"/>
  <c r="C21"/>
  <c r="F20"/>
  <c r="G20"/>
  <c r="J20"/>
  <c r="C20"/>
  <c r="F19"/>
  <c r="G19"/>
  <c r="J19"/>
  <c r="C19"/>
  <c r="F18"/>
  <c r="G18"/>
  <c r="J18"/>
  <c r="C18"/>
  <c r="F17"/>
  <c r="G17"/>
  <c r="J17"/>
  <c r="C17"/>
  <c r="F16"/>
  <c r="G16"/>
  <c r="J16"/>
  <c r="C16"/>
  <c r="F15"/>
  <c r="G15"/>
  <c r="J15"/>
  <c r="C15"/>
  <c r="F14"/>
  <c r="G14"/>
  <c r="J14"/>
  <c r="C14"/>
  <c r="F13"/>
  <c r="G13"/>
  <c r="J13"/>
  <c r="C13"/>
  <c r="F12"/>
  <c r="G12"/>
  <c r="J12"/>
  <c r="C12"/>
  <c r="F11"/>
  <c r="G11"/>
  <c r="J11"/>
  <c r="C11"/>
  <c r="F10"/>
  <c r="G10"/>
  <c r="J10"/>
  <c r="C10"/>
  <c r="F9"/>
  <c r="G9"/>
  <c r="J9"/>
  <c r="C9"/>
  <c r="F8"/>
  <c r="G8"/>
  <c r="J8"/>
  <c r="C8"/>
  <c r="F7"/>
  <c r="G7"/>
  <c r="J7"/>
  <c r="C7"/>
  <c r="F6"/>
  <c r="G6"/>
  <c r="J6"/>
  <c r="C6"/>
  <c r="F5"/>
  <c r="G5"/>
  <c r="J5"/>
  <c r="C5"/>
  <c r="J4"/>
  <c r="F4"/>
  <c r="G4"/>
  <c r="C4"/>
  <c r="G71" i="1"/>
  <c r="I71"/>
  <c r="M71"/>
  <c r="F71"/>
  <c r="G70"/>
  <c r="I70"/>
  <c r="M70"/>
  <c r="G69"/>
  <c r="I69"/>
  <c r="M69"/>
  <c r="G68"/>
  <c r="I68"/>
  <c r="M68"/>
  <c r="G67"/>
  <c r="I67"/>
  <c r="M67"/>
  <c r="G66"/>
  <c r="I66"/>
  <c r="M66"/>
  <c r="G65"/>
  <c r="I65"/>
  <c r="M65"/>
  <c r="G64"/>
  <c r="I64"/>
  <c r="M64"/>
  <c r="G63"/>
  <c r="I63"/>
  <c r="M63"/>
  <c r="G62"/>
  <c r="I62"/>
  <c r="M62"/>
  <c r="G61"/>
  <c r="I61"/>
  <c r="M61"/>
  <c r="G60"/>
  <c r="I60"/>
  <c r="M60"/>
  <c r="G59"/>
  <c r="I59"/>
  <c r="M59"/>
  <c r="G58"/>
  <c r="I58"/>
  <c r="M58"/>
  <c r="G57"/>
  <c r="I57"/>
  <c r="M57"/>
  <c r="G56"/>
  <c r="I56"/>
  <c r="M56"/>
  <c r="G55"/>
  <c r="I55"/>
  <c r="M55"/>
  <c r="G54"/>
  <c r="I54"/>
  <c r="M54"/>
  <c r="G53"/>
  <c r="I53"/>
  <c r="M53"/>
  <c r="G52"/>
  <c r="I52"/>
  <c r="M52"/>
  <c r="G51"/>
  <c r="I51"/>
  <c r="M51"/>
  <c r="G50"/>
  <c r="I50"/>
  <c r="M50"/>
  <c r="G49"/>
  <c r="I49"/>
  <c r="M49"/>
  <c r="G48"/>
  <c r="I48"/>
  <c r="M48"/>
  <c r="G47"/>
  <c r="I47"/>
  <c r="M47"/>
  <c r="G46"/>
  <c r="I46"/>
  <c r="M46"/>
  <c r="G45"/>
  <c r="I45"/>
  <c r="M45"/>
  <c r="G44"/>
  <c r="I44"/>
  <c r="M44"/>
  <c r="G43"/>
  <c r="I43"/>
  <c r="M43"/>
  <c r="G42"/>
  <c r="I42"/>
  <c r="M42"/>
  <c r="G41"/>
  <c r="I41"/>
  <c r="M41"/>
  <c r="G40"/>
  <c r="I40"/>
  <c r="M40"/>
  <c r="G39"/>
  <c r="I39"/>
  <c r="M39"/>
  <c r="G38"/>
  <c r="I38"/>
  <c r="M38"/>
  <c r="G37"/>
  <c r="I37"/>
  <c r="M37"/>
  <c r="G36"/>
  <c r="I36"/>
  <c r="M36"/>
  <c r="G35"/>
  <c r="I35"/>
  <c r="M35"/>
  <c r="G34"/>
  <c r="I34"/>
  <c r="M34"/>
  <c r="G33"/>
  <c r="I33"/>
  <c r="M33"/>
  <c r="G32"/>
  <c r="I32"/>
  <c r="M32"/>
  <c r="G31"/>
  <c r="I31"/>
  <c r="M31"/>
  <c r="G30"/>
  <c r="I30"/>
  <c r="M30"/>
  <c r="G29"/>
  <c r="I29"/>
  <c r="M29"/>
  <c r="G28"/>
  <c r="I28"/>
  <c r="M28"/>
  <c r="G27"/>
  <c r="I27"/>
  <c r="M27"/>
  <c r="G26"/>
  <c r="I26"/>
  <c r="M26"/>
  <c r="G25"/>
  <c r="I25"/>
  <c r="M25"/>
  <c r="G24"/>
  <c r="I24"/>
  <c r="M24"/>
  <c r="G23"/>
  <c r="I23"/>
  <c r="M23"/>
  <c r="G22"/>
  <c r="I22"/>
  <c r="M22"/>
  <c r="G21"/>
  <c r="I21"/>
  <c r="M21"/>
  <c r="G20"/>
  <c r="I20"/>
  <c r="M20"/>
  <c r="G19"/>
  <c r="I19"/>
  <c r="M19"/>
  <c r="G18"/>
  <c r="I18"/>
  <c r="M18"/>
  <c r="G17"/>
  <c r="I17"/>
  <c r="M17"/>
  <c r="G16"/>
  <c r="I16"/>
  <c r="M16"/>
  <c r="G15"/>
  <c r="I15"/>
  <c r="M15"/>
  <c r="G14"/>
  <c r="I14"/>
  <c r="M14"/>
  <c r="G13"/>
  <c r="I13"/>
  <c r="M13"/>
  <c r="G12"/>
  <c r="I12"/>
  <c r="M12"/>
  <c r="G11"/>
  <c r="I11"/>
  <c r="M11"/>
  <c r="G10"/>
  <c r="I10"/>
  <c r="M10"/>
  <c r="G9"/>
  <c r="I9"/>
  <c r="M9"/>
  <c r="G8"/>
  <c r="I8"/>
  <c r="M8"/>
  <c r="G7"/>
  <c r="I7"/>
  <c r="M7"/>
  <c r="G6"/>
  <c r="I6"/>
  <c r="M6"/>
  <c r="G5"/>
  <c r="I5"/>
  <c r="M5"/>
  <c r="G4"/>
  <c r="I4"/>
  <c r="M4"/>
  <c r="D71" i="6"/>
  <c r="J71"/>
  <c r="D70"/>
  <c r="J70"/>
  <c r="D61"/>
  <c r="J61"/>
  <c r="D59"/>
  <c r="J59"/>
  <c r="D56"/>
  <c r="J56"/>
  <c r="D55"/>
  <c r="J55"/>
  <c r="D54"/>
  <c r="J54"/>
  <c r="D52"/>
  <c r="J52"/>
  <c r="D51"/>
  <c r="J51"/>
  <c r="D49"/>
  <c r="J49"/>
  <c r="D45"/>
  <c r="J45"/>
  <c r="D43"/>
  <c r="J43"/>
  <c r="D42"/>
  <c r="J42"/>
  <c r="D41"/>
  <c r="J41"/>
  <c r="D40"/>
  <c r="J40"/>
  <c r="D39"/>
  <c r="J39"/>
  <c r="D38"/>
  <c r="J38"/>
  <c r="D34"/>
  <c r="J34"/>
  <c r="D28"/>
  <c r="J28"/>
  <c r="D26"/>
  <c r="J26"/>
  <c r="D25"/>
  <c r="J25"/>
  <c r="D20"/>
  <c r="J20"/>
  <c r="D19"/>
  <c r="J19"/>
  <c r="D14"/>
  <c r="J14"/>
  <c r="D11"/>
  <c r="J11"/>
  <c r="D9"/>
  <c r="J9"/>
  <c r="D8"/>
  <c r="J8"/>
  <c r="D7"/>
  <c r="J7"/>
  <c r="D5"/>
  <c r="J5"/>
  <c r="D71" i="29"/>
  <c r="J71"/>
  <c r="D70"/>
  <c r="J70"/>
  <c r="D69"/>
  <c r="J69"/>
  <c r="D68"/>
  <c r="J68"/>
  <c r="D67"/>
  <c r="J67"/>
  <c r="D66"/>
  <c r="J66"/>
  <c r="D65"/>
  <c r="J65"/>
  <c r="D64"/>
  <c r="J64"/>
  <c r="D63"/>
  <c r="J63"/>
  <c r="D62"/>
  <c r="J62"/>
  <c r="D61"/>
  <c r="J61"/>
  <c r="D60"/>
  <c r="J60"/>
  <c r="D59"/>
  <c r="J59"/>
  <c r="D58"/>
  <c r="J58"/>
  <c r="D57"/>
  <c r="J57"/>
  <c r="D56"/>
  <c r="J56"/>
  <c r="D55"/>
  <c r="J55"/>
  <c r="D54"/>
  <c r="J54"/>
  <c r="D53"/>
  <c r="J53"/>
  <c r="D52"/>
  <c r="J52"/>
  <c r="D51"/>
  <c r="J51"/>
  <c r="D50"/>
  <c r="J50"/>
  <c r="D49"/>
  <c r="J49"/>
  <c r="D48"/>
  <c r="J48"/>
  <c r="D47"/>
  <c r="J47"/>
  <c r="D46"/>
  <c r="J46"/>
  <c r="D45"/>
  <c r="J45"/>
  <c r="D44"/>
  <c r="J44"/>
  <c r="D43"/>
  <c r="J43"/>
  <c r="D42"/>
  <c r="J42"/>
  <c r="D41"/>
  <c r="J41"/>
  <c r="D40"/>
  <c r="J40"/>
  <c r="D39"/>
  <c r="J39"/>
  <c r="D38"/>
  <c r="J38"/>
  <c r="D37"/>
  <c r="J37"/>
  <c r="D36"/>
  <c r="J36"/>
  <c r="D35"/>
  <c r="J35"/>
  <c r="D34"/>
  <c r="J34"/>
  <c r="D33"/>
  <c r="J33"/>
  <c r="D32"/>
  <c r="J32"/>
  <c r="D31"/>
  <c r="J31"/>
  <c r="D30"/>
  <c r="J30"/>
  <c r="D29"/>
  <c r="J29"/>
  <c r="D28"/>
  <c r="J28"/>
  <c r="D27"/>
  <c r="J27"/>
  <c r="D26"/>
  <c r="J26"/>
  <c r="D25"/>
  <c r="J25"/>
  <c r="D24"/>
  <c r="J24"/>
  <c r="D23"/>
  <c r="J23"/>
  <c r="D22"/>
  <c r="J22"/>
  <c r="D21"/>
  <c r="J21"/>
  <c r="D20"/>
  <c r="J20"/>
  <c r="D19"/>
  <c r="J19"/>
  <c r="D18"/>
  <c r="J18"/>
  <c r="D17"/>
  <c r="J17"/>
  <c r="D16"/>
  <c r="J16"/>
  <c r="D15"/>
  <c r="J15"/>
  <c r="D14"/>
  <c r="J14"/>
  <c r="D13"/>
  <c r="J13"/>
  <c r="D12"/>
  <c r="J12"/>
  <c r="D11"/>
  <c r="J11"/>
  <c r="D10"/>
  <c r="J10"/>
  <c r="D9"/>
  <c r="J9"/>
  <c r="D8"/>
  <c r="J8"/>
  <c r="D7"/>
  <c r="J7"/>
  <c r="D6"/>
  <c r="J6"/>
  <c r="D5"/>
  <c r="J5"/>
  <c r="D4"/>
  <c r="J4"/>
  <c r="D71" i="4"/>
  <c r="V71"/>
  <c r="C71"/>
  <c r="U71"/>
  <c r="E70"/>
  <c r="W70"/>
  <c r="D70"/>
  <c r="V70"/>
  <c r="C70"/>
  <c r="U70"/>
  <c r="E69"/>
  <c r="T69"/>
  <c r="D69"/>
  <c r="V69"/>
  <c r="C69"/>
  <c r="U69"/>
  <c r="E67"/>
  <c r="T67"/>
  <c r="D67"/>
  <c r="V67"/>
  <c r="C67"/>
  <c r="U67"/>
  <c r="E66"/>
  <c r="W66"/>
  <c r="D66"/>
  <c r="V66"/>
  <c r="C66"/>
  <c r="U66"/>
  <c r="E65"/>
  <c r="T65"/>
  <c r="D65"/>
  <c r="V65"/>
  <c r="C65"/>
  <c r="U65"/>
  <c r="E64"/>
  <c r="W64"/>
  <c r="D64"/>
  <c r="V64"/>
  <c r="C64"/>
  <c r="U64"/>
  <c r="E63"/>
  <c r="T63"/>
  <c r="D63"/>
  <c r="V63"/>
  <c r="C63"/>
  <c r="U63"/>
  <c r="E62"/>
  <c r="W62"/>
  <c r="D62"/>
  <c r="V62"/>
  <c r="C62"/>
  <c r="U62"/>
  <c r="E61"/>
  <c r="T61"/>
  <c r="D61"/>
  <c r="V61"/>
  <c r="C61"/>
  <c r="U61"/>
  <c r="E60"/>
  <c r="W60"/>
  <c r="D60"/>
  <c r="V60"/>
  <c r="C60"/>
  <c r="U60"/>
  <c r="E59"/>
  <c r="T59"/>
  <c r="D59"/>
  <c r="V59"/>
  <c r="C59"/>
  <c r="U59"/>
  <c r="E58"/>
  <c r="W58"/>
  <c r="D58"/>
  <c r="V58"/>
  <c r="C58"/>
  <c r="U58"/>
  <c r="E57"/>
  <c r="T57"/>
  <c r="D57"/>
  <c r="V57"/>
  <c r="C57"/>
  <c r="U57"/>
  <c r="E56"/>
  <c r="W56"/>
  <c r="D56"/>
  <c r="V56"/>
  <c r="C56"/>
  <c r="U56"/>
  <c r="E55"/>
  <c r="T55"/>
  <c r="D55"/>
  <c r="V55"/>
  <c r="C55"/>
  <c r="U55"/>
  <c r="E53"/>
  <c r="T53"/>
  <c r="D53"/>
  <c r="V53"/>
  <c r="C53"/>
  <c r="U53"/>
  <c r="E52"/>
  <c r="W52"/>
  <c r="D52"/>
  <c r="V52"/>
  <c r="C52"/>
  <c r="U52"/>
  <c r="E51"/>
  <c r="T51"/>
  <c r="D51"/>
  <c r="V51"/>
  <c r="C51"/>
  <c r="U51"/>
  <c r="E50"/>
  <c r="W50"/>
  <c r="D50"/>
  <c r="V50"/>
  <c r="C50"/>
  <c r="U50"/>
  <c r="E48"/>
  <c r="W48"/>
  <c r="D48"/>
  <c r="V48"/>
  <c r="C48"/>
  <c r="U48"/>
  <c r="E47"/>
  <c r="T47"/>
  <c r="D47"/>
  <c r="V47"/>
  <c r="C47"/>
  <c r="U47"/>
  <c r="E46"/>
  <c r="W46"/>
  <c r="D46"/>
  <c r="V46"/>
  <c r="C46"/>
  <c r="U46"/>
  <c r="E45"/>
  <c r="T45"/>
  <c r="D45"/>
  <c r="V45"/>
  <c r="C45"/>
  <c r="U45"/>
  <c r="E44"/>
  <c r="W44"/>
  <c r="D44"/>
  <c r="V44"/>
  <c r="C44"/>
  <c r="U44"/>
  <c r="E43"/>
  <c r="T43"/>
  <c r="D43"/>
  <c r="V43"/>
  <c r="C43"/>
  <c r="U43"/>
  <c r="E42"/>
  <c r="W42"/>
  <c r="D42"/>
  <c r="V42"/>
  <c r="C42"/>
  <c r="U42"/>
  <c r="E41"/>
  <c r="T41"/>
  <c r="D41"/>
  <c r="V41"/>
  <c r="C41"/>
  <c r="U41"/>
  <c r="E40"/>
  <c r="W40"/>
  <c r="D40"/>
  <c r="V40"/>
  <c r="C40"/>
  <c r="U40"/>
  <c r="E39"/>
  <c r="T39"/>
  <c r="D39"/>
  <c r="V39"/>
  <c r="C39"/>
  <c r="U39"/>
  <c r="E38"/>
  <c r="W38"/>
  <c r="D38"/>
  <c r="V38"/>
  <c r="C38"/>
  <c r="U38"/>
  <c r="E37"/>
  <c r="T37"/>
  <c r="D37"/>
  <c r="V37"/>
  <c r="C37"/>
  <c r="U37"/>
  <c r="E36"/>
  <c r="W36"/>
  <c r="D36"/>
  <c r="V36"/>
  <c r="C36"/>
  <c r="U36"/>
  <c r="E35"/>
  <c r="T35"/>
  <c r="D35"/>
  <c r="V35"/>
  <c r="C35"/>
  <c r="U35"/>
  <c r="E34"/>
  <c r="W34"/>
  <c r="D34"/>
  <c r="V34"/>
  <c r="C34"/>
  <c r="U34"/>
  <c r="E33"/>
  <c r="T33"/>
  <c r="D33"/>
  <c r="V33"/>
  <c r="C33"/>
  <c r="U33"/>
  <c r="E32"/>
  <c r="W32"/>
  <c r="D32"/>
  <c r="V32"/>
  <c r="C32"/>
  <c r="U32"/>
  <c r="E31"/>
  <c r="T31"/>
  <c r="D31"/>
  <c r="V31"/>
  <c r="C31"/>
  <c r="U31"/>
  <c r="E30"/>
  <c r="W30"/>
  <c r="D30"/>
  <c r="V30"/>
  <c r="C30"/>
  <c r="U30"/>
  <c r="E28"/>
  <c r="W28"/>
  <c r="D28"/>
  <c r="V28"/>
  <c r="C28"/>
  <c r="U28"/>
  <c r="E27"/>
  <c r="T27"/>
  <c r="D27"/>
  <c r="V27"/>
  <c r="C27"/>
  <c r="U27"/>
  <c r="E26"/>
  <c r="W26"/>
  <c r="D26"/>
  <c r="V26"/>
  <c r="C26"/>
  <c r="U26"/>
  <c r="E25"/>
  <c r="T25"/>
  <c r="D25"/>
  <c r="V25"/>
  <c r="C25"/>
  <c r="U25"/>
  <c r="E24"/>
  <c r="W24"/>
  <c r="D24"/>
  <c r="V24"/>
  <c r="C24"/>
  <c r="U24"/>
  <c r="E23"/>
  <c r="T23"/>
  <c r="D23"/>
  <c r="V23"/>
  <c r="C23"/>
  <c r="U23"/>
  <c r="E22"/>
  <c r="W22"/>
  <c r="D22"/>
  <c r="V22"/>
  <c r="C22"/>
  <c r="U22"/>
  <c r="E21"/>
  <c r="T21"/>
  <c r="D21"/>
  <c r="V21"/>
  <c r="C21"/>
  <c r="U21"/>
  <c r="E20"/>
  <c r="W20"/>
  <c r="D20"/>
  <c r="V20"/>
  <c r="C20"/>
  <c r="U20"/>
  <c r="E19"/>
  <c r="T19"/>
  <c r="D19"/>
  <c r="V19"/>
  <c r="C19"/>
  <c r="U19"/>
  <c r="E18"/>
  <c r="W18"/>
  <c r="D18"/>
  <c r="V18"/>
  <c r="C18"/>
  <c r="U18"/>
  <c r="E17"/>
  <c r="T17"/>
  <c r="D17"/>
  <c r="V17"/>
  <c r="C17"/>
  <c r="U17"/>
  <c r="E16"/>
  <c r="W16"/>
  <c r="D16"/>
  <c r="V16"/>
  <c r="C16"/>
  <c r="U16"/>
  <c r="E15"/>
  <c r="T15"/>
  <c r="D15"/>
  <c r="V15"/>
  <c r="C15"/>
  <c r="U15"/>
  <c r="E14"/>
  <c r="W14"/>
  <c r="D14"/>
  <c r="V14"/>
  <c r="C14"/>
  <c r="U14"/>
  <c r="E13"/>
  <c r="T13"/>
  <c r="D13"/>
  <c r="V13"/>
  <c r="C13"/>
  <c r="U13"/>
  <c r="E12"/>
  <c r="W12"/>
  <c r="D12"/>
  <c r="V12"/>
  <c r="C12"/>
  <c r="U12"/>
  <c r="E11"/>
  <c r="T11"/>
  <c r="D11"/>
  <c r="V11"/>
  <c r="C11"/>
  <c r="U11"/>
  <c r="E10"/>
  <c r="W10"/>
  <c r="D10"/>
  <c r="V10"/>
  <c r="C10"/>
  <c r="U10"/>
  <c r="E9"/>
  <c r="T9"/>
  <c r="D9"/>
  <c r="V9"/>
  <c r="C9"/>
  <c r="U9"/>
  <c r="E8"/>
  <c r="W8"/>
  <c r="D8"/>
  <c r="V8"/>
  <c r="C8"/>
  <c r="U8"/>
  <c r="E6"/>
  <c r="W6"/>
  <c r="D6"/>
  <c r="V6"/>
  <c r="C6"/>
  <c r="U6"/>
  <c r="E4"/>
  <c r="W4"/>
  <c r="D4"/>
  <c r="V4"/>
  <c r="C4"/>
  <c r="U4"/>
  <c r="E70" i="25"/>
  <c r="N70"/>
  <c r="D70"/>
  <c r="M70"/>
  <c r="C70"/>
  <c r="L70"/>
  <c r="E68"/>
  <c r="N68"/>
  <c r="D68"/>
  <c r="M68"/>
  <c r="C68"/>
  <c r="L68"/>
  <c r="E66"/>
  <c r="N66"/>
  <c r="D66"/>
  <c r="M66"/>
  <c r="C66"/>
  <c r="L66"/>
  <c r="E52"/>
  <c r="N52"/>
  <c r="D52"/>
  <c r="M52"/>
  <c r="C52"/>
  <c r="L52"/>
  <c r="E51"/>
  <c r="N51"/>
  <c r="D51"/>
  <c r="M51"/>
  <c r="C51"/>
  <c r="L51"/>
  <c r="E47"/>
  <c r="N47"/>
  <c r="D47"/>
  <c r="M47"/>
  <c r="C47"/>
  <c r="L47"/>
  <c r="E44"/>
  <c r="N44"/>
  <c r="D44"/>
  <c r="M44"/>
  <c r="C44"/>
  <c r="L44"/>
  <c r="E43"/>
  <c r="N43"/>
  <c r="D43"/>
  <c r="M43"/>
  <c r="C43"/>
  <c r="L43"/>
  <c r="E39"/>
  <c r="N39"/>
  <c r="D39"/>
  <c r="M39"/>
  <c r="C39"/>
  <c r="L39"/>
  <c r="E38"/>
  <c r="N38"/>
  <c r="D38"/>
  <c r="M38"/>
  <c r="C38"/>
  <c r="L38"/>
  <c r="E37"/>
  <c r="N37"/>
  <c r="D37"/>
  <c r="M37"/>
  <c r="C37"/>
  <c r="L37"/>
  <c r="E36"/>
  <c r="N36"/>
  <c r="D36"/>
  <c r="M36"/>
  <c r="C36"/>
  <c r="L36"/>
  <c r="E35"/>
  <c r="N35"/>
  <c r="D35"/>
  <c r="M35"/>
  <c r="C35"/>
  <c r="L35"/>
  <c r="E34"/>
  <c r="N34"/>
  <c r="D34"/>
  <c r="M34"/>
  <c r="C34"/>
  <c r="L34"/>
  <c r="E33"/>
  <c r="N33"/>
  <c r="D33"/>
  <c r="M33"/>
  <c r="C33"/>
  <c r="L33"/>
  <c r="E32"/>
  <c r="N32"/>
  <c r="D32"/>
  <c r="M32"/>
  <c r="C32"/>
  <c r="L32"/>
  <c r="E28"/>
  <c r="N28"/>
  <c r="D28"/>
  <c r="M28"/>
  <c r="C28"/>
  <c r="L28"/>
  <c r="E22"/>
  <c r="N22"/>
  <c r="D22"/>
  <c r="M22"/>
  <c r="C22"/>
  <c r="L22"/>
  <c r="E21"/>
  <c r="N21"/>
  <c r="D21"/>
  <c r="M21"/>
  <c r="C21"/>
  <c r="L21"/>
  <c r="E20"/>
  <c r="N20"/>
  <c r="D20"/>
  <c r="M20"/>
  <c r="C20"/>
  <c r="L20"/>
  <c r="E14"/>
  <c r="N14"/>
  <c r="D14"/>
  <c r="M14"/>
  <c r="C14"/>
  <c r="L14"/>
  <c r="E10"/>
  <c r="N10"/>
  <c r="D10"/>
  <c r="M10"/>
  <c r="C10"/>
  <c r="L10"/>
  <c r="E8"/>
  <c r="N8"/>
  <c r="D8"/>
  <c r="M8"/>
  <c r="C8"/>
  <c r="L8"/>
  <c r="E7"/>
  <c r="N7"/>
  <c r="D7"/>
  <c r="M7"/>
  <c r="C7"/>
  <c r="L7"/>
  <c r="E6"/>
  <c r="N6"/>
  <c r="D6"/>
  <c r="M6"/>
  <c r="C6"/>
  <c r="L6"/>
  <c r="E5"/>
  <c r="C5"/>
  <c r="L5" s="1"/>
  <c r="D5"/>
  <c r="M5" s="1"/>
  <c r="D4"/>
  <c r="M4" s="1"/>
  <c r="C4"/>
  <c r="L4" s="1"/>
  <c r="D71" i="32"/>
  <c r="E70"/>
  <c r="D70"/>
  <c r="E69"/>
  <c r="D69"/>
  <c r="E68"/>
  <c r="D68"/>
  <c r="E67"/>
  <c r="D67"/>
  <c r="E66"/>
  <c r="D66"/>
  <c r="E65"/>
  <c r="D65"/>
  <c r="E64"/>
  <c r="D64"/>
  <c r="E63"/>
  <c r="D63"/>
  <c r="E62"/>
  <c r="D62"/>
  <c r="E61"/>
  <c r="D61"/>
  <c r="E60"/>
  <c r="D60"/>
  <c r="E59"/>
  <c r="D59"/>
  <c r="E58"/>
  <c r="D58"/>
  <c r="E57"/>
  <c r="D57"/>
  <c r="E56"/>
  <c r="D56"/>
  <c r="E55"/>
  <c r="D55"/>
  <c r="E54"/>
  <c r="D54"/>
  <c r="E53"/>
  <c r="D53"/>
  <c r="E52"/>
  <c r="D52"/>
  <c r="E51"/>
  <c r="D51"/>
  <c r="E50"/>
  <c r="D50"/>
  <c r="E49"/>
  <c r="D49"/>
  <c r="E48"/>
  <c r="D48"/>
  <c r="E47"/>
  <c r="D47"/>
  <c r="E46"/>
  <c r="D46"/>
  <c r="E45"/>
  <c r="D45"/>
  <c r="E44"/>
  <c r="D44"/>
  <c r="E43"/>
  <c r="D43"/>
  <c r="E42"/>
  <c r="D42"/>
  <c r="E41"/>
  <c r="D41"/>
  <c r="E40"/>
  <c r="D40"/>
  <c r="E39"/>
  <c r="D39"/>
  <c r="E38"/>
  <c r="D38"/>
  <c r="E37"/>
  <c r="D37"/>
  <c r="E36"/>
  <c r="D36"/>
  <c r="E35"/>
  <c r="D35"/>
  <c r="E34"/>
  <c r="D34"/>
  <c r="E33"/>
  <c r="D33"/>
  <c r="E32"/>
  <c r="D32"/>
  <c r="E31"/>
  <c r="D31"/>
  <c r="E30"/>
  <c r="D30"/>
  <c r="E29"/>
  <c r="D29"/>
  <c r="E28"/>
  <c r="D28"/>
  <c r="E27"/>
  <c r="D27"/>
  <c r="E26"/>
  <c r="D26"/>
  <c r="E25"/>
  <c r="D25"/>
  <c r="E24"/>
  <c r="D24"/>
  <c r="E23"/>
  <c r="D23"/>
  <c r="E22"/>
  <c r="D22"/>
  <c r="E21"/>
  <c r="D21"/>
  <c r="E20"/>
  <c r="D20"/>
  <c r="E19"/>
  <c r="D19"/>
  <c r="E18"/>
  <c r="D18"/>
  <c r="E17"/>
  <c r="D17"/>
  <c r="E16"/>
  <c r="D16"/>
  <c r="E15"/>
  <c r="D15"/>
  <c r="E14"/>
  <c r="D14"/>
  <c r="E13"/>
  <c r="D13"/>
  <c r="E12"/>
  <c r="D12"/>
  <c r="E11"/>
  <c r="D11"/>
  <c r="E10"/>
  <c r="D10"/>
  <c r="E9"/>
  <c r="D9"/>
  <c r="E8"/>
  <c r="D8"/>
  <c r="E7"/>
  <c r="D7"/>
  <c r="E6"/>
  <c r="D6"/>
  <c r="E5"/>
  <c r="D5"/>
  <c r="E4"/>
  <c r="D4"/>
  <c r="E3"/>
  <c r="D3"/>
  <c r="C3"/>
  <c r="C71" i="34"/>
  <c r="E70"/>
  <c r="C70"/>
  <c r="E69"/>
  <c r="C69"/>
  <c r="E68"/>
  <c r="C68"/>
  <c r="E67"/>
  <c r="C67"/>
  <c r="E66"/>
  <c r="C66"/>
  <c r="E65"/>
  <c r="C65"/>
  <c r="E64"/>
  <c r="C64"/>
  <c r="E63"/>
  <c r="C63"/>
  <c r="E62"/>
  <c r="C62"/>
  <c r="E61"/>
  <c r="C61"/>
  <c r="E60"/>
  <c r="C60"/>
  <c r="E59"/>
  <c r="C59"/>
  <c r="E58"/>
  <c r="C58"/>
  <c r="E57"/>
  <c r="C57"/>
  <c r="E56"/>
  <c r="C56"/>
  <c r="E55"/>
  <c r="C55"/>
  <c r="E54"/>
  <c r="C54"/>
  <c r="E53"/>
  <c r="C53"/>
  <c r="E52"/>
  <c r="C52"/>
  <c r="E51"/>
  <c r="C51"/>
  <c r="E50"/>
  <c r="C50"/>
  <c r="E49"/>
  <c r="C49"/>
  <c r="E48"/>
  <c r="C48"/>
  <c r="E47"/>
  <c r="C47"/>
  <c r="E46"/>
  <c r="C46"/>
  <c r="E45"/>
  <c r="C45"/>
  <c r="E44"/>
  <c r="C44"/>
  <c r="E43"/>
  <c r="C43"/>
  <c r="E42"/>
  <c r="C42"/>
  <c r="E41"/>
  <c r="C41"/>
  <c r="E40"/>
  <c r="C40"/>
  <c r="E39"/>
  <c r="C39"/>
  <c r="E38"/>
  <c r="C38"/>
  <c r="E37"/>
  <c r="C37"/>
  <c r="E36"/>
  <c r="C36"/>
  <c r="E35"/>
  <c r="C35"/>
  <c r="E34"/>
  <c r="C34"/>
  <c r="E33"/>
  <c r="C33"/>
  <c r="E32"/>
  <c r="C32"/>
  <c r="E31"/>
  <c r="C31"/>
  <c r="E30"/>
  <c r="C30"/>
  <c r="E29"/>
  <c r="C29"/>
  <c r="E28"/>
  <c r="C28"/>
  <c r="E27"/>
  <c r="C27"/>
  <c r="E26"/>
  <c r="C26"/>
  <c r="E25"/>
  <c r="C25"/>
  <c r="E24"/>
  <c r="C24"/>
  <c r="E23"/>
  <c r="C23"/>
  <c r="E22"/>
  <c r="C22"/>
  <c r="E21"/>
  <c r="C21"/>
  <c r="E20"/>
  <c r="C20"/>
  <c r="E19"/>
  <c r="C19"/>
  <c r="E18"/>
  <c r="C18"/>
  <c r="E17"/>
  <c r="C17"/>
  <c r="E16"/>
  <c r="C16"/>
  <c r="E15"/>
  <c r="C15"/>
  <c r="E14"/>
  <c r="C14"/>
  <c r="E13"/>
  <c r="C13"/>
  <c r="E12"/>
  <c r="C12"/>
  <c r="E11"/>
  <c r="C11"/>
  <c r="E10"/>
  <c r="C10"/>
  <c r="E9"/>
  <c r="C9"/>
  <c r="E8"/>
  <c r="C8"/>
  <c r="E7"/>
  <c r="C7"/>
  <c r="E6"/>
  <c r="C6"/>
  <c r="E5"/>
  <c r="C5"/>
  <c r="E4"/>
  <c r="C4"/>
  <c r="E3"/>
  <c r="D3"/>
  <c r="C3"/>
  <c r="D71" i="1"/>
  <c r="E3"/>
  <c r="D3"/>
  <c r="C3"/>
  <c r="E3" i="22"/>
  <c r="D3"/>
  <c r="C3"/>
  <c r="D71" i="3"/>
  <c r="D70"/>
  <c r="C70"/>
  <c r="D69"/>
  <c r="C69"/>
  <c r="D68"/>
  <c r="C68"/>
  <c r="D67"/>
  <c r="C67"/>
  <c r="D66"/>
  <c r="C66"/>
  <c r="D65"/>
  <c r="C65"/>
  <c r="D64"/>
  <c r="C64"/>
  <c r="D63"/>
  <c r="C63"/>
  <c r="D62"/>
  <c r="C62"/>
  <c r="D61"/>
  <c r="C61"/>
  <c r="D60"/>
  <c r="C60"/>
  <c r="D59"/>
  <c r="C59"/>
  <c r="D58"/>
  <c r="C58"/>
  <c r="D57"/>
  <c r="C57"/>
  <c r="D56"/>
  <c r="C56"/>
  <c r="D55"/>
  <c r="C55"/>
  <c r="D54"/>
  <c r="C54"/>
  <c r="D53"/>
  <c r="C53"/>
  <c r="D52"/>
  <c r="C52"/>
  <c r="D51"/>
  <c r="C51"/>
  <c r="D50"/>
  <c r="C50"/>
  <c r="D49"/>
  <c r="C49"/>
  <c r="D48"/>
  <c r="C48"/>
  <c r="D47"/>
  <c r="C47"/>
  <c r="D46"/>
  <c r="C46"/>
  <c r="D45"/>
  <c r="C45"/>
  <c r="D44"/>
  <c r="C44"/>
  <c r="D43"/>
  <c r="C43"/>
  <c r="D42"/>
  <c r="C42"/>
  <c r="D41"/>
  <c r="C41"/>
  <c r="D40"/>
  <c r="C40"/>
  <c r="D39"/>
  <c r="C39"/>
  <c r="D38"/>
  <c r="C38"/>
  <c r="D37"/>
  <c r="C37"/>
  <c r="D36"/>
  <c r="C36"/>
  <c r="D35"/>
  <c r="C35"/>
  <c r="D34"/>
  <c r="C34"/>
  <c r="D33"/>
  <c r="C33"/>
  <c r="D32"/>
  <c r="C32"/>
  <c r="D31"/>
  <c r="C31"/>
  <c r="D30"/>
  <c r="C30"/>
  <c r="D29"/>
  <c r="C29"/>
  <c r="D28"/>
  <c r="C28"/>
  <c r="D27"/>
  <c r="C27"/>
  <c r="D26"/>
  <c r="C26"/>
  <c r="D25"/>
  <c r="C25"/>
  <c r="D24"/>
  <c r="C24"/>
  <c r="D23"/>
  <c r="C23"/>
  <c r="D22"/>
  <c r="C22"/>
  <c r="D21"/>
  <c r="C21"/>
  <c r="D20"/>
  <c r="C20"/>
  <c r="D19"/>
  <c r="C19"/>
  <c r="D18"/>
  <c r="C18"/>
  <c r="D17"/>
  <c r="C17"/>
  <c r="D16"/>
  <c r="C16"/>
  <c r="D15"/>
  <c r="C15"/>
  <c r="D14"/>
  <c r="C14"/>
  <c r="D13"/>
  <c r="C13"/>
  <c r="D12"/>
  <c r="C12"/>
  <c r="D11"/>
  <c r="C11"/>
  <c r="D10"/>
  <c r="C10"/>
  <c r="D9"/>
  <c r="C9"/>
  <c r="D8"/>
  <c r="C8"/>
  <c r="D7"/>
  <c r="C7"/>
  <c r="D6"/>
  <c r="C6"/>
  <c r="D5"/>
  <c r="C5"/>
  <c r="D4"/>
  <c r="C4"/>
  <c r="E3"/>
  <c r="D3"/>
  <c r="C3"/>
  <c r="E3" i="28"/>
  <c r="D3"/>
  <c r="C3"/>
  <c r="C71" i="30"/>
  <c r="E70"/>
  <c r="C70"/>
  <c r="E69"/>
  <c r="C69"/>
  <c r="E68"/>
  <c r="C68"/>
  <c r="E67"/>
  <c r="C67"/>
  <c r="E66"/>
  <c r="C66"/>
  <c r="E65"/>
  <c r="D65"/>
  <c r="I65" s="1"/>
  <c r="C65"/>
  <c r="E64"/>
  <c r="C64"/>
  <c r="E63"/>
  <c r="D63"/>
  <c r="I63" s="1"/>
  <c r="C63"/>
  <c r="E62"/>
  <c r="D62"/>
  <c r="I62" s="1"/>
  <c r="C62"/>
  <c r="E61"/>
  <c r="C61"/>
  <c r="E60"/>
  <c r="D60"/>
  <c r="I60" s="1"/>
  <c r="C60"/>
  <c r="E59"/>
  <c r="C59"/>
  <c r="E58"/>
  <c r="D58"/>
  <c r="I58" s="1"/>
  <c r="C58"/>
  <c r="E57"/>
  <c r="C57"/>
  <c r="E56"/>
  <c r="C56"/>
  <c r="E55"/>
  <c r="C55"/>
  <c r="E54"/>
  <c r="C54"/>
  <c r="E53"/>
  <c r="C53"/>
  <c r="E52"/>
  <c r="C52"/>
  <c r="E51"/>
  <c r="C51"/>
  <c r="E50"/>
  <c r="D50"/>
  <c r="I50" s="1"/>
  <c r="C50"/>
  <c r="E49"/>
  <c r="C49"/>
  <c r="E48"/>
  <c r="D48"/>
  <c r="I48" s="1"/>
  <c r="C48"/>
  <c r="E47"/>
  <c r="D47"/>
  <c r="I47" s="1"/>
  <c r="C47"/>
  <c r="E46"/>
  <c r="C46"/>
  <c r="E45"/>
  <c r="C45"/>
  <c r="E44"/>
  <c r="C44"/>
  <c r="E43"/>
  <c r="C43"/>
  <c r="E42"/>
  <c r="C42"/>
  <c r="E41"/>
  <c r="C41"/>
  <c r="E40"/>
  <c r="C40"/>
  <c r="E39"/>
  <c r="C39"/>
  <c r="E38"/>
  <c r="C38"/>
  <c r="E37"/>
  <c r="D37"/>
  <c r="I37" s="1"/>
  <c r="C37"/>
  <c r="E36"/>
  <c r="D36"/>
  <c r="I36" s="1"/>
  <c r="C36"/>
  <c r="E35"/>
  <c r="C35"/>
  <c r="E34"/>
  <c r="D34"/>
  <c r="I34" s="1"/>
  <c r="C34"/>
  <c r="E33"/>
  <c r="C33"/>
  <c r="E32"/>
  <c r="C32"/>
  <c r="E31"/>
  <c r="D31"/>
  <c r="I31" s="1"/>
  <c r="C31"/>
  <c r="E30"/>
  <c r="D30"/>
  <c r="I30" s="1"/>
  <c r="C30"/>
  <c r="E29"/>
  <c r="C29"/>
  <c r="E28"/>
  <c r="C28"/>
  <c r="E27"/>
  <c r="C27"/>
  <c r="E26"/>
  <c r="C26"/>
  <c r="E25"/>
  <c r="C25"/>
  <c r="E24"/>
  <c r="D24"/>
  <c r="I24" s="1"/>
  <c r="C24"/>
  <c r="E23"/>
  <c r="C23"/>
  <c r="E22"/>
  <c r="D22"/>
  <c r="I22" s="1"/>
  <c r="C22"/>
  <c r="E21"/>
  <c r="D21"/>
  <c r="I21" s="1"/>
  <c r="C21"/>
  <c r="E20"/>
  <c r="C20"/>
  <c r="E19"/>
  <c r="C19"/>
  <c r="E18"/>
  <c r="C18"/>
  <c r="E17"/>
  <c r="C17"/>
  <c r="E16"/>
  <c r="C16"/>
  <c r="E15"/>
  <c r="D15"/>
  <c r="I15" s="1"/>
  <c r="C15"/>
  <c r="E14"/>
  <c r="C14"/>
  <c r="E13"/>
  <c r="C13"/>
  <c r="E12"/>
  <c r="C12"/>
  <c r="E11"/>
  <c r="C11"/>
  <c r="E10"/>
  <c r="C10"/>
  <c r="E9"/>
  <c r="C9"/>
  <c r="E8"/>
  <c r="C8"/>
  <c r="E7"/>
  <c r="C7"/>
  <c r="E6"/>
  <c r="D6"/>
  <c r="I6" s="1"/>
  <c r="C6"/>
  <c r="E5"/>
  <c r="C5"/>
  <c r="E4"/>
  <c r="D4"/>
  <c r="I4" s="1"/>
  <c r="C4"/>
  <c r="E3"/>
  <c r="D3"/>
  <c r="C3"/>
  <c r="E70" i="6"/>
  <c r="C70"/>
  <c r="E69"/>
  <c r="D69"/>
  <c r="J69"/>
  <c r="C69"/>
  <c r="E68"/>
  <c r="D68"/>
  <c r="J68"/>
  <c r="C68"/>
  <c r="E67"/>
  <c r="D67"/>
  <c r="J67"/>
  <c r="C67"/>
  <c r="E66"/>
  <c r="D66"/>
  <c r="J66"/>
  <c r="C66"/>
  <c r="E65"/>
  <c r="D65"/>
  <c r="J65"/>
  <c r="C65"/>
  <c r="E64"/>
  <c r="D64"/>
  <c r="J64"/>
  <c r="C64"/>
  <c r="E63"/>
  <c r="D63"/>
  <c r="J63"/>
  <c r="C63"/>
  <c r="E62"/>
  <c r="D62"/>
  <c r="J62"/>
  <c r="C62"/>
  <c r="E61"/>
  <c r="C61"/>
  <c r="E60"/>
  <c r="D60"/>
  <c r="J60"/>
  <c r="C60"/>
  <c r="E59"/>
  <c r="C59"/>
  <c r="E58"/>
  <c r="D58"/>
  <c r="J58"/>
  <c r="C58"/>
  <c r="E57"/>
  <c r="D57"/>
  <c r="J57"/>
  <c r="C57"/>
  <c r="E56"/>
  <c r="C56"/>
  <c r="E55"/>
  <c r="C55"/>
  <c r="E54"/>
  <c r="C54"/>
  <c r="E53"/>
  <c r="D53"/>
  <c r="J53"/>
  <c r="C53"/>
  <c r="E52"/>
  <c r="C52"/>
  <c r="E51"/>
  <c r="C51"/>
  <c r="E50"/>
  <c r="D50"/>
  <c r="J50"/>
  <c r="C50"/>
  <c r="E49"/>
  <c r="C49"/>
  <c r="E48"/>
  <c r="D48"/>
  <c r="J48"/>
  <c r="C48"/>
  <c r="E47"/>
  <c r="D47"/>
  <c r="J47"/>
  <c r="C47"/>
  <c r="E46"/>
  <c r="D46"/>
  <c r="J46"/>
  <c r="C46"/>
  <c r="E45"/>
  <c r="C45"/>
  <c r="E44"/>
  <c r="D44"/>
  <c r="J44"/>
  <c r="C44"/>
  <c r="E43"/>
  <c r="C43"/>
  <c r="E42"/>
  <c r="C42"/>
  <c r="E41"/>
  <c r="C41"/>
  <c r="E40"/>
  <c r="C40"/>
  <c r="E39"/>
  <c r="C39"/>
  <c r="E38"/>
  <c r="C38"/>
  <c r="E37"/>
  <c r="D37"/>
  <c r="J37"/>
  <c r="C37"/>
  <c r="E36"/>
  <c r="D36"/>
  <c r="J36"/>
  <c r="C36"/>
  <c r="E35"/>
  <c r="D35"/>
  <c r="J35"/>
  <c r="C35"/>
  <c r="E34"/>
  <c r="C34"/>
  <c r="E33"/>
  <c r="D33"/>
  <c r="J33"/>
  <c r="C33"/>
  <c r="E32"/>
  <c r="D32"/>
  <c r="J32"/>
  <c r="C32"/>
  <c r="E31"/>
  <c r="D31"/>
  <c r="J31"/>
  <c r="C31"/>
  <c r="E30"/>
  <c r="D30"/>
  <c r="J30"/>
  <c r="C30"/>
  <c r="E29"/>
  <c r="D29"/>
  <c r="J29"/>
  <c r="C29"/>
  <c r="E28"/>
  <c r="C28"/>
  <c r="E27"/>
  <c r="D27"/>
  <c r="J27"/>
  <c r="C27"/>
  <c r="E26"/>
  <c r="C26"/>
  <c r="E25"/>
  <c r="C25"/>
  <c r="E24"/>
  <c r="D24"/>
  <c r="J24"/>
  <c r="C24"/>
  <c r="E23"/>
  <c r="D23"/>
  <c r="J23"/>
  <c r="C23"/>
  <c r="E22"/>
  <c r="D22"/>
  <c r="J22"/>
  <c r="C22"/>
  <c r="E21"/>
  <c r="D21"/>
  <c r="J21"/>
  <c r="C21"/>
  <c r="E20"/>
  <c r="C20"/>
  <c r="E19"/>
  <c r="C19"/>
  <c r="E18"/>
  <c r="D18"/>
  <c r="J18"/>
  <c r="C18"/>
  <c r="E17"/>
  <c r="D17"/>
  <c r="J17"/>
  <c r="C17"/>
  <c r="E16"/>
  <c r="D16"/>
  <c r="J16"/>
  <c r="C16"/>
  <c r="E15"/>
  <c r="D15"/>
  <c r="J15"/>
  <c r="C15"/>
  <c r="E14"/>
  <c r="C14"/>
  <c r="E13"/>
  <c r="D13"/>
  <c r="J13"/>
  <c r="C13"/>
  <c r="E12"/>
  <c r="D12"/>
  <c r="J12"/>
  <c r="C12"/>
  <c r="E11"/>
  <c r="C11"/>
  <c r="E10"/>
  <c r="D10"/>
  <c r="J10"/>
  <c r="C10"/>
  <c r="E9"/>
  <c r="C9"/>
  <c r="E8"/>
  <c r="C8"/>
  <c r="E7"/>
  <c r="C7"/>
  <c r="E6"/>
  <c r="D6"/>
  <c r="J6"/>
  <c r="C6"/>
  <c r="E5"/>
  <c r="C5"/>
  <c r="E4"/>
  <c r="D4"/>
  <c r="J4"/>
  <c r="C4"/>
  <c r="E3"/>
  <c r="D3"/>
  <c r="C3"/>
  <c r="E70" i="29"/>
  <c r="C70"/>
  <c r="E69"/>
  <c r="C69"/>
  <c r="E68"/>
  <c r="C68"/>
  <c r="E67"/>
  <c r="C67"/>
  <c r="E66"/>
  <c r="C66"/>
  <c r="E65"/>
  <c r="C65"/>
  <c r="E64"/>
  <c r="C64"/>
  <c r="E63"/>
  <c r="C63"/>
  <c r="E62"/>
  <c r="C62"/>
  <c r="E61"/>
  <c r="C61"/>
  <c r="E60"/>
  <c r="C60"/>
  <c r="E59"/>
  <c r="C59"/>
  <c r="E58"/>
  <c r="C58"/>
  <c r="E57"/>
  <c r="C57"/>
  <c r="E56"/>
  <c r="C56"/>
  <c r="E55"/>
  <c r="C55"/>
  <c r="E54"/>
  <c r="C54"/>
  <c r="E53"/>
  <c r="C53"/>
  <c r="E52"/>
  <c r="C52"/>
  <c r="E51"/>
  <c r="C51"/>
  <c r="E50"/>
  <c r="C50"/>
  <c r="E49"/>
  <c r="C49"/>
  <c r="E48"/>
  <c r="C48"/>
  <c r="E47"/>
  <c r="C47"/>
  <c r="E46"/>
  <c r="C46"/>
  <c r="E45"/>
  <c r="C45"/>
  <c r="E44"/>
  <c r="C44"/>
  <c r="E43"/>
  <c r="C43"/>
  <c r="E42"/>
  <c r="C42"/>
  <c r="E41"/>
  <c r="C41"/>
  <c r="E40"/>
  <c r="C40"/>
  <c r="E39"/>
  <c r="C39"/>
  <c r="E38"/>
  <c r="C38"/>
  <c r="E37"/>
  <c r="C37"/>
  <c r="E36"/>
  <c r="C36"/>
  <c r="E35"/>
  <c r="C35"/>
  <c r="E34"/>
  <c r="C34"/>
  <c r="E33"/>
  <c r="C33"/>
  <c r="E32"/>
  <c r="C32"/>
  <c r="E31"/>
  <c r="C31"/>
  <c r="E30"/>
  <c r="C30"/>
  <c r="E29"/>
  <c r="C29"/>
  <c r="E28"/>
  <c r="C28"/>
  <c r="E27"/>
  <c r="C27"/>
  <c r="E26"/>
  <c r="C26"/>
  <c r="E25"/>
  <c r="C25"/>
  <c r="E24"/>
  <c r="C24"/>
  <c r="E23"/>
  <c r="C23"/>
  <c r="E22"/>
  <c r="C22"/>
  <c r="E21"/>
  <c r="C21"/>
  <c r="E20"/>
  <c r="C20"/>
  <c r="E19"/>
  <c r="C19"/>
  <c r="E18"/>
  <c r="C18"/>
  <c r="E17"/>
  <c r="C17"/>
  <c r="E16"/>
  <c r="C16"/>
  <c r="E15"/>
  <c r="C15"/>
  <c r="E14"/>
  <c r="C14"/>
  <c r="E13"/>
  <c r="C13"/>
  <c r="E12"/>
  <c r="C12"/>
  <c r="E11"/>
  <c r="C11"/>
  <c r="E10"/>
  <c r="C10"/>
  <c r="E9"/>
  <c r="C9"/>
  <c r="E8"/>
  <c r="C8"/>
  <c r="E7"/>
  <c r="C7"/>
  <c r="E6"/>
  <c r="C6"/>
  <c r="E5"/>
  <c r="C5"/>
  <c r="E4"/>
  <c r="C4"/>
  <c r="E3"/>
  <c r="D3"/>
  <c r="C3"/>
  <c r="E3" i="4"/>
  <c r="D3"/>
  <c r="C3"/>
  <c r="E69" i="25"/>
  <c r="N69"/>
  <c r="D69"/>
  <c r="M69"/>
  <c r="C69"/>
  <c r="L69"/>
  <c r="E67"/>
  <c r="N67"/>
  <c r="D67"/>
  <c r="M67"/>
  <c r="C67"/>
  <c r="L67"/>
  <c r="E65"/>
  <c r="N65"/>
  <c r="D65"/>
  <c r="M65"/>
  <c r="C65"/>
  <c r="L65"/>
  <c r="E64"/>
  <c r="N64"/>
  <c r="D64"/>
  <c r="M64"/>
  <c r="C64"/>
  <c r="L64"/>
  <c r="E63"/>
  <c r="N63"/>
  <c r="D63"/>
  <c r="M63"/>
  <c r="C63"/>
  <c r="L63"/>
  <c r="E62"/>
  <c r="N62"/>
  <c r="D62"/>
  <c r="M62"/>
  <c r="C62"/>
  <c r="L62"/>
  <c r="E61"/>
  <c r="N61"/>
  <c r="D61"/>
  <c r="M61"/>
  <c r="C61"/>
  <c r="L61"/>
  <c r="E60"/>
  <c r="N60"/>
  <c r="D60"/>
  <c r="M60"/>
  <c r="C60"/>
  <c r="L60"/>
  <c r="E59"/>
  <c r="N59"/>
  <c r="D59"/>
  <c r="M59"/>
  <c r="C59"/>
  <c r="L59"/>
  <c r="E58"/>
  <c r="N58"/>
  <c r="D58"/>
  <c r="M58"/>
  <c r="C58"/>
  <c r="L58"/>
  <c r="E57"/>
  <c r="N57"/>
  <c r="D57"/>
  <c r="M57"/>
  <c r="C57"/>
  <c r="L57"/>
  <c r="E56"/>
  <c r="N56"/>
  <c r="D56"/>
  <c r="M56"/>
  <c r="C56"/>
  <c r="L56"/>
  <c r="E55"/>
  <c r="N55"/>
  <c r="D55"/>
  <c r="M55"/>
  <c r="C55"/>
  <c r="L55"/>
  <c r="E54"/>
  <c r="N54"/>
  <c r="D54"/>
  <c r="M54"/>
  <c r="C54"/>
  <c r="L54"/>
  <c r="E53"/>
  <c r="N53"/>
  <c r="D53"/>
  <c r="M53"/>
  <c r="C53"/>
  <c r="L53"/>
  <c r="E50"/>
  <c r="N50"/>
  <c r="D50"/>
  <c r="M50"/>
  <c r="C50"/>
  <c r="L50"/>
  <c r="E49"/>
  <c r="N49"/>
  <c r="D49"/>
  <c r="M49"/>
  <c r="C49"/>
  <c r="L49"/>
  <c r="E48"/>
  <c r="N48"/>
  <c r="D48"/>
  <c r="M48"/>
  <c r="C48"/>
  <c r="L48"/>
  <c r="E46"/>
  <c r="N46"/>
  <c r="D46"/>
  <c r="M46"/>
  <c r="C46"/>
  <c r="L46"/>
  <c r="E45"/>
  <c r="N45"/>
  <c r="D45"/>
  <c r="M45"/>
  <c r="C45"/>
  <c r="L45"/>
  <c r="E42"/>
  <c r="N42"/>
  <c r="D42"/>
  <c r="M42"/>
  <c r="C42"/>
  <c r="L42"/>
  <c r="E41"/>
  <c r="N41"/>
  <c r="D41"/>
  <c r="M41"/>
  <c r="C41"/>
  <c r="L41"/>
  <c r="E40"/>
  <c r="N40"/>
  <c r="D40"/>
  <c r="M40"/>
  <c r="C40"/>
  <c r="L40"/>
  <c r="E31"/>
  <c r="N31"/>
  <c r="D31"/>
  <c r="M31"/>
  <c r="C31"/>
  <c r="L31"/>
  <c r="E30"/>
  <c r="N30"/>
  <c r="D30"/>
  <c r="M30"/>
  <c r="C30"/>
  <c r="L30"/>
  <c r="E29"/>
  <c r="N29"/>
  <c r="D29"/>
  <c r="M29"/>
  <c r="C29"/>
  <c r="L29"/>
  <c r="E27"/>
  <c r="N27"/>
  <c r="D27"/>
  <c r="M27"/>
  <c r="C27"/>
  <c r="L27"/>
  <c r="E26"/>
  <c r="N26"/>
  <c r="D26"/>
  <c r="M26"/>
  <c r="C26"/>
  <c r="L26"/>
  <c r="E25"/>
  <c r="N25"/>
  <c r="D25"/>
  <c r="M25"/>
  <c r="C25"/>
  <c r="L25"/>
  <c r="E24"/>
  <c r="N24"/>
  <c r="D24"/>
  <c r="M24"/>
  <c r="C24"/>
  <c r="L24"/>
  <c r="E23"/>
  <c r="N23"/>
  <c r="D23"/>
  <c r="M23"/>
  <c r="C23"/>
  <c r="L23"/>
  <c r="E19"/>
  <c r="N19"/>
  <c r="D19"/>
  <c r="M19"/>
  <c r="C19"/>
  <c r="L19"/>
  <c r="E18"/>
  <c r="N18"/>
  <c r="D18"/>
  <c r="M18"/>
  <c r="C18"/>
  <c r="L18"/>
  <c r="E17"/>
  <c r="N17"/>
  <c r="D17"/>
  <c r="M17"/>
  <c r="C17"/>
  <c r="L17"/>
  <c r="E16"/>
  <c r="N16"/>
  <c r="D16"/>
  <c r="M16"/>
  <c r="C16"/>
  <c r="L16"/>
  <c r="E15"/>
  <c r="N15"/>
  <c r="D15"/>
  <c r="M15"/>
  <c r="C15"/>
  <c r="L15"/>
  <c r="E13"/>
  <c r="N13"/>
  <c r="D13"/>
  <c r="M13"/>
  <c r="C13"/>
  <c r="L13"/>
  <c r="E12"/>
  <c r="N12"/>
  <c r="D12"/>
  <c r="M12"/>
  <c r="C12"/>
  <c r="L12"/>
  <c r="E11"/>
  <c r="N11"/>
  <c r="D11"/>
  <c r="M11"/>
  <c r="C11"/>
  <c r="L11"/>
  <c r="E9"/>
  <c r="N9"/>
  <c r="D9"/>
  <c r="M9"/>
  <c r="C9"/>
  <c r="L9"/>
  <c r="E4"/>
  <c r="N4"/>
  <c r="E3"/>
  <c r="D3"/>
  <c r="C3"/>
  <c r="D71" i="26"/>
  <c r="E70"/>
  <c r="D70"/>
  <c r="E69"/>
  <c r="D69"/>
  <c r="E68"/>
  <c r="D68"/>
  <c r="C68"/>
  <c r="J68"/>
  <c r="E67"/>
  <c r="D67"/>
  <c r="E66"/>
  <c r="D66"/>
  <c r="C66"/>
  <c r="J66"/>
  <c r="E65"/>
  <c r="D65"/>
  <c r="C65"/>
  <c r="J65"/>
  <c r="E64"/>
  <c r="D64"/>
  <c r="C64"/>
  <c r="J64"/>
  <c r="E63"/>
  <c r="D63"/>
  <c r="C63"/>
  <c r="J63"/>
  <c r="E62"/>
  <c r="D62"/>
  <c r="C62"/>
  <c r="J62"/>
  <c r="E61"/>
  <c r="D61"/>
  <c r="E60"/>
  <c r="D60"/>
  <c r="C60"/>
  <c r="J60"/>
  <c r="E59"/>
  <c r="D59"/>
  <c r="C59"/>
  <c r="J59"/>
  <c r="E58"/>
  <c r="D58"/>
  <c r="E57"/>
  <c r="D57"/>
  <c r="E56"/>
  <c r="D56"/>
  <c r="C56"/>
  <c r="J56"/>
  <c r="E55"/>
  <c r="D55"/>
  <c r="E54"/>
  <c r="D54"/>
  <c r="E53"/>
  <c r="D53"/>
  <c r="C53"/>
  <c r="J53"/>
  <c r="E52"/>
  <c r="D52"/>
  <c r="E51"/>
  <c r="D51"/>
  <c r="E50"/>
  <c r="D50"/>
  <c r="E49"/>
  <c r="D49"/>
  <c r="E48"/>
  <c r="D48"/>
  <c r="E47"/>
  <c r="D47"/>
  <c r="C47"/>
  <c r="J47"/>
  <c r="E46"/>
  <c r="D46"/>
  <c r="C46"/>
  <c r="J46"/>
  <c r="E45"/>
  <c r="D45"/>
  <c r="C45"/>
  <c r="J45"/>
  <c r="E44"/>
  <c r="D44"/>
  <c r="E43"/>
  <c r="D43"/>
  <c r="E42"/>
  <c r="D42"/>
  <c r="E41"/>
  <c r="D41"/>
  <c r="C41"/>
  <c r="J41"/>
  <c r="E40"/>
  <c r="D40"/>
  <c r="E39"/>
  <c r="D39"/>
  <c r="E38"/>
  <c r="D38"/>
  <c r="E37"/>
  <c r="D37"/>
  <c r="C37"/>
  <c r="J37"/>
  <c r="E36"/>
  <c r="D36"/>
  <c r="E35"/>
  <c r="D35"/>
  <c r="C35"/>
  <c r="J35"/>
  <c r="E34"/>
  <c r="D34"/>
  <c r="E33"/>
  <c r="D33"/>
  <c r="C33"/>
  <c r="J33"/>
  <c r="E32"/>
  <c r="D32"/>
  <c r="C32"/>
  <c r="J32"/>
  <c r="E31"/>
  <c r="D31"/>
  <c r="E30"/>
  <c r="D30"/>
  <c r="C30"/>
  <c r="J30"/>
  <c r="E29"/>
  <c r="D29"/>
  <c r="E28"/>
  <c r="D28"/>
  <c r="E27"/>
  <c r="D27"/>
  <c r="E26"/>
  <c r="D26"/>
  <c r="E25"/>
  <c r="D25"/>
  <c r="E24"/>
  <c r="D24"/>
  <c r="C24"/>
  <c r="J24"/>
  <c r="E23"/>
  <c r="D23"/>
  <c r="C23"/>
  <c r="J23"/>
  <c r="E22"/>
  <c r="D22"/>
  <c r="E21"/>
  <c r="D21"/>
  <c r="C21"/>
  <c r="J21"/>
  <c r="E20"/>
  <c r="D20"/>
  <c r="E19"/>
  <c r="D19"/>
  <c r="C19"/>
  <c r="J19"/>
  <c r="E18"/>
  <c r="D18"/>
  <c r="E17"/>
  <c r="D17"/>
  <c r="E16"/>
  <c r="D16"/>
  <c r="E15"/>
  <c r="D15"/>
  <c r="C15"/>
  <c r="J15"/>
  <c r="E14"/>
  <c r="D14"/>
  <c r="E13"/>
  <c r="D13"/>
  <c r="C13"/>
  <c r="J13"/>
  <c r="E12"/>
  <c r="D12"/>
  <c r="C12"/>
  <c r="J12"/>
  <c r="E11"/>
  <c r="D11"/>
  <c r="E10"/>
  <c r="D10"/>
  <c r="E9"/>
  <c r="D9"/>
  <c r="E8"/>
  <c r="D8"/>
  <c r="C8"/>
  <c r="J8"/>
  <c r="E7"/>
  <c r="D7"/>
  <c r="C7"/>
  <c r="J7"/>
  <c r="E6"/>
  <c r="D6"/>
  <c r="C6"/>
  <c r="J6"/>
  <c r="E5"/>
  <c r="D5"/>
  <c r="E4"/>
  <c r="D4"/>
  <c r="E3"/>
  <c r="D3"/>
  <c r="C3"/>
  <c r="A71" i="34"/>
  <c r="B3" i="12"/>
  <c r="A3"/>
  <c r="H3" i="1"/>
  <c r="A1" i="8"/>
  <c r="S3" i="1"/>
  <c r="Q3"/>
  <c r="N3"/>
  <c r="P3"/>
  <c r="M3"/>
  <c r="L3"/>
  <c r="K3"/>
  <c r="J3"/>
  <c r="I3"/>
  <c r="K66" i="32"/>
  <c r="K28"/>
  <c r="K40"/>
  <c r="K67"/>
  <c r="K17"/>
  <c r="K49"/>
  <c r="K33"/>
  <c r="E4" i="1"/>
  <c r="E4" i="3"/>
  <c r="AA4" s="1"/>
  <c r="E4" i="28"/>
  <c r="T4" s="1"/>
  <c r="E19" i="8"/>
  <c r="E5" i="28"/>
  <c r="T5"/>
  <c r="E5" i="1"/>
  <c r="E20" i="8"/>
  <c r="E5" i="3"/>
  <c r="Y5"/>
  <c r="E6" i="28"/>
  <c r="T6"/>
  <c r="E6" i="1"/>
  <c r="E6" i="3"/>
  <c r="Y6" s="1"/>
  <c r="E21" i="8"/>
  <c r="E7" i="28"/>
  <c r="T7"/>
  <c r="E7" i="1"/>
  <c r="E7" i="3"/>
  <c r="AA7" s="1"/>
  <c r="E8" i="28"/>
  <c r="T8" s="1"/>
  <c r="E8" i="1"/>
  <c r="E22" i="8"/>
  <c r="E8" i="3"/>
  <c r="AC8" s="1"/>
  <c r="E9" i="28"/>
  <c r="T9" s="1"/>
  <c r="E9" i="1"/>
  <c r="E9" i="3"/>
  <c r="AA9"/>
  <c r="E10" i="28"/>
  <c r="T10"/>
  <c r="E10" i="1"/>
  <c r="E10" i="3"/>
  <c r="Y10" s="1"/>
  <c r="E23" i="8"/>
  <c r="E11" i="28"/>
  <c r="T11"/>
  <c r="E11" i="1"/>
  <c r="E24" i="8"/>
  <c r="E11" i="3"/>
  <c r="AA11"/>
  <c r="E12" i="28"/>
  <c r="T12"/>
  <c r="E12" i="1"/>
  <c r="E12" i="3"/>
  <c r="AC12" s="1"/>
  <c r="E13" i="28"/>
  <c r="T13" s="1"/>
  <c r="E13" i="1"/>
  <c r="E13" i="3"/>
  <c r="AC13"/>
  <c r="E14" i="28"/>
  <c r="T14"/>
  <c r="E14" i="1"/>
  <c r="E14" i="3"/>
  <c r="AC14" s="1"/>
  <c r="E25" i="8"/>
  <c r="E15" i="28"/>
  <c r="T15"/>
  <c r="E15" i="1"/>
  <c r="E15" i="3"/>
  <c r="AC15" s="1"/>
  <c r="E7" i="8"/>
  <c r="E72" s="1"/>
  <c r="E16" i="28"/>
  <c r="T16"/>
  <c r="E16" i="1"/>
  <c r="E26" i="8"/>
  <c r="E16" i="3"/>
  <c r="AA16"/>
  <c r="E17" i="28"/>
  <c r="T17"/>
  <c r="E17" i="1"/>
  <c r="E8" i="8"/>
  <c r="E17" i="3"/>
  <c r="AA17"/>
  <c r="E18" i="28"/>
  <c r="T18"/>
  <c r="E18" i="1"/>
  <c r="E18" i="3"/>
  <c r="Y18" s="1"/>
  <c r="E9" i="8"/>
  <c r="E19" i="28"/>
  <c r="T19" s="1"/>
  <c r="E19" i="1"/>
  <c r="E19" i="3"/>
  <c r="Y19"/>
  <c r="E27" i="8"/>
  <c r="E20" i="28"/>
  <c r="T20" s="1"/>
  <c r="E20" i="1"/>
  <c r="E20" i="3"/>
  <c r="AC20"/>
  <c r="E21" i="28"/>
  <c r="T21"/>
  <c r="E21" i="1"/>
  <c r="E21" i="3"/>
  <c r="AC21" s="1"/>
  <c r="E22" i="28"/>
  <c r="T22" s="1"/>
  <c r="E22" i="1"/>
  <c r="E28" i="8"/>
  <c r="E22" i="3"/>
  <c r="AA22" s="1"/>
  <c r="E23" i="28"/>
  <c r="T23" s="1"/>
  <c r="E23" i="1"/>
  <c r="E23" i="3"/>
  <c r="AA23"/>
  <c r="E24" i="28"/>
  <c r="T24"/>
  <c r="E24" i="1"/>
  <c r="E10" i="8"/>
  <c r="E24" i="3"/>
  <c r="AA24"/>
  <c r="E25" i="28"/>
  <c r="T25"/>
  <c r="E25" i="1"/>
  <c r="E25" i="3"/>
  <c r="AC25" s="1"/>
  <c r="E26" i="28"/>
  <c r="T26" s="1"/>
  <c r="E26" i="1"/>
  <c r="E26" i="3"/>
  <c r="AC26"/>
  <c r="E29" i="8"/>
  <c r="E27" i="28"/>
  <c r="T27" s="1"/>
  <c r="E27" i="1"/>
  <c r="E27" i="3"/>
  <c r="Y27"/>
  <c r="E11" i="8"/>
  <c r="E28" i="28"/>
  <c r="T28" s="1"/>
  <c r="E28" i="1"/>
  <c r="E28" i="3"/>
  <c r="AC28"/>
  <c r="E29" i="28"/>
  <c r="T29"/>
  <c r="E29" i="1"/>
  <c r="E29" i="3"/>
  <c r="AC29" s="1"/>
  <c r="E30" i="28"/>
  <c r="T30" s="1"/>
  <c r="E30" i="1"/>
  <c r="E30" i="8"/>
  <c r="E30" i="3"/>
  <c r="AA30" s="1"/>
  <c r="E31" i="28"/>
  <c r="T31" s="1"/>
  <c r="E31" i="1"/>
  <c r="E31" i="3"/>
  <c r="AA31"/>
  <c r="E31" i="8"/>
  <c r="E32" i="28"/>
  <c r="T32" s="1"/>
  <c r="E32" i="1"/>
  <c r="E32" i="8"/>
  <c r="E32" i="3"/>
  <c r="AA32" s="1"/>
  <c r="E33" i="28"/>
  <c r="T33" s="1"/>
  <c r="E33" i="1"/>
  <c r="E33" i="3"/>
  <c r="Y33"/>
  <c r="E34" i="28"/>
  <c r="T34"/>
  <c r="E34" i="1"/>
  <c r="E34" i="3"/>
  <c r="AC34" s="1"/>
  <c r="E33" i="8"/>
  <c r="E35" i="28"/>
  <c r="T35"/>
  <c r="E34" i="8"/>
  <c r="E35" i="1"/>
  <c r="E35" i="3"/>
  <c r="AC35"/>
  <c r="E36" i="28"/>
  <c r="T36"/>
  <c r="E36" i="1"/>
  <c r="E36" i="3"/>
  <c r="AA36" s="1"/>
  <c r="E35" i="8"/>
  <c r="E37" i="28"/>
  <c r="T37"/>
  <c r="E36" i="8"/>
  <c r="E37" i="1"/>
  <c r="E37" i="3"/>
  <c r="Y37"/>
  <c r="E38" i="28"/>
  <c r="T38"/>
  <c r="E38" i="1"/>
  <c r="E38" i="3"/>
  <c r="AC38" s="1"/>
  <c r="E37" i="8"/>
  <c r="E39" i="28"/>
  <c r="T39"/>
  <c r="E39" i="1"/>
  <c r="E38" i="8"/>
  <c r="E39" i="3"/>
  <c r="AA39"/>
  <c r="E40" i="28"/>
  <c r="T40"/>
  <c r="E40" i="1"/>
  <c r="E40" i="3"/>
  <c r="AA40" s="1"/>
  <c r="E41" i="28"/>
  <c r="T41" s="1"/>
  <c r="E41" i="1"/>
  <c r="E41" i="3"/>
  <c r="AA41"/>
  <c r="E39" i="8"/>
  <c r="E42" i="28"/>
  <c r="T42" s="1"/>
  <c r="E42" i="1"/>
  <c r="E42" i="3"/>
  <c r="AC42"/>
  <c r="E43" i="28"/>
  <c r="T43"/>
  <c r="E43" i="1"/>
  <c r="E43" i="3"/>
  <c r="AC43" s="1"/>
  <c r="E44" i="28"/>
  <c r="T44" s="1"/>
  <c r="E44" i="1"/>
  <c r="E44" i="3"/>
  <c r="AA44"/>
  <c r="E45" i="28"/>
  <c r="T45"/>
  <c r="E45" i="1"/>
  <c r="E45" i="3"/>
  <c r="AC45" s="1"/>
  <c r="E46" i="28"/>
  <c r="T46" s="1"/>
  <c r="E46" i="1"/>
  <c r="E46" i="3"/>
  <c r="AC46"/>
  <c r="E47" i="28"/>
  <c r="T47"/>
  <c r="E47" i="1"/>
  <c r="E47" i="3"/>
  <c r="AC47" s="1"/>
  <c r="E48" i="28"/>
  <c r="T48" s="1"/>
  <c r="E48" i="1"/>
  <c r="E12" i="8"/>
  <c r="E48" i="3"/>
  <c r="AA48"/>
  <c r="E49" i="28"/>
  <c r="T49"/>
  <c r="E49" i="1"/>
  <c r="E49" i="3"/>
  <c r="AA49" s="1"/>
  <c r="E50" i="28"/>
  <c r="T50" s="1"/>
  <c r="E50" i="1"/>
  <c r="E50" i="3"/>
  <c r="AC50"/>
  <c r="E51" i="28"/>
  <c r="T51"/>
  <c r="E51" i="1"/>
  <c r="E51" i="3"/>
  <c r="AC51" s="1"/>
  <c r="E52" i="28"/>
  <c r="T52" s="1"/>
  <c r="E52" i="1"/>
  <c r="E52" i="3"/>
  <c r="AA52"/>
  <c r="E53" i="28"/>
  <c r="T53"/>
  <c r="E53" i="1"/>
  <c r="E53" i="3"/>
  <c r="AC53" s="1"/>
  <c r="E54" i="28"/>
  <c r="T54" s="1"/>
  <c r="E54" i="1"/>
  <c r="E54" i="3"/>
  <c r="Y54"/>
  <c r="E55" i="28"/>
  <c r="T55"/>
  <c r="E55" i="1"/>
  <c r="E55" i="3"/>
  <c r="AA55" s="1"/>
  <c r="E13" i="8"/>
  <c r="E70" s="1"/>
  <c r="E56" i="28"/>
  <c r="T56"/>
  <c r="E56" i="1"/>
  <c r="E56" i="3"/>
  <c r="Y56" s="1"/>
  <c r="E57" i="28"/>
  <c r="T57" s="1"/>
  <c r="E57" i="1"/>
  <c r="E57" i="3"/>
  <c r="Y57"/>
  <c r="E58" i="28"/>
  <c r="T58"/>
  <c r="E14" i="8"/>
  <c r="E58" i="1"/>
  <c r="E58" i="3"/>
  <c r="Y58"/>
  <c r="E59" i="28"/>
  <c r="T59"/>
  <c r="E59" i="1"/>
  <c r="E59" i="3"/>
  <c r="AC59" s="1"/>
  <c r="E60" i="28"/>
  <c r="T60" s="1"/>
  <c r="E60" i="1"/>
  <c r="E60" i="3"/>
  <c r="AA60"/>
  <c r="E61" i="28"/>
  <c r="T61"/>
  <c r="E61" i="1"/>
  <c r="E61" i="3"/>
  <c r="AC61" s="1"/>
  <c r="E62" i="28"/>
  <c r="T62" s="1"/>
  <c r="E62" i="1"/>
  <c r="E62" i="3"/>
  <c r="Y62"/>
  <c r="E63" i="28"/>
  <c r="T63"/>
  <c r="E63" i="1"/>
  <c r="E63" i="3"/>
  <c r="AC63" s="1"/>
  <c r="E15" i="8"/>
  <c r="E64" i="28"/>
  <c r="T64"/>
  <c r="E64" i="1"/>
  <c r="E64" i="3"/>
  <c r="AA64" s="1"/>
  <c r="E65" i="28"/>
  <c r="T65" s="1"/>
  <c r="E65" i="1"/>
  <c r="E65" i="3"/>
  <c r="AC65"/>
  <c r="E66" i="28"/>
  <c r="T66"/>
  <c r="E16" i="8"/>
  <c r="E66" i="1"/>
  <c r="E66" i="3"/>
  <c r="AC66"/>
  <c r="E67" i="28"/>
  <c r="T67"/>
  <c r="E67" i="1"/>
  <c r="E67" i="3"/>
  <c r="AC67" s="1"/>
  <c r="E17" i="8"/>
  <c r="E68" i="28"/>
  <c r="T68"/>
  <c r="E18" i="8"/>
  <c r="E68" i="1"/>
  <c r="E68" i="3"/>
  <c r="AA68"/>
  <c r="E69" i="28"/>
  <c r="T69"/>
  <c r="E69" i="1"/>
  <c r="E69" i="3"/>
  <c r="AA69" s="1"/>
  <c r="E70" i="28"/>
  <c r="T70" s="1"/>
  <c r="E70" i="1"/>
  <c r="E70" i="3"/>
  <c r="Y70"/>
  <c r="E71" i="34"/>
  <c r="E71" i="30"/>
  <c r="E71" i="6"/>
  <c r="E71" i="29"/>
  <c r="E71" i="28"/>
  <c r="E71" i="22"/>
  <c r="U71" s="1"/>
  <c r="E71" i="3"/>
  <c r="Y71" s="1"/>
  <c r="E71" i="32"/>
  <c r="E71" i="26"/>
  <c r="E71" i="25"/>
  <c r="E71" i="1"/>
  <c r="E71" i="4"/>
  <c r="T71" s="1"/>
  <c r="AC16" i="3"/>
  <c r="K16" i="32"/>
  <c r="K22"/>
  <c r="L22" s="1"/>
  <c r="K52"/>
  <c r="L52" s="1"/>
  <c r="K56"/>
  <c r="K64"/>
  <c r="L64"/>
  <c r="K13"/>
  <c r="K21"/>
  <c r="K27"/>
  <c r="L27"/>
  <c r="K29"/>
  <c r="K39"/>
  <c r="L39" s="1"/>
  <c r="K45"/>
  <c r="L45" s="1"/>
  <c r="K63"/>
  <c r="L63" s="1"/>
  <c r="K53"/>
  <c r="L53" s="1"/>
  <c r="Q72" i="14"/>
  <c r="H6" i="1"/>
  <c r="T6"/>
  <c r="V6" s="1"/>
  <c r="H28"/>
  <c r="H35"/>
  <c r="T35"/>
  <c r="V35" s="1"/>
  <c r="H68"/>
  <c r="H33"/>
  <c r="H20"/>
  <c r="T20" s="1"/>
  <c r="H52"/>
  <c r="H34"/>
  <c r="H32"/>
  <c r="T32"/>
  <c r="V32" s="1"/>
  <c r="H8"/>
  <c r="H66"/>
  <c r="T66"/>
  <c r="V66" s="1"/>
  <c r="H21"/>
  <c r="H47"/>
  <c r="H37"/>
  <c r="T37" s="1"/>
  <c r="X37" s="1"/>
  <c r="H70"/>
  <c r="H51"/>
  <c r="H43"/>
  <c r="H44"/>
  <c r="T44"/>
  <c r="V44" s="1"/>
  <c r="H38"/>
  <c r="H14"/>
  <c r="T14"/>
  <c r="V14" s="1"/>
  <c r="H39"/>
  <c r="H10"/>
  <c r="H22"/>
  <c r="H7"/>
  <c r="K57" i="32"/>
  <c r="L57" s="1"/>
  <c r="N61" i="3"/>
  <c r="O61"/>
  <c r="N63"/>
  <c r="O63"/>
  <c r="N65"/>
  <c r="O65"/>
  <c r="N67"/>
  <c r="O67"/>
  <c r="N69"/>
  <c r="O69"/>
  <c r="N71" i="1"/>
  <c r="A71"/>
  <c r="AC6" i="3"/>
  <c r="K8" i="32"/>
  <c r="L8" s="1"/>
  <c r="K30"/>
  <c r="L30" s="1"/>
  <c r="K32"/>
  <c r="K48"/>
  <c r="K50"/>
  <c r="L50" s="1"/>
  <c r="K65"/>
  <c r="L65" s="1"/>
  <c r="K68"/>
  <c r="K69"/>
  <c r="L69"/>
  <c r="K70"/>
  <c r="L70"/>
  <c r="K61"/>
  <c r="K24"/>
  <c r="K5"/>
  <c r="L5"/>
  <c r="M72" i="14"/>
  <c r="U55" i="22"/>
  <c r="K73" i="14"/>
  <c r="K72"/>
  <c r="M71"/>
  <c r="N16"/>
  <c r="M73"/>
  <c r="K71"/>
  <c r="L30" s="1"/>
  <c r="P71" i="28"/>
  <c r="S71" i="14"/>
  <c r="O72"/>
  <c r="T33" i="1"/>
  <c r="T10"/>
  <c r="V10" s="1"/>
  <c r="L54" i="34"/>
  <c r="M54" s="1"/>
  <c r="L62"/>
  <c r="L70"/>
  <c r="M70"/>
  <c r="O71" i="14"/>
  <c r="P17"/>
  <c r="T6" i="4"/>
  <c r="W9"/>
  <c r="T10"/>
  <c r="W11"/>
  <c r="W13"/>
  <c r="T14"/>
  <c r="W15"/>
  <c r="W17"/>
  <c r="T18"/>
  <c r="W19"/>
  <c r="W21"/>
  <c r="T22"/>
  <c r="W23"/>
  <c r="W25"/>
  <c r="T26"/>
  <c r="W27"/>
  <c r="T30"/>
  <c r="W31"/>
  <c r="W33"/>
  <c r="T34"/>
  <c r="W35"/>
  <c r="W37"/>
  <c r="T38"/>
  <c r="W39"/>
  <c r="W41"/>
  <c r="T42"/>
  <c r="W43"/>
  <c r="W45"/>
  <c r="T46"/>
  <c r="W47"/>
  <c r="T50"/>
  <c r="W51"/>
  <c r="W53"/>
  <c r="W55"/>
  <c r="W57"/>
  <c r="T58"/>
  <c r="W59"/>
  <c r="W61"/>
  <c r="T62"/>
  <c r="W63"/>
  <c r="W65"/>
  <c r="T66"/>
  <c r="W67"/>
  <c r="W69"/>
  <c r="T70"/>
  <c r="S73" i="14"/>
  <c r="L50" i="34"/>
  <c r="L58"/>
  <c r="M58" s="1"/>
  <c r="L66"/>
  <c r="K7" i="32"/>
  <c r="L7"/>
  <c r="K11"/>
  <c r="K19"/>
  <c r="L19" s="1"/>
  <c r="K31"/>
  <c r="L31" s="1"/>
  <c r="K35"/>
  <c r="K47"/>
  <c r="L47"/>
  <c r="K59"/>
  <c r="U51" i="22"/>
  <c r="H72" i="8"/>
  <c r="K6" i="32"/>
  <c r="L6" s="1"/>
  <c r="K15"/>
  <c r="K62"/>
  <c r="K54"/>
  <c r="K46"/>
  <c r="K42"/>
  <c r="L42" s="1"/>
  <c r="K38"/>
  <c r="L38" s="1"/>
  <c r="K34"/>
  <c r="K26"/>
  <c r="L26"/>
  <c r="K14"/>
  <c r="L14"/>
  <c r="S71" i="1"/>
  <c r="L22" i="39"/>
  <c r="M22" s="1"/>
  <c r="T51" i="1"/>
  <c r="V51" s="1"/>
  <c r="L42" i="39"/>
  <c r="M42" s="1"/>
  <c r="L30"/>
  <c r="M30" s="1"/>
  <c r="T7" i="1"/>
  <c r="V7" s="1"/>
  <c r="T39"/>
  <c r="T47"/>
  <c r="T64" i="4"/>
  <c r="T60"/>
  <c r="T56"/>
  <c r="T52"/>
  <c r="T48"/>
  <c r="T44"/>
  <c r="T40"/>
  <c r="T36"/>
  <c r="T32"/>
  <c r="T28"/>
  <c r="T24"/>
  <c r="T20"/>
  <c r="T16"/>
  <c r="T12"/>
  <c r="T8"/>
  <c r="T4"/>
  <c r="L24" i="32"/>
  <c r="L48"/>
  <c r="Y26" i="3"/>
  <c r="H73" i="8"/>
  <c r="T21" i="1"/>
  <c r="V21" s="1"/>
  <c r="N71" i="25"/>
  <c r="H70" i="8"/>
  <c r="T61" i="1"/>
  <c r="L68" i="32"/>
  <c r="L56"/>
  <c r="T71" i="28"/>
  <c r="N5" i="25"/>
  <c r="F71" i="34"/>
  <c r="K7" i="1"/>
  <c r="L61" i="32"/>
  <c r="L32"/>
  <c r="H75" i="8"/>
  <c r="X71" i="3"/>
  <c r="H5" i="1"/>
  <c r="T5"/>
  <c r="V5" s="1"/>
  <c r="T52"/>
  <c r="V52" s="1"/>
  <c r="V61"/>
  <c r="K9" i="32"/>
  <c r="L9"/>
  <c r="T62" i="1"/>
  <c r="V62"/>
  <c r="J73" i="39"/>
  <c r="J72"/>
  <c r="J75"/>
  <c r="J70"/>
  <c r="K70" s="1"/>
  <c r="K9"/>
  <c r="K75" s="1"/>
  <c r="J74"/>
  <c r="Y53" i="3"/>
  <c r="Y20"/>
  <c r="AC24"/>
  <c r="R75" i="39"/>
  <c r="R70"/>
  <c r="S70"/>
  <c r="R72"/>
  <c r="S3"/>
  <c r="Q3"/>
  <c r="M3"/>
  <c r="U63"/>
  <c r="V39"/>
  <c r="W39" s="1"/>
  <c r="U39"/>
  <c r="U16"/>
  <c r="V41"/>
  <c r="W41" s="1"/>
  <c r="U41"/>
  <c r="V43"/>
  <c r="W43"/>
  <c r="U43"/>
  <c r="V44"/>
  <c r="W44" s="1"/>
  <c r="U44"/>
  <c r="U45"/>
  <c r="U66"/>
  <c r="U48"/>
  <c r="U49"/>
  <c r="U19"/>
  <c r="V21"/>
  <c r="W21" s="1"/>
  <c r="U21"/>
  <c r="U51"/>
  <c r="U68"/>
  <c r="U53"/>
  <c r="U23"/>
  <c r="U56"/>
  <c r="U58"/>
  <c r="V69"/>
  <c r="W69"/>
  <c r="U69"/>
  <c r="U25"/>
  <c r="U27"/>
  <c r="V60"/>
  <c r="W60" s="1"/>
  <c r="U60"/>
  <c r="U64"/>
  <c r="U40"/>
  <c r="U65"/>
  <c r="U42"/>
  <c r="U17"/>
  <c r="U18"/>
  <c r="V18"/>
  <c r="W18" s="1"/>
  <c r="U46"/>
  <c r="V46"/>
  <c r="W46"/>
  <c r="U47"/>
  <c r="V47"/>
  <c r="W47" s="1"/>
  <c r="V67"/>
  <c r="W67" s="1"/>
  <c r="U67"/>
  <c r="U50"/>
  <c r="V50"/>
  <c r="W50" s="1"/>
  <c r="U20"/>
  <c r="V20"/>
  <c r="W20"/>
  <c r="U22"/>
  <c r="U52"/>
  <c r="U8"/>
  <c r="U54"/>
  <c r="U55"/>
  <c r="U57"/>
  <c r="U24"/>
  <c r="U59"/>
  <c r="U26"/>
  <c r="U28"/>
  <c r="K71" i="32"/>
  <c r="J71" i="26"/>
  <c r="M71" i="25"/>
  <c r="O15" i="39"/>
  <c r="V15"/>
  <c r="U71" i="1"/>
  <c r="W71" s="1"/>
  <c r="H74" i="8"/>
  <c r="L47" i="34"/>
  <c r="L49"/>
  <c r="L51"/>
  <c r="L53"/>
  <c r="L55"/>
  <c r="L57"/>
  <c r="L59"/>
  <c r="L61"/>
  <c r="L63"/>
  <c r="L65"/>
  <c r="L67"/>
  <c r="L69"/>
  <c r="L71"/>
  <c r="M71"/>
  <c r="N5" i="14"/>
  <c r="T28" i="1"/>
  <c r="V28" s="1"/>
  <c r="T56"/>
  <c r="V56" s="1"/>
  <c r="T43"/>
  <c r="V43"/>
  <c r="T69"/>
  <c r="V69"/>
  <c r="T38"/>
  <c r="V38"/>
  <c r="T53"/>
  <c r="V53"/>
  <c r="T67"/>
  <c r="V67"/>
  <c r="T63"/>
  <c r="T55"/>
  <c r="V55" s="1"/>
  <c r="T68"/>
  <c r="V68" s="1"/>
  <c r="V63"/>
  <c r="T22"/>
  <c r="V22"/>
  <c r="T70"/>
  <c r="V70"/>
  <c r="T8"/>
  <c r="V8"/>
  <c r="T34"/>
  <c r="V34"/>
  <c r="T41"/>
  <c r="V41"/>
  <c r="L40" i="32"/>
  <c r="Y32" i="3"/>
  <c r="AC70"/>
  <c r="Y43"/>
  <c r="G75" i="8"/>
  <c r="M66" i="34"/>
  <c r="M62"/>
  <c r="M50"/>
  <c r="Y34" i="3"/>
  <c r="Y11"/>
  <c r="AA25"/>
  <c r="AC62"/>
  <c r="U9" i="22"/>
  <c r="L67" i="14"/>
  <c r="Y60" i="3"/>
  <c r="Y22"/>
  <c r="Y65"/>
  <c r="Y25"/>
  <c r="Y52"/>
  <c r="Y38"/>
  <c r="AC52"/>
  <c r="U19" i="22"/>
  <c r="Y31" i="3"/>
  <c r="AA67"/>
  <c r="AC39"/>
  <c r="AA15"/>
  <c r="L59" i="32"/>
  <c r="L35"/>
  <c r="L29"/>
  <c r="L21"/>
  <c r="L13"/>
  <c r="L62"/>
  <c r="L54"/>
  <c r="L46"/>
  <c r="L34"/>
  <c r="L16"/>
  <c r="N7" i="14"/>
  <c r="G73" i="8"/>
  <c r="U45" i="22"/>
  <c r="F70" i="8"/>
  <c r="F72"/>
  <c r="AA45" i="3"/>
  <c r="AC48"/>
  <c r="N61" i="14"/>
  <c r="AA66" i="3"/>
  <c r="G74" i="8"/>
  <c r="Y68" i="3"/>
  <c r="AA50"/>
  <c r="Y30"/>
  <c r="AC57"/>
  <c r="AC68"/>
  <c r="Y47"/>
  <c r="AC36"/>
  <c r="Y13"/>
  <c r="AC32"/>
  <c r="AA13"/>
  <c r="Y9"/>
  <c r="AC54"/>
  <c r="AC71"/>
  <c r="Y17"/>
  <c r="AC9"/>
  <c r="Y4"/>
  <c r="C71" i="28"/>
  <c r="R71" s="1"/>
  <c r="C71" i="22"/>
  <c r="S71" s="1"/>
  <c r="C71" i="25"/>
  <c r="L71" s="1"/>
  <c r="K18" i="32"/>
  <c r="L18" s="1"/>
  <c r="K20"/>
  <c r="L20" s="1"/>
  <c r="K23"/>
  <c r="L23" s="1"/>
  <c r="K25"/>
  <c r="L25" s="1"/>
  <c r="K41"/>
  <c r="L41" s="1"/>
  <c r="K43"/>
  <c r="L43" s="1"/>
  <c r="K51"/>
  <c r="L51" s="1"/>
  <c r="K55"/>
  <c r="L55" s="1"/>
  <c r="K58"/>
  <c r="L58" s="1"/>
  <c r="I54" i="8"/>
  <c r="I21"/>
  <c r="I53"/>
  <c r="I19"/>
  <c r="I51"/>
  <c r="I49"/>
  <c r="I68"/>
  <c r="I18"/>
  <c r="I46"/>
  <c r="I17"/>
  <c r="I7"/>
  <c r="I44"/>
  <c r="I66"/>
  <c r="I41"/>
  <c r="I65"/>
  <c r="I14"/>
  <c r="I38"/>
  <c r="I63"/>
  <c r="I62"/>
  <c r="I34"/>
  <c r="I60"/>
  <c r="I13"/>
  <c r="I58"/>
  <c r="I57"/>
  <c r="I33"/>
  <c r="I32"/>
  <c r="I5"/>
  <c r="I30"/>
  <c r="I4"/>
  <c r="I55"/>
  <c r="I27"/>
  <c r="I9"/>
  <c r="I8"/>
  <c r="I23"/>
  <c r="I22"/>
  <c r="I20"/>
  <c r="I69"/>
  <c r="I52"/>
  <c r="I50"/>
  <c r="I48"/>
  <c r="I47"/>
  <c r="I67"/>
  <c r="I45"/>
  <c r="I16"/>
  <c r="I15"/>
  <c r="I43"/>
  <c r="I42"/>
  <c r="I40"/>
  <c r="I64"/>
  <c r="I39"/>
  <c r="I37"/>
  <c r="I36"/>
  <c r="I35"/>
  <c r="I61"/>
  <c r="I59"/>
  <c r="I12"/>
  <c r="I11"/>
  <c r="I10"/>
  <c r="I56"/>
  <c r="I6"/>
  <c r="I31"/>
  <c r="I29"/>
  <c r="I3"/>
  <c r="I28"/>
  <c r="I26"/>
  <c r="I25"/>
  <c r="I75" s="1"/>
  <c r="I24"/>
  <c r="K10" i="32"/>
  <c r="L10" s="1"/>
  <c r="K12"/>
  <c r="L12" s="1"/>
  <c r="K36"/>
  <c r="L36" s="1"/>
  <c r="K44"/>
  <c r="L44" s="1"/>
  <c r="K60"/>
  <c r="L60" s="1"/>
  <c r="T57" i="1"/>
  <c r="V57" s="1"/>
  <c r="K4" i="32"/>
  <c r="L4" s="1"/>
  <c r="G72" i="8"/>
  <c r="G70"/>
  <c r="U5" i="22"/>
  <c r="U10"/>
  <c r="U11"/>
  <c r="U27"/>
  <c r="U35"/>
  <c r="U42"/>
  <c r="U43"/>
  <c r="U44"/>
  <c r="U46"/>
  <c r="U47"/>
  <c r="U52"/>
  <c r="U53"/>
  <c r="U54"/>
  <c r="O71"/>
  <c r="U12"/>
  <c r="AA35" i="3"/>
  <c r="U15" i="22"/>
  <c r="N36" i="14"/>
  <c r="N12"/>
  <c r="N67"/>
  <c r="L33" i="32"/>
  <c r="U49" i="1"/>
  <c r="W49"/>
  <c r="N15" i="14"/>
  <c r="N65"/>
  <c r="N58"/>
  <c r="N39"/>
  <c r="N14"/>
  <c r="N24"/>
  <c r="N56"/>
  <c r="N59"/>
  <c r="N25"/>
  <c r="N13"/>
  <c r="N41"/>
  <c r="E72"/>
  <c r="N42"/>
  <c r="N22"/>
  <c r="L48"/>
  <c r="N68"/>
  <c r="E71"/>
  <c r="F27"/>
  <c r="C71"/>
  <c r="D17"/>
  <c r="N9"/>
  <c r="N21"/>
  <c r="N33"/>
  <c r="N19"/>
  <c r="N27"/>
  <c r="N3"/>
  <c r="N40"/>
  <c r="N57"/>
  <c r="N35"/>
  <c r="N30"/>
  <c r="L21"/>
  <c r="N23"/>
  <c r="L19"/>
  <c r="N28"/>
  <c r="N51"/>
  <c r="N20"/>
  <c r="N4"/>
  <c r="N43"/>
  <c r="N60"/>
  <c r="N37"/>
  <c r="N32"/>
  <c r="N31"/>
  <c r="N8"/>
  <c r="N38"/>
  <c r="N29"/>
  <c r="N48"/>
  <c r="N64"/>
  <c r="N55"/>
  <c r="N26"/>
  <c r="N11"/>
  <c r="N17"/>
  <c r="N62"/>
  <c r="N34"/>
  <c r="N53"/>
  <c r="N47"/>
  <c r="N52"/>
  <c r="N69"/>
  <c r="N45"/>
  <c r="N44"/>
  <c r="N10"/>
  <c r="N6"/>
  <c r="N66"/>
  <c r="L39"/>
  <c r="N54"/>
  <c r="N49"/>
  <c r="N18"/>
  <c r="N50"/>
  <c r="L59"/>
  <c r="L57"/>
  <c r="L13"/>
  <c r="L7"/>
  <c r="L51"/>
  <c r="L49"/>
  <c r="N63"/>
  <c r="N46"/>
  <c r="L4"/>
  <c r="L25"/>
  <c r="L43"/>
  <c r="L12"/>
  <c r="L47"/>
  <c r="L8"/>
  <c r="L34"/>
  <c r="L60"/>
  <c r="L28"/>
  <c r="L41"/>
  <c r="L50"/>
  <c r="L53"/>
  <c r="L11"/>
  <c r="L18"/>
  <c r="L15"/>
  <c r="L17"/>
  <c r="L46"/>
  <c r="L40"/>
  <c r="L20"/>
  <c r="L27"/>
  <c r="L3"/>
  <c r="L65"/>
  <c r="L54"/>
  <c r="L62"/>
  <c r="L16"/>
  <c r="F47"/>
  <c r="V33" i="1"/>
  <c r="AA70" i="3"/>
  <c r="AA62"/>
  <c r="AA58"/>
  <c r="AC22"/>
  <c r="AC30"/>
  <c r="AA34"/>
  <c r="AC11"/>
  <c r="AA57"/>
  <c r="AA65"/>
  <c r="Y48"/>
  <c r="Y45"/>
  <c r="Y40"/>
  <c r="Y29"/>
  <c r="Y21"/>
  <c r="Y16"/>
  <c r="Y36"/>
  <c r="AA43"/>
  <c r="AC17"/>
  <c r="Y66"/>
  <c r="AC58"/>
  <c r="Y50"/>
  <c r="AA47"/>
  <c r="AA21"/>
  <c r="AC60"/>
  <c r="AA54"/>
  <c r="AA71"/>
  <c r="AC5"/>
  <c r="L11" i="32"/>
  <c r="L49"/>
  <c r="L17"/>
  <c r="L67"/>
  <c r="L15"/>
  <c r="L28"/>
  <c r="L66"/>
  <c r="I73" i="14"/>
  <c r="G73"/>
  <c r="Q71"/>
  <c r="R20"/>
  <c r="AF11"/>
  <c r="E74" i="8"/>
  <c r="AF29" i="14"/>
  <c r="F75" i="8"/>
  <c r="F74"/>
  <c r="Y63" i="3"/>
  <c r="Y12"/>
  <c r="AA10"/>
  <c r="AA26"/>
  <c r="AC31"/>
  <c r="AA53"/>
  <c r="AA33"/>
  <c r="AA20"/>
  <c r="Y46"/>
  <c r="Y14"/>
  <c r="AC18"/>
  <c r="C71" i="29"/>
  <c r="Q73" i="14"/>
  <c r="R54"/>
  <c r="F42"/>
  <c r="E73"/>
  <c r="C73"/>
  <c r="W71" i="4"/>
  <c r="M69" i="34"/>
  <c r="M67"/>
  <c r="M65"/>
  <c r="M63"/>
  <c r="M61"/>
  <c r="M59"/>
  <c r="M57"/>
  <c r="M55"/>
  <c r="M53"/>
  <c r="M51"/>
  <c r="M49"/>
  <c r="M47"/>
  <c r="V39" i="1"/>
  <c r="F11" i="14"/>
  <c r="C72"/>
  <c r="Y67" i="3"/>
  <c r="Y59"/>
  <c r="AC55"/>
  <c r="Y8"/>
  <c r="Y55"/>
  <c r="AA12"/>
  <c r="AA8"/>
  <c r="Y28"/>
  <c r="AC23"/>
  <c r="AA14"/>
  <c r="AC41"/>
  <c r="AA59"/>
  <c r="AC56"/>
  <c r="AA37"/>
  <c r="AA28"/>
  <c r="Y24"/>
  <c r="AA18"/>
  <c r="Y35"/>
  <c r="Y41"/>
  <c r="Y23"/>
  <c r="Y39"/>
  <c r="AA27"/>
  <c r="AA19"/>
  <c r="AA6"/>
  <c r="AC19"/>
  <c r="C71" i="6"/>
  <c r="C71" i="3"/>
  <c r="C71" i="1"/>
  <c r="C71" i="32"/>
  <c r="I72" i="14"/>
  <c r="I71"/>
  <c r="F62"/>
  <c r="F16"/>
  <c r="F69"/>
  <c r="D36"/>
  <c r="AA38" i="3"/>
  <c r="AC4"/>
  <c r="AA5"/>
  <c r="G72" i="14"/>
  <c r="G71"/>
  <c r="U48" i="22"/>
  <c r="AF16" i="14"/>
  <c r="AA51" i="3"/>
  <c r="AC64"/>
  <c r="AA56"/>
  <c r="AC40"/>
  <c r="AA29"/>
  <c r="E75" i="8"/>
  <c r="O73" i="14"/>
  <c r="P52"/>
  <c r="T19" i="1"/>
  <c r="V19"/>
  <c r="U16"/>
  <c r="W16"/>
  <c r="U18"/>
  <c r="U61"/>
  <c r="X61" s="1"/>
  <c r="U9"/>
  <c r="W9" s="1"/>
  <c r="U11"/>
  <c r="W11" s="1"/>
  <c r="U13"/>
  <c r="W13" s="1"/>
  <c r="U15"/>
  <c r="U17"/>
  <c r="W17"/>
  <c r="U19"/>
  <c r="U21"/>
  <c r="U23"/>
  <c r="W23"/>
  <c r="U41"/>
  <c r="U45"/>
  <c r="T64"/>
  <c r="V64"/>
  <c r="T36"/>
  <c r="V36"/>
  <c r="U31"/>
  <c r="W31"/>
  <c r="U4"/>
  <c r="U27"/>
  <c r="W27" s="1"/>
  <c r="U29"/>
  <c r="U53"/>
  <c r="X53"/>
  <c r="U57"/>
  <c r="W57"/>
  <c r="L4" i="34"/>
  <c r="M4"/>
  <c r="L5"/>
  <c r="L7"/>
  <c r="M7" s="1"/>
  <c r="L9"/>
  <c r="L11"/>
  <c r="M11"/>
  <c r="L13"/>
  <c r="L15"/>
  <c r="M15" s="1"/>
  <c r="L17"/>
  <c r="L19"/>
  <c r="L21"/>
  <c r="K71" i="28"/>
  <c r="O71" i="1"/>
  <c r="T71" s="1"/>
  <c r="L71" i="3"/>
  <c r="N71"/>
  <c r="O71"/>
  <c r="U16" i="22"/>
  <c r="U17"/>
  <c r="U18"/>
  <c r="U20"/>
  <c r="U21"/>
  <c r="U22"/>
  <c r="U23"/>
  <c r="U24"/>
  <c r="U25"/>
  <c r="U26"/>
  <c r="U28"/>
  <c r="U29"/>
  <c r="U30"/>
  <c r="U31"/>
  <c r="U32"/>
  <c r="U33"/>
  <c r="U34"/>
  <c r="U49"/>
  <c r="U50"/>
  <c r="P12" i="14"/>
  <c r="P46"/>
  <c r="P65"/>
  <c r="P9"/>
  <c r="P32"/>
  <c r="P16"/>
  <c r="P68"/>
  <c r="P14"/>
  <c r="P21"/>
  <c r="P20"/>
  <c r="P67"/>
  <c r="P35"/>
  <c r="P34"/>
  <c r="P29"/>
  <c r="P36"/>
  <c r="P7"/>
  <c r="P38"/>
  <c r="P15"/>
  <c r="P43"/>
  <c r="P11"/>
  <c r="P64"/>
  <c r="P31"/>
  <c r="P62"/>
  <c r="P49"/>
  <c r="P13"/>
  <c r="P23"/>
  <c r="P30"/>
  <c r="P57"/>
  <c r="P56"/>
  <c r="P55"/>
  <c r="P66"/>
  <c r="P61"/>
  <c r="AF26"/>
  <c r="AF32"/>
  <c r="AF17"/>
  <c r="AF61"/>
  <c r="D57"/>
  <c r="T48" i="1"/>
  <c r="V48" s="1"/>
  <c r="T58"/>
  <c r="V58" s="1"/>
  <c r="T27"/>
  <c r="U12"/>
  <c r="W12"/>
  <c r="U69"/>
  <c r="W69"/>
  <c r="U70"/>
  <c r="T23"/>
  <c r="V23" s="1"/>
  <c r="T9"/>
  <c r="V9" s="1"/>
  <c r="T31"/>
  <c r="T30"/>
  <c r="V30"/>
  <c r="T16"/>
  <c r="U6"/>
  <c r="W6" s="1"/>
  <c r="U8"/>
  <c r="U20"/>
  <c r="U22"/>
  <c r="U30"/>
  <c r="W30" s="1"/>
  <c r="U46"/>
  <c r="U48"/>
  <c r="U58"/>
  <c r="U60"/>
  <c r="W60"/>
  <c r="M5" i="34"/>
  <c r="L6"/>
  <c r="M6" s="1"/>
  <c r="L8"/>
  <c r="M8" s="1"/>
  <c r="M9"/>
  <c r="L10"/>
  <c r="M10"/>
  <c r="L12"/>
  <c r="M12"/>
  <c r="M13"/>
  <c r="L14"/>
  <c r="M14" s="1"/>
  <c r="L16"/>
  <c r="M16" s="1"/>
  <c r="M17"/>
  <c r="L18"/>
  <c r="M18"/>
  <c r="M19"/>
  <c r="L20"/>
  <c r="M20" s="1"/>
  <c r="M21"/>
  <c r="L22"/>
  <c r="M22"/>
  <c r="T12" i="1"/>
  <c r="V12"/>
  <c r="T13"/>
  <c r="V13"/>
  <c r="T17"/>
  <c r="T18"/>
  <c r="T46"/>
  <c r="V46"/>
  <c r="T49"/>
  <c r="X49"/>
  <c r="U5"/>
  <c r="U7"/>
  <c r="X7" s="1"/>
  <c r="U10"/>
  <c r="U14"/>
  <c r="W14"/>
  <c r="U25"/>
  <c r="U26"/>
  <c r="W26"/>
  <c r="U33"/>
  <c r="X33"/>
  <c r="U34"/>
  <c r="W34"/>
  <c r="U36"/>
  <c r="X36"/>
  <c r="U38"/>
  <c r="W38"/>
  <c r="U40"/>
  <c r="W40"/>
  <c r="U43"/>
  <c r="W43"/>
  <c r="U51"/>
  <c r="U52"/>
  <c r="X52" s="1"/>
  <c r="U55"/>
  <c r="U63"/>
  <c r="W63"/>
  <c r="U64"/>
  <c r="U66"/>
  <c r="W66" s="1"/>
  <c r="T25"/>
  <c r="V25" s="1"/>
  <c r="T11"/>
  <c r="V11" s="1"/>
  <c r="T40"/>
  <c r="V40" s="1"/>
  <c r="T15"/>
  <c r="N4" i="3"/>
  <c r="O4"/>
  <c r="F73" i="8"/>
  <c r="U24" i="1"/>
  <c r="U28"/>
  <c r="X28"/>
  <c r="U32"/>
  <c r="U35"/>
  <c r="X35" s="1"/>
  <c r="U37"/>
  <c r="W37" s="1"/>
  <c r="U39"/>
  <c r="W39" s="1"/>
  <c r="U42"/>
  <c r="U44"/>
  <c r="W44"/>
  <c r="U47"/>
  <c r="X47"/>
  <c r="U50"/>
  <c r="U54"/>
  <c r="X54" s="1"/>
  <c r="U56"/>
  <c r="W56" s="1"/>
  <c r="U59"/>
  <c r="X59" s="1"/>
  <c r="U62"/>
  <c r="W62" s="1"/>
  <c r="U65"/>
  <c r="U67"/>
  <c r="W67"/>
  <c r="U68"/>
  <c r="X68"/>
  <c r="L25" i="34"/>
  <c r="M25"/>
  <c r="L27"/>
  <c r="M27"/>
  <c r="L29"/>
  <c r="M29"/>
  <c r="L31"/>
  <c r="M31"/>
  <c r="L33"/>
  <c r="M33"/>
  <c r="L35"/>
  <c r="M35"/>
  <c r="L37"/>
  <c r="M37"/>
  <c r="L39"/>
  <c r="M39"/>
  <c r="L41"/>
  <c r="M41"/>
  <c r="L43"/>
  <c r="M43"/>
  <c r="L45"/>
  <c r="M45"/>
  <c r="U6" i="22"/>
  <c r="U7"/>
  <c r="U8"/>
  <c r="U13"/>
  <c r="U14"/>
  <c r="U36"/>
  <c r="U37"/>
  <c r="U38"/>
  <c r="U39"/>
  <c r="U40"/>
  <c r="U41"/>
  <c r="T45" i="1"/>
  <c r="T65"/>
  <c r="T59"/>
  <c r="V59" s="1"/>
  <c r="T42"/>
  <c r="T60"/>
  <c r="V60"/>
  <c r="T29"/>
  <c r="T50"/>
  <c r="V50" s="1"/>
  <c r="T26"/>
  <c r="V26" s="1"/>
  <c r="T4"/>
  <c r="T24"/>
  <c r="V24"/>
  <c r="O40" i="3"/>
  <c r="S72" i="14"/>
  <c r="T57" s="1"/>
  <c r="AG57" s="1"/>
  <c r="AH57" s="1"/>
  <c r="W70" i="1"/>
  <c r="W68"/>
  <c r="L23" i="34"/>
  <c r="M23" s="1"/>
  <c r="L24"/>
  <c r="M24" s="1"/>
  <c r="L26"/>
  <c r="M26" s="1"/>
  <c r="L28"/>
  <c r="M28" s="1"/>
  <c r="L30"/>
  <c r="M30" s="1"/>
  <c r="L32"/>
  <c r="M32" s="1"/>
  <c r="L34"/>
  <c r="M34" s="1"/>
  <c r="L36"/>
  <c r="M36" s="1"/>
  <c r="L38"/>
  <c r="M38" s="1"/>
  <c r="L40"/>
  <c r="M40" s="1"/>
  <c r="L42"/>
  <c r="M42" s="1"/>
  <c r="L44"/>
  <c r="M44" s="1"/>
  <c r="L46"/>
  <c r="M46" s="1"/>
  <c r="V22" i="39"/>
  <c r="W22" s="1"/>
  <c r="L75"/>
  <c r="R12" i="14"/>
  <c r="D49"/>
  <c r="D48"/>
  <c r="D4"/>
  <c r="L73" i="39"/>
  <c r="W53" i="1"/>
  <c r="W15" i="39"/>
  <c r="F46" i="14"/>
  <c r="R35"/>
  <c r="R68"/>
  <c r="R37"/>
  <c r="R7"/>
  <c r="I70" i="8"/>
  <c r="I73"/>
  <c r="F52" i="14"/>
  <c r="F57"/>
  <c r="F50"/>
  <c r="F53"/>
  <c r="F21"/>
  <c r="F56"/>
  <c r="R66"/>
  <c r="F54"/>
  <c r="F3"/>
  <c r="F37"/>
  <c r="F8"/>
  <c r="F17"/>
  <c r="F63"/>
  <c r="F51"/>
  <c r="F35"/>
  <c r="R13"/>
  <c r="R61"/>
  <c r="F25"/>
  <c r="R43"/>
  <c r="F48"/>
  <c r="F67"/>
  <c r="T62"/>
  <c r="P22"/>
  <c r="P25"/>
  <c r="R5"/>
  <c r="R34"/>
  <c r="R31"/>
  <c r="R44"/>
  <c r="R10"/>
  <c r="R4"/>
  <c r="R55"/>
  <c r="R56"/>
  <c r="R65"/>
  <c r="R21"/>
  <c r="R69"/>
  <c r="R50"/>
  <c r="R15"/>
  <c r="R63"/>
  <c r="R28"/>
  <c r="R60"/>
  <c r="R45"/>
  <c r="R42"/>
  <c r="R39"/>
  <c r="R29"/>
  <c r="R58"/>
  <c r="R36"/>
  <c r="R52"/>
  <c r="R8"/>
  <c r="R11"/>
  <c r="R17"/>
  <c r="R40"/>
  <c r="R59"/>
  <c r="R27"/>
  <c r="R46"/>
  <c r="R49"/>
  <c r="R14"/>
  <c r="D11"/>
  <c r="D10"/>
  <c r="D28"/>
  <c r="D7"/>
  <c r="D29"/>
  <c r="AF4"/>
  <c r="AF36"/>
  <c r="AF7"/>
  <c r="AF49"/>
  <c r="AF54"/>
  <c r="AF45"/>
  <c r="AF48"/>
  <c r="AF52"/>
  <c r="AF25"/>
  <c r="AF12"/>
  <c r="P45"/>
  <c r="P4"/>
  <c r="P18"/>
  <c r="P24"/>
  <c r="P37"/>
  <c r="P10"/>
  <c r="P41"/>
  <c r="P3"/>
  <c r="P53"/>
  <c r="P33"/>
  <c r="P6"/>
  <c r="P60"/>
  <c r="R67"/>
  <c r="P39"/>
  <c r="R51"/>
  <c r="R33"/>
  <c r="R6"/>
  <c r="R57"/>
  <c r="R32"/>
  <c r="R3"/>
  <c r="R64"/>
  <c r="P5"/>
  <c r="P27"/>
  <c r="R16"/>
  <c r="R48"/>
  <c r="R19"/>
  <c r="R9"/>
  <c r="R53"/>
  <c r="R18"/>
  <c r="R47"/>
  <c r="R26"/>
  <c r="R23"/>
  <c r="R24"/>
  <c r="R62"/>
  <c r="R30"/>
  <c r="R41"/>
  <c r="R38"/>
  <c r="R25"/>
  <c r="R22"/>
  <c r="F20"/>
  <c r="F55"/>
  <c r="F18"/>
  <c r="F43"/>
  <c r="F19"/>
  <c r="F39"/>
  <c r="F22"/>
  <c r="F14"/>
  <c r="F31"/>
  <c r="D26"/>
  <c r="D8"/>
  <c r="D53"/>
  <c r="D59"/>
  <c r="D69"/>
  <c r="D24"/>
  <c r="D39"/>
  <c r="D66"/>
  <c r="D33"/>
  <c r="D30"/>
  <c r="D18"/>
  <c r="D20"/>
  <c r="D68"/>
  <c r="D47"/>
  <c r="D35"/>
  <c r="D55"/>
  <c r="D63"/>
  <c r="D52"/>
  <c r="D23"/>
  <c r="D60"/>
  <c r="D13"/>
  <c r="D3"/>
  <c r="D58"/>
  <c r="J46"/>
  <c r="J14"/>
  <c r="J63"/>
  <c r="J56"/>
  <c r="J18"/>
  <c r="J45"/>
  <c r="J13"/>
  <c r="J66"/>
  <c r="J67"/>
  <c r="J64"/>
  <c r="J25"/>
  <c r="J17"/>
  <c r="J4"/>
  <c r="J29"/>
  <c r="J12"/>
  <c r="J50"/>
  <c r="J59"/>
  <c r="J49"/>
  <c r="J53"/>
  <c r="J20"/>
  <c r="J41"/>
  <c r="J34"/>
  <c r="J30"/>
  <c r="J47"/>
  <c r="J48"/>
  <c r="J68"/>
  <c r="J24"/>
  <c r="J23"/>
  <c r="J33"/>
  <c r="J40"/>
  <c r="J42"/>
  <c r="J58"/>
  <c r="J35"/>
  <c r="J62"/>
  <c r="J37"/>
  <c r="J10"/>
  <c r="J36"/>
  <c r="J27"/>
  <c r="J3"/>
  <c r="J11"/>
  <c r="J26"/>
  <c r="J16"/>
  <c r="J31"/>
  <c r="J38"/>
  <c r="T8"/>
  <c r="T53"/>
  <c r="T50"/>
  <c r="T49"/>
  <c r="T48"/>
  <c r="T47"/>
  <c r="T41"/>
  <c r="T38"/>
  <c r="T36"/>
  <c r="T25"/>
  <c r="T23"/>
  <c r="T17"/>
  <c r="T16"/>
  <c r="T12"/>
  <c r="T11"/>
  <c r="H14"/>
  <c r="H48"/>
  <c r="H13"/>
  <c r="H29"/>
  <c r="H25"/>
  <c r="H31"/>
  <c r="H50"/>
  <c r="H10"/>
  <c r="H3"/>
  <c r="H57"/>
  <c r="H69"/>
  <c r="H11"/>
  <c r="H54"/>
  <c r="H23"/>
  <c r="H62"/>
  <c r="H56"/>
  <c r="H26"/>
  <c r="H37"/>
  <c r="H61"/>
  <c r="H27"/>
  <c r="H16"/>
  <c r="H32"/>
  <c r="H49"/>
  <c r="H5"/>
  <c r="H52"/>
  <c r="H17"/>
  <c r="H65"/>
  <c r="H42"/>
  <c r="H12"/>
  <c r="H22"/>
  <c r="H30"/>
  <c r="H9"/>
  <c r="H67"/>
  <c r="H66"/>
  <c r="H7"/>
  <c r="H21"/>
  <c r="H46"/>
  <c r="H24"/>
  <c r="H36"/>
  <c r="H59"/>
  <c r="H4"/>
  <c r="H40"/>
  <c r="W61" i="1"/>
  <c r="W19"/>
  <c r="X19"/>
  <c r="X57"/>
  <c r="X16"/>
  <c r="V16"/>
  <c r="X31"/>
  <c r="V31"/>
  <c r="X23"/>
  <c r="V27"/>
  <c r="T7" i="14"/>
  <c r="T34"/>
  <c r="T69"/>
  <c r="T21"/>
  <c r="T18"/>
  <c r="T3"/>
  <c r="T40"/>
  <c r="T31"/>
  <c r="T51"/>
  <c r="T35"/>
  <c r="T37"/>
  <c r="T33"/>
  <c r="T4"/>
  <c r="T24"/>
  <c r="T67"/>
  <c r="T65"/>
  <c r="T30"/>
  <c r="T46"/>
  <c r="T52"/>
  <c r="T20"/>
  <c r="T26"/>
  <c r="T54"/>
  <c r="T59"/>
  <c r="T55"/>
  <c r="T42"/>
  <c r="T63"/>
  <c r="T61"/>
  <c r="T29"/>
  <c r="T5"/>
  <c r="T10"/>
  <c r="T22"/>
  <c r="T19"/>
  <c r="T32"/>
  <c r="T15"/>
  <c r="T66"/>
  <c r="T27"/>
  <c r="T68"/>
  <c r="T58"/>
  <c r="T28"/>
  <c r="T13"/>
  <c r="T14"/>
  <c r="T60"/>
  <c r="T43"/>
  <c r="T39"/>
  <c r="T9"/>
  <c r="T56"/>
  <c r="T44"/>
  <c r="T64"/>
  <c r="T45"/>
  <c r="T6"/>
  <c r="V29" i="1"/>
  <c r="W65"/>
  <c r="W59"/>
  <c r="W54"/>
  <c r="W47"/>
  <c r="W42"/>
  <c r="W32"/>
  <c r="X32"/>
  <c r="W24"/>
  <c r="X24"/>
  <c r="X66"/>
  <c r="W52"/>
  <c r="X38"/>
  <c r="X26"/>
  <c r="X14"/>
  <c r="W7"/>
  <c r="W58"/>
  <c r="X58"/>
  <c r="X46"/>
  <c r="W46"/>
  <c r="W22"/>
  <c r="X22"/>
  <c r="X8"/>
  <c r="W8"/>
  <c r="X13"/>
  <c r="X11"/>
  <c r="V4"/>
  <c r="V45"/>
  <c r="X45"/>
  <c r="X67"/>
  <c r="X62"/>
  <c r="X56"/>
  <c r="W50"/>
  <c r="X44"/>
  <c r="X39"/>
  <c r="W28"/>
  <c r="V15"/>
  <c r="X64"/>
  <c r="W64"/>
  <c r="W55"/>
  <c r="X55"/>
  <c r="X51"/>
  <c r="W51"/>
  <c r="X40"/>
  <c r="W36"/>
  <c r="W33"/>
  <c r="W25"/>
  <c r="X10"/>
  <c r="W10"/>
  <c r="X5"/>
  <c r="W5"/>
  <c r="V49"/>
  <c r="V18"/>
  <c r="X17"/>
  <c r="V17"/>
  <c r="X60"/>
  <c r="W48"/>
  <c r="X30"/>
  <c r="W20"/>
  <c r="X6"/>
  <c r="X34"/>
  <c r="AF46" i="14"/>
  <c r="AF42"/>
  <c r="AF20"/>
  <c r="AF38"/>
  <c r="AF64"/>
  <c r="AF67"/>
  <c r="AF65"/>
  <c r="AF19"/>
  <c r="AF69"/>
  <c r="AF44"/>
  <c r="AF14"/>
  <c r="AF6"/>
  <c r="AF50"/>
  <c r="AF43"/>
  <c r="AF56"/>
  <c r="AF24"/>
  <c r="AF51"/>
  <c r="AF3"/>
  <c r="AF5"/>
  <c r="AF13"/>
  <c r="AF47"/>
  <c r="AF23"/>
  <c r="AF57"/>
  <c r="AF15"/>
  <c r="AF37"/>
  <c r="AF53"/>
  <c r="AF68"/>
  <c r="AF22"/>
  <c r="AF10"/>
  <c r="AF31"/>
  <c r="AF34"/>
  <c r="AF21"/>
  <c r="AF41"/>
  <c r="AF30"/>
  <c r="AF58"/>
  <c r="AF60"/>
  <c r="AF28"/>
  <c r="AF62"/>
  <c r="AF66"/>
  <c r="AF33"/>
  <c r="AF18"/>
  <c r="AF59"/>
  <c r="AF40"/>
  <c r="AF8"/>
  <c r="AF27"/>
  <c r="AF55"/>
  <c r="AF9"/>
  <c r="AF35"/>
  <c r="AF63"/>
  <c r="AF39"/>
  <c r="AG3"/>
  <c r="AH3" s="1"/>
  <c r="AG11"/>
  <c r="AH11" s="1"/>
  <c r="I74" i="8"/>
  <c r="X63" i="1"/>
  <c r="X69"/>
  <c r="X50"/>
  <c r="V54"/>
  <c r="V47"/>
  <c r="X43"/>
  <c r="W35"/>
  <c r="X12"/>
  <c r="X9"/>
  <c r="X27"/>
  <c r="V42"/>
  <c r="X42"/>
  <c r="V65"/>
  <c r="X65"/>
  <c r="W15"/>
  <c r="X15"/>
  <c r="J44" i="14"/>
  <c r="J9"/>
  <c r="J21"/>
  <c r="J60"/>
  <c r="J19"/>
  <c r="J54"/>
  <c r="J8"/>
  <c r="J5"/>
  <c r="J69"/>
  <c r="J52"/>
  <c r="J28"/>
  <c r="J55"/>
  <c r="J43"/>
  <c r="J22"/>
  <c r="J65"/>
  <c r="J61"/>
  <c r="J51"/>
  <c r="J32"/>
  <c r="J7"/>
  <c r="J39"/>
  <c r="J15"/>
  <c r="J6"/>
  <c r="J57"/>
  <c r="X48" i="1"/>
  <c r="W29"/>
  <c r="X29"/>
  <c r="W4"/>
  <c r="X4"/>
  <c r="W41"/>
  <c r="X41"/>
  <c r="W21"/>
  <c r="X21"/>
  <c r="W18"/>
  <c r="X18"/>
  <c r="P51" i="14"/>
  <c r="P28"/>
  <c r="P50"/>
  <c r="P42"/>
  <c r="P19"/>
  <c r="P44"/>
  <c r="P48"/>
  <c r="AG48"/>
  <c r="AH48" s="1"/>
  <c r="P8"/>
  <c r="P69"/>
  <c r="P54"/>
  <c r="P63"/>
  <c r="P40"/>
  <c r="P47"/>
  <c r="P59"/>
  <c r="P58"/>
  <c r="P26"/>
  <c r="H34"/>
  <c r="H47"/>
  <c r="AG47" s="1"/>
  <c r="AH47" s="1"/>
  <c r="H19"/>
  <c r="H33"/>
  <c r="H63"/>
  <c r="H60"/>
  <c r="H68"/>
  <c r="H51"/>
  <c r="H44"/>
  <c r="H6"/>
  <c r="H28"/>
  <c r="H64"/>
  <c r="H8"/>
  <c r="H58"/>
  <c r="H15"/>
  <c r="H18"/>
  <c r="AG18" s="1"/>
  <c r="AH18" s="1"/>
  <c r="H20"/>
  <c r="AG20"/>
  <c r="AH20" s="1"/>
  <c r="H35"/>
  <c r="H38"/>
  <c r="H45"/>
  <c r="H53"/>
  <c r="H41"/>
  <c r="H55"/>
  <c r="H43"/>
  <c r="H39"/>
  <c r="AG39"/>
  <c r="AH39" s="1"/>
  <c r="V37" i="1"/>
  <c r="L71" i="32"/>
  <c r="D56" i="14"/>
  <c r="D22"/>
  <c r="D32"/>
  <c r="D9"/>
  <c r="D44"/>
  <c r="D61"/>
  <c r="D64"/>
  <c r="D15"/>
  <c r="D40"/>
  <c r="D62"/>
  <c r="AG62" s="1"/>
  <c r="AH62" s="1"/>
  <c r="D45"/>
  <c r="D43"/>
  <c r="D5"/>
  <c r="D51"/>
  <c r="AG51" s="1"/>
  <c r="AH51" s="1"/>
  <c r="D6"/>
  <c r="D54"/>
  <c r="AG54" s="1"/>
  <c r="AH54"/>
  <c r="D41"/>
  <c r="D27"/>
  <c r="AG27" s="1"/>
  <c r="AH27" s="1"/>
  <c r="D65"/>
  <c r="D42"/>
  <c r="D21"/>
  <c r="D34"/>
  <c r="D67"/>
  <c r="AG67"/>
  <c r="AH67" s="1"/>
  <c r="F36"/>
  <c r="F32"/>
  <c r="F7"/>
  <c r="AG7" s="1"/>
  <c r="AH7" s="1"/>
  <c r="F59"/>
  <c r="F66"/>
  <c r="F44"/>
  <c r="F33"/>
  <c r="F28"/>
  <c r="AG28"/>
  <c r="AH28" s="1"/>
  <c r="F29"/>
  <c r="D31"/>
  <c r="D14"/>
  <c r="D46"/>
  <c r="AG46"/>
  <c r="AH46" s="1"/>
  <c r="D19"/>
  <c r="AG19" s="1"/>
  <c r="AH19"/>
  <c r="D37"/>
  <c r="F4"/>
  <c r="F24"/>
  <c r="F45"/>
  <c r="F10"/>
  <c r="F23"/>
  <c r="F38"/>
  <c r="F61"/>
  <c r="F5"/>
  <c r="F65"/>
  <c r="F60"/>
  <c r="AG60"/>
  <c r="AH60" s="1"/>
  <c r="F13"/>
  <c r="F58"/>
  <c r="F12"/>
  <c r="F49"/>
  <c r="F40"/>
  <c r="F34"/>
  <c r="F26"/>
  <c r="F41"/>
  <c r="I72" i="8"/>
  <c r="F15" i="14"/>
  <c r="K73" i="39"/>
  <c r="L72"/>
  <c r="F9" i="14"/>
  <c r="D38"/>
  <c r="L70" i="39"/>
  <c r="M70" s="1"/>
  <c r="L74"/>
  <c r="X70" i="1"/>
  <c r="D25" i="14"/>
  <c r="AG25" s="1"/>
  <c r="AH25" s="1"/>
  <c r="D50"/>
  <c r="AG50"/>
  <c r="AH50" s="1"/>
  <c r="W45" i="1"/>
  <c r="Y44" i="3"/>
  <c r="E73" i="8"/>
  <c r="AC10" i="3"/>
  <c r="AC27"/>
  <c r="D16" i="14"/>
  <c r="AG16"/>
  <c r="AH16" s="1"/>
  <c r="F6"/>
  <c r="F68"/>
  <c r="AC37" i="3"/>
  <c r="AC69"/>
  <c r="AC33"/>
  <c r="Y42"/>
  <c r="Y49"/>
  <c r="AA42"/>
  <c r="Y69"/>
  <c r="Y51"/>
  <c r="AC7"/>
  <c r="Y64"/>
  <c r="F64" i="14"/>
  <c r="F30"/>
  <c r="AG30"/>
  <c r="AH30" s="1"/>
  <c r="Y15" i="3"/>
  <c r="AC44"/>
  <c r="AA46"/>
  <c r="Y61"/>
  <c r="AA61"/>
  <c r="D12" i="14"/>
  <c r="AG12"/>
  <c r="AH12" s="1"/>
  <c r="L68"/>
  <c r="L5"/>
  <c r="L6"/>
  <c r="L55"/>
  <c r="L10"/>
  <c r="L69"/>
  <c r="L22"/>
  <c r="L52"/>
  <c r="L35"/>
  <c r="L14"/>
  <c r="L36"/>
  <c r="L66"/>
  <c r="L33"/>
  <c r="L63"/>
  <c r="L64"/>
  <c r="L9"/>
  <c r="L61"/>
  <c r="L23"/>
  <c r="L42"/>
  <c r="L58"/>
  <c r="L24"/>
  <c r="L31"/>
  <c r="L26"/>
  <c r="L32"/>
  <c r="L45"/>
  <c r="L56"/>
  <c r="L37"/>
  <c r="L29"/>
  <c r="L44"/>
  <c r="L38"/>
  <c r="AA63" i="3"/>
  <c r="N73" i="39"/>
  <c r="N74"/>
  <c r="V28"/>
  <c r="W28"/>
  <c r="V8"/>
  <c r="W8"/>
  <c r="V17"/>
  <c r="W17"/>
  <c r="V42"/>
  <c r="W42"/>
  <c r="V65"/>
  <c r="W65"/>
  <c r="V40"/>
  <c r="W40"/>
  <c r="V64"/>
  <c r="W64"/>
  <c r="V37"/>
  <c r="W37"/>
  <c r="V12"/>
  <c r="W12"/>
  <c r="V35"/>
  <c r="W35"/>
  <c r="V33"/>
  <c r="W33"/>
  <c r="V31"/>
  <c r="W31"/>
  <c r="V10"/>
  <c r="W10"/>
  <c r="V27"/>
  <c r="W27"/>
  <c r="V25"/>
  <c r="W25"/>
  <c r="V58"/>
  <c r="W58"/>
  <c r="V56"/>
  <c r="W56"/>
  <c r="V23"/>
  <c r="W23"/>
  <c r="V53"/>
  <c r="W53"/>
  <c r="V68"/>
  <c r="W68"/>
  <c r="V51"/>
  <c r="W51"/>
  <c r="V19"/>
  <c r="W19"/>
  <c r="V49"/>
  <c r="W49"/>
  <c r="V48"/>
  <c r="W48"/>
  <c r="V66"/>
  <c r="W66"/>
  <c r="V45"/>
  <c r="W45"/>
  <c r="V16"/>
  <c r="W16"/>
  <c r="V63"/>
  <c r="W63"/>
  <c r="V14"/>
  <c r="W14"/>
  <c r="V7"/>
  <c r="W7"/>
  <c r="V13"/>
  <c r="W13"/>
  <c r="V61"/>
  <c r="W61"/>
  <c r="V6"/>
  <c r="W6"/>
  <c r="V36"/>
  <c r="W36"/>
  <c r="V34"/>
  <c r="W34"/>
  <c r="T72"/>
  <c r="T70"/>
  <c r="U70" s="1"/>
  <c r="V11"/>
  <c r="W11" s="1"/>
  <c r="P70"/>
  <c r="Q70" s="1"/>
  <c r="P75"/>
  <c r="R74"/>
  <c r="R73"/>
  <c r="Y7" i="3"/>
  <c r="V36" i="14"/>
  <c r="V37"/>
  <c r="AD56"/>
  <c r="AD65"/>
  <c r="V4"/>
  <c r="AD8"/>
  <c r="AD24"/>
  <c r="V52"/>
  <c r="V21"/>
  <c r="Z59"/>
  <c r="I73" i="39"/>
  <c r="I72"/>
  <c r="I74"/>
  <c r="I75"/>
  <c r="S73"/>
  <c r="S72"/>
  <c r="S75"/>
  <c r="S74"/>
  <c r="M73"/>
  <c r="M72"/>
  <c r="M75"/>
  <c r="M74"/>
  <c r="D57"/>
  <c r="D57" i="8"/>
  <c r="D50" i="39"/>
  <c r="D50" i="8"/>
  <c r="D64" i="39"/>
  <c r="D64" i="8"/>
  <c r="D27"/>
  <c r="D27" i="39"/>
  <c r="D45" i="8"/>
  <c r="D45" i="39"/>
  <c r="D37" i="8"/>
  <c r="D37" i="39"/>
  <c r="D20"/>
  <c r="D20" i="8"/>
  <c r="D23"/>
  <c r="D23" i="39"/>
  <c r="AG38" i="14"/>
  <c r="AH38"/>
  <c r="AG58"/>
  <c r="AH58"/>
  <c r="AG10"/>
  <c r="AH10"/>
  <c r="AG24"/>
  <c r="AH24"/>
  <c r="AG37"/>
  <c r="AH37"/>
  <c r="AG31"/>
  <c r="AH31"/>
  <c r="AG59"/>
  <c r="AH59"/>
  <c r="AG21"/>
  <c r="AH21"/>
  <c r="AG65"/>
  <c r="AH65"/>
  <c r="AG41"/>
  <c r="AH41"/>
  <c r="AG6"/>
  <c r="AH6"/>
  <c r="AG45"/>
  <c r="AH45"/>
  <c r="AG40"/>
  <c r="AH40"/>
  <c r="AG64"/>
  <c r="AH64"/>
  <c r="AG44"/>
  <c r="AH44" s="1"/>
  <c r="AG32"/>
  <c r="AH32" s="1"/>
  <c r="AG56"/>
  <c r="AH56" s="1"/>
  <c r="AG55"/>
  <c r="AH55" s="1"/>
  <c r="AG8"/>
  <c r="AH8" s="1"/>
  <c r="AG63"/>
  <c r="AH63" s="1"/>
  <c r="AG69"/>
  <c r="AH69" s="1"/>
  <c r="D22" i="8"/>
  <c r="D22" i="39"/>
  <c r="D61" i="8"/>
  <c r="D61" i="39"/>
  <c r="D8"/>
  <c r="D8" i="8"/>
  <c r="D12" i="39"/>
  <c r="D12" i="8"/>
  <c r="D19"/>
  <c r="D19" i="39"/>
  <c r="AG23" i="14"/>
  <c r="AH23" s="1"/>
  <c r="AG4"/>
  <c r="AH4" s="1"/>
  <c r="AG14"/>
  <c r="AH14" s="1"/>
  <c r="AG29"/>
  <c r="AH29" s="1"/>
  <c r="AG66"/>
  <c r="AH66" s="1"/>
  <c r="AG36"/>
  <c r="AH36" s="1"/>
  <c r="AG34"/>
  <c r="AH34" s="1"/>
  <c r="AG42"/>
  <c r="AH42" s="1"/>
  <c r="AG15"/>
  <c r="AH15" s="1"/>
  <c r="AG61"/>
  <c r="AH61" s="1"/>
  <c r="AG9"/>
  <c r="AH9" s="1"/>
  <c r="AG22"/>
  <c r="AH22" s="1"/>
  <c r="AG35"/>
  <c r="AH35" s="1"/>
  <c r="AG52"/>
  <c r="AH52" s="1"/>
  <c r="D59" i="8"/>
  <c r="D59" i="39"/>
  <c r="D49" i="8"/>
  <c r="D49" i="39"/>
  <c r="D30"/>
  <c r="D30" i="8"/>
  <c r="D25"/>
  <c r="D25" i="39"/>
  <c r="D56"/>
  <c r="D56" i="8"/>
  <c r="D44" i="39"/>
  <c r="D44" i="8"/>
  <c r="D33"/>
  <c r="D33" i="39"/>
  <c r="D18"/>
  <c r="D18" i="8"/>
  <c r="D46" i="39"/>
  <c r="D46" i="8"/>
  <c r="D66" i="39"/>
  <c r="D66" i="8"/>
  <c r="D13"/>
  <c r="D13" i="39"/>
  <c r="D16"/>
  <c r="D16" i="8"/>
  <c r="D62" i="39"/>
  <c r="D62" i="8"/>
  <c r="D55"/>
  <c r="D55" i="39"/>
  <c r="D43" i="8" l="1"/>
  <c r="D43" i="39"/>
  <c r="D36"/>
  <c r="D36" i="8"/>
  <c r="D42"/>
  <c r="D42" i="39"/>
  <c r="D35" i="8"/>
  <c r="D35" i="39"/>
  <c r="D69" i="8"/>
  <c r="D69" i="39"/>
  <c r="D65" i="8"/>
  <c r="D65" i="39"/>
  <c r="D52"/>
  <c r="D52" i="8"/>
  <c r="D38" i="39"/>
  <c r="D38" i="8"/>
  <c r="D58" i="39"/>
  <c r="D58" i="8"/>
  <c r="D47"/>
  <c r="D47" i="39"/>
  <c r="D17" i="8"/>
  <c r="D17" i="39"/>
  <c r="D39" i="8"/>
  <c r="D39" i="39"/>
  <c r="D10"/>
  <c r="D10" i="8"/>
  <c r="D60"/>
  <c r="D60" i="39"/>
  <c r="D31" i="8"/>
  <c r="D31" i="39"/>
  <c r="D54" i="8"/>
  <c r="D54" i="39"/>
  <c r="D67" i="8"/>
  <c r="D67" i="39"/>
  <c r="D4"/>
  <c r="D4" i="8"/>
  <c r="D5" i="39"/>
  <c r="D5" i="8"/>
  <c r="D11"/>
  <c r="D11" i="39"/>
  <c r="D51" i="8"/>
  <c r="D51" i="39"/>
  <c r="D24"/>
  <c r="D24" i="8"/>
  <c r="D32" i="39"/>
  <c r="D32" i="8"/>
  <c r="D26" i="39"/>
  <c r="D26" i="8"/>
  <c r="D7" i="39"/>
  <c r="D7" i="8"/>
  <c r="D53"/>
  <c r="D53" i="39"/>
  <c r="D40"/>
  <c r="D40" i="8"/>
  <c r="D14" i="39"/>
  <c r="D14" i="8"/>
  <c r="D63"/>
  <c r="D63" i="39"/>
  <c r="D9"/>
  <c r="D9" i="8"/>
  <c r="K72" i="39"/>
  <c r="K74"/>
  <c r="V38"/>
  <c r="W38" s="1"/>
  <c r="U38"/>
  <c r="U62"/>
  <c r="V62"/>
  <c r="W62" s="1"/>
  <c r="Q9"/>
  <c r="V9"/>
  <c r="W9" s="1"/>
  <c r="V29"/>
  <c r="W29" s="1"/>
  <c r="Q29"/>
  <c r="O30"/>
  <c r="V30"/>
  <c r="W30" s="1"/>
  <c r="V32"/>
  <c r="W32" s="1"/>
  <c r="Q32"/>
  <c r="V3"/>
  <c r="N70"/>
  <c r="O3"/>
  <c r="N72"/>
  <c r="N75"/>
  <c r="P74"/>
  <c r="P73"/>
  <c r="Q4"/>
  <c r="V4"/>
  <c r="W4" s="1"/>
  <c r="P72"/>
  <c r="Q5"/>
  <c r="V5"/>
  <c r="W5" s="1"/>
  <c r="AG43" i="14"/>
  <c r="AH43" s="1"/>
  <c r="D3" i="39"/>
  <c r="D3" i="8"/>
  <c r="X71" i="1"/>
  <c r="V71"/>
  <c r="V20"/>
  <c r="X20"/>
  <c r="T73" i="39"/>
  <c r="U3"/>
  <c r="T75"/>
  <c r="T74"/>
  <c r="X25" i="1"/>
  <c r="AC49" i="3"/>
  <c r="V52" i="39"/>
  <c r="W52" s="1"/>
  <c r="V68" i="14"/>
  <c r="AG68" s="1"/>
  <c r="AH68" s="1"/>
  <c r="V5"/>
  <c r="AG5" s="1"/>
  <c r="AH5" s="1"/>
  <c r="AD49"/>
  <c r="AG49" s="1"/>
  <c r="AH49" s="1"/>
  <c r="AD17"/>
  <c r="AG17" s="1"/>
  <c r="AH17" s="1"/>
  <c r="AD33"/>
  <c r="AG33" s="1"/>
  <c r="AH33" s="1"/>
  <c r="Z13"/>
  <c r="AG13" s="1"/>
  <c r="AH13" s="1"/>
  <c r="Z26"/>
  <c r="AG26" s="1"/>
  <c r="AH26" s="1"/>
  <c r="V53"/>
  <c r="AG53" s="1"/>
  <c r="AH53" s="1"/>
  <c r="D34" i="39" l="1"/>
  <c r="D34" i="8"/>
  <c r="O75" i="39"/>
  <c r="O73"/>
  <c r="O74"/>
  <c r="O72"/>
  <c r="W3"/>
  <c r="V72"/>
  <c r="V75"/>
  <c r="V74"/>
  <c r="V73"/>
  <c r="D68"/>
  <c r="D68" i="8"/>
  <c r="D6" i="39"/>
  <c r="D75" s="1"/>
  <c r="D6" i="8"/>
  <c r="D73" s="1"/>
  <c r="D29"/>
  <c r="D29" i="39"/>
  <c r="D15" i="8"/>
  <c r="D15" i="39"/>
  <c r="D41" i="8"/>
  <c r="D41" i="39"/>
  <c r="D21"/>
  <c r="D21" i="8"/>
  <c r="D28" i="39"/>
  <c r="D28" i="8"/>
  <c r="U72" i="39"/>
  <c r="U74"/>
  <c r="U73"/>
  <c r="U75"/>
  <c r="D48"/>
  <c r="D48" i="8"/>
  <c r="D72" s="1"/>
  <c r="Q72" i="39"/>
  <c r="Q74"/>
  <c r="Q73"/>
  <c r="Q75"/>
  <c r="O70"/>
  <c r="V70"/>
  <c r="W70" s="1"/>
  <c r="W74" l="1"/>
  <c r="W73"/>
  <c r="W72"/>
  <c r="W75"/>
  <c r="D75" i="8"/>
  <c r="D73" i="39"/>
  <c r="D74"/>
  <c r="D74" i="8"/>
  <c r="D72" i="39"/>
</calcChain>
</file>

<file path=xl/sharedStrings.xml><?xml version="1.0" encoding="utf-8"?>
<sst xmlns="http://schemas.openxmlformats.org/spreadsheetml/2006/main" count="3293" uniqueCount="706">
  <si>
    <t>** MAWAs listed are not mutually exclusive; offices that span multiple counties were divided evenly across composite counties.</t>
  </si>
  <si>
    <t>EI IT        (Ages 0-2) Children Served</t>
  </si>
  <si>
    <t>% of Children Ages 0-2 served by CCW</t>
  </si>
  <si>
    <t>% of Children Ages 3-4 served by CCW</t>
  </si>
  <si>
    <t>Risk Classisification</t>
  </si>
  <si>
    <t>Risk Classification</t>
  </si>
  <si>
    <t>High</t>
  </si>
  <si>
    <t>Low</t>
  </si>
  <si>
    <t>Moderate-Low</t>
  </si>
  <si>
    <t>Moderate-High</t>
  </si>
  <si>
    <t>Reach - Direct Impact Programs</t>
  </si>
  <si>
    <t>Reach - Indirect Impact Programs</t>
  </si>
  <si>
    <t>Risk Level - Early Childhood Education Program Reach Analysis - Direct Impact Programs</t>
  </si>
  <si>
    <t>Risk Level - Early Childhood Education Program Reach Analysis - Indirect Impact Programs</t>
  </si>
  <si>
    <t xml:space="preserve">Total Indirect Impact Allocations </t>
  </si>
  <si>
    <t>Early Childhood Education Programs - Allocations and Children Under 5 Served</t>
  </si>
  <si>
    <t>% of Children Ages 0-2 served by NFP</t>
  </si>
  <si>
    <t>Children Ages 0-2 Served</t>
  </si>
  <si>
    <t>Children Ages 3-4 Served</t>
  </si>
  <si>
    <t>Children Ages 5+ Served</t>
  </si>
  <si>
    <t>Children Under 5 served by Star 3&amp;4</t>
  </si>
  <si>
    <t>Focus on Renewal / Positive Parenting Program</t>
  </si>
  <si>
    <t>ARIN Intermediate Unit #28</t>
  </si>
  <si>
    <t>Civic Senior Citizens, Inc.</t>
  </si>
  <si>
    <t>Central Susquehanna Intermediate Unit #16</t>
  </si>
  <si>
    <t>Erie City SD / Erie Family Center</t>
  </si>
  <si>
    <t>Tuscarora Intermediate Unit # 11</t>
  </si>
  <si>
    <t>Huntingdon County Child and Adult Development Corporation</t>
  </si>
  <si>
    <t>Employment Opportunity &amp; Training Center of Northeast PA</t>
  </si>
  <si>
    <t>Luzerne Intermediate Unit # 18</t>
  </si>
  <si>
    <t>Family Connection of Easton, Inc.</t>
  </si>
  <si>
    <t># of Children Served by PA Pre-K Counts</t>
  </si>
  <si>
    <t>% of Children Served by  PA Pre-K Counts</t>
  </si>
  <si>
    <t># of Children Served by School Based Pre-K</t>
  </si>
  <si>
    <t># of Children Served by Early Intervention</t>
  </si>
  <si>
    <t>% of Children Served by  Early Intervention</t>
  </si>
  <si>
    <t># of Children Served by Keystone STARS Providers</t>
  </si>
  <si>
    <t>% of Children Served by  Keystone STARS Providers</t>
  </si>
  <si>
    <t>Early Childhood Education Programs - Infants and Toddlers Served</t>
  </si>
  <si>
    <t>Children Served</t>
  </si>
  <si>
    <t>Total Allocations</t>
  </si>
  <si>
    <t>Pennsylvania Pre-K Counts only serves children ages Three and Four</t>
  </si>
  <si>
    <t>Program is intended to reach children who are at risk of academic failure due to income, language, cultural, or special needs</t>
  </si>
  <si>
    <t>Parent-Child Home Program only serves children from One and a half to Three years</t>
  </si>
  <si>
    <t>Children are restricted to entering the program between the ages of 18 months and 2 years and the program runs for two years</t>
  </si>
  <si>
    <t>Program is intended to reach Low Income families whose children are at-risk for educational disadvantage</t>
  </si>
  <si>
    <t>Southwestern PA Human Services, Inc.</t>
  </si>
  <si>
    <t>Title I</t>
  </si>
  <si>
    <t>County</t>
  </si>
  <si>
    <t>Amount Budgeted for Prek-2</t>
  </si>
  <si>
    <t>Adams</t>
  </si>
  <si>
    <t>Allegheny</t>
  </si>
  <si>
    <t>Armstrong</t>
  </si>
  <si>
    <t>Beaver</t>
  </si>
  <si>
    <t>Bedford</t>
  </si>
  <si>
    <t>Berks</t>
  </si>
  <si>
    <t>Blair</t>
  </si>
  <si>
    <t>Bradford</t>
  </si>
  <si>
    <t>Butler</t>
  </si>
  <si>
    <t>Cambria</t>
  </si>
  <si>
    <t>Cameron</t>
  </si>
  <si>
    <t>Carbon</t>
  </si>
  <si>
    <t>Centre</t>
  </si>
  <si>
    <t>Chester</t>
  </si>
  <si>
    <t>Clarion</t>
  </si>
  <si>
    <t>Clearfield</t>
  </si>
  <si>
    <t>Clinton</t>
  </si>
  <si>
    <t>Columbia</t>
  </si>
  <si>
    <t>Crawford</t>
  </si>
  <si>
    <t>Cumberland</t>
  </si>
  <si>
    <t>Dauphin</t>
  </si>
  <si>
    <t>Delaware</t>
  </si>
  <si>
    <t>Elk</t>
  </si>
  <si>
    <t>Erie</t>
  </si>
  <si>
    <t>Fayette</t>
  </si>
  <si>
    <t>Forest</t>
  </si>
  <si>
    <t>Franklin</t>
  </si>
  <si>
    <t>Fulton</t>
  </si>
  <si>
    <t>Greene</t>
  </si>
  <si>
    <t>Huntingdon</t>
  </si>
  <si>
    <t>Indiana</t>
  </si>
  <si>
    <t>Jefferson</t>
  </si>
  <si>
    <t>Juniata</t>
  </si>
  <si>
    <t>Lackawanna</t>
  </si>
  <si>
    <t>Lancaster</t>
  </si>
  <si>
    <t>Lawrence</t>
  </si>
  <si>
    <t>Lebanon</t>
  </si>
  <si>
    <t>Lehigh</t>
  </si>
  <si>
    <t>Luzerne</t>
  </si>
  <si>
    <t>Lycoming</t>
  </si>
  <si>
    <t>McKean</t>
  </si>
  <si>
    <t>Mercer</t>
  </si>
  <si>
    <t>Mifflin</t>
  </si>
  <si>
    <t>Monroe</t>
  </si>
  <si>
    <t>Montgomery</t>
  </si>
  <si>
    <t>Montour</t>
  </si>
  <si>
    <t>Northampton</t>
  </si>
  <si>
    <t>Northumberland</t>
  </si>
  <si>
    <t>Perry</t>
  </si>
  <si>
    <t>Philadelphia</t>
  </si>
  <si>
    <t>Pike</t>
  </si>
  <si>
    <t>Potter</t>
  </si>
  <si>
    <t>Schuylkill</t>
  </si>
  <si>
    <t>Snyder</t>
  </si>
  <si>
    <t>Somerset</t>
  </si>
  <si>
    <t>Sullivan</t>
  </si>
  <si>
    <t>Susquehanna</t>
  </si>
  <si>
    <t>Tioga</t>
  </si>
  <si>
    <t>Union</t>
  </si>
  <si>
    <t>Warren</t>
  </si>
  <si>
    <t>Washington</t>
  </si>
  <si>
    <t>Wayne</t>
  </si>
  <si>
    <t>Westmoreland</t>
  </si>
  <si>
    <t>Wyoming</t>
  </si>
  <si>
    <t>York</t>
  </si>
  <si>
    <t>Keystone STARS</t>
  </si>
  <si>
    <t>ECE TOTALS</t>
  </si>
  <si>
    <t>County Classification</t>
  </si>
  <si>
    <t>Urban</t>
  </si>
  <si>
    <t>Minimum</t>
  </si>
  <si>
    <t>Quartile 1</t>
  </si>
  <si>
    <t>Quartile 3</t>
  </si>
  <si>
    <t>Rural</t>
  </si>
  <si>
    <t>Median</t>
  </si>
  <si>
    <t>Venango</t>
  </si>
  <si>
    <t>Average Risk Level (ARL)</t>
  </si>
  <si>
    <t>Maximum</t>
  </si>
  <si>
    <t xml:space="preserve">Legend:  </t>
  </si>
  <si>
    <t>High ARL</t>
  </si>
  <si>
    <t>Moderate-High ARL</t>
  </si>
  <si>
    <t>Low ARL</t>
  </si>
  <si>
    <t>Moderate-Low ARL</t>
  </si>
  <si>
    <t>Low Risk</t>
  </si>
  <si>
    <t>Moderate-Low Risk</t>
  </si>
  <si>
    <t>Moderate-High Risk</t>
  </si>
  <si>
    <t>High Risk</t>
  </si>
  <si>
    <t>Tab 1</t>
  </si>
  <si>
    <t>Tab 2</t>
  </si>
  <si>
    <t>Tab 4</t>
  </si>
  <si>
    <t>Tab 5</t>
  </si>
  <si>
    <t>Tab 6</t>
  </si>
  <si>
    <t>Tab 7</t>
  </si>
  <si>
    <t>Tab 8</t>
  </si>
  <si>
    <t>Tab 9</t>
  </si>
  <si>
    <t>Tab 10</t>
  </si>
  <si>
    <t>Tab 11</t>
  </si>
  <si>
    <t>Tab 12</t>
  </si>
  <si>
    <t>Table of Contents</t>
  </si>
  <si>
    <t>Keystone STARS Reach Data</t>
  </si>
  <si>
    <t>United Way of Lancaster County</t>
  </si>
  <si>
    <t>Population Characteristics</t>
  </si>
  <si>
    <t>Quartile 2</t>
  </si>
  <si>
    <t>Tab 13</t>
  </si>
  <si>
    <t>Combined Risk Indicators</t>
  </si>
  <si>
    <t>Tab 3</t>
  </si>
  <si>
    <t>Mean</t>
  </si>
  <si>
    <t>Head Start State and Federal Reach Data</t>
  </si>
  <si>
    <t>Title I Funding for Pre-K through 2nd Grade Reach Data</t>
  </si>
  <si>
    <t>Tab 15</t>
  </si>
  <si>
    <t>Tab 16</t>
  </si>
  <si>
    <t>Tab 17</t>
  </si>
  <si>
    <t>Tab 18</t>
  </si>
  <si>
    <t>Early Intervention Reach Data</t>
  </si>
  <si>
    <t>Pennsylvania Pre-K Counts Reach Data</t>
  </si>
  <si>
    <t>School Based Pre-K Reach Data</t>
  </si>
  <si>
    <t>PCHP Agency</t>
  </si>
  <si>
    <t># of Agencies</t>
  </si>
  <si>
    <t>% of Children Under 5 served by PCHP</t>
  </si>
  <si>
    <t>Parent-Child Home Program (PCHP)</t>
  </si>
  <si>
    <t>NFP Agency</t>
  </si>
  <si>
    <t>Nurse Family Partnership (NFP)</t>
  </si>
  <si>
    <t>Early Intevention</t>
  </si>
  <si>
    <t>% of Children Under 5 served by EI</t>
  </si>
  <si>
    <t># of Offices</t>
  </si>
  <si>
    <t>Pennsylvania Pre-K Counts (PKC)</t>
  </si>
  <si>
    <t>School Based Pre-K</t>
  </si>
  <si>
    <t># of SDs</t>
  </si>
  <si>
    <t>Allocations</t>
  </si>
  <si>
    <t>Head Start Supplemental Assistance Program and Federal Head Start</t>
  </si>
  <si>
    <t>HS Agency</t>
  </si>
  <si>
    <t>Child Care Works/Subsidy Reach Data</t>
  </si>
  <si>
    <t>Nurse Family Partnership</t>
  </si>
  <si>
    <t>Pennsylvania Pre-K Counts</t>
  </si>
  <si>
    <t>Early Intervention</t>
  </si>
  <si>
    <t>Total Children Served</t>
  </si>
  <si>
    <t>Total Allocation</t>
  </si>
  <si>
    <t>% of Children Under 5 Served by All ECE Programs</t>
  </si>
  <si>
    <t>ECE Funding per Child Served</t>
  </si>
  <si>
    <t>ECE Funding per Child</t>
  </si>
  <si>
    <t>% of Children Served by Nurse Family Partnership</t>
  </si>
  <si>
    <t># of Children Served by Nurse Family Partnership</t>
  </si>
  <si>
    <t>% of Children Served by Parent-Child Home Program</t>
  </si>
  <si>
    <t># of Children Served by Parent-Child Home Program</t>
  </si>
  <si>
    <t># of Children Served by Head Start State &amp; Federal</t>
  </si>
  <si>
    <t>Risk Level</t>
  </si>
  <si>
    <t>Total Risk Level</t>
  </si>
  <si>
    <t>Child Care Works Allocations</t>
  </si>
  <si>
    <t>Title I - Pre-K to 2nd Allocations</t>
  </si>
  <si>
    <t>Pennsylvania Pre-K Counts Children Served</t>
  </si>
  <si>
    <t>School Based Pre-K Children Served</t>
  </si>
  <si>
    <t>Risk Factors</t>
  </si>
  <si>
    <t>Risk and Reach Analysis Summary</t>
  </si>
  <si>
    <t># and % of Children Under 5 used Census table P3</t>
  </si>
  <si>
    <t># of Children Under 5</t>
  </si>
  <si>
    <t>% of Children Served by Head Start State &amp; Federal</t>
  </si>
  <si>
    <t>% of Children Under 5 served by HS</t>
  </si>
  <si>
    <t>CCIS Agency</t>
  </si>
  <si>
    <t>% of Children Under 5 served by CCW</t>
  </si>
  <si>
    <t>Child Care Works</t>
  </si>
  <si>
    <t>Early Childhood Education Programs - Children Ages 3 and 4 Served</t>
  </si>
  <si>
    <t>Nurse Family Partnership only serves children from Birth to age two</t>
  </si>
  <si>
    <t>Program begins during pregnancy and continues up to 24 months postpartum</t>
  </si>
  <si>
    <t>Program is intended to reach first time, Low Income mother's who are pre-disposed to infant health and developmental problems</t>
  </si>
  <si>
    <t>Allegheny Lutheran Social Ministries</t>
  </si>
  <si>
    <t>Child Advocates of Blair County</t>
  </si>
  <si>
    <t>Beginnings, Inc.</t>
  </si>
  <si>
    <t>Cen-Clear Child Services, Inc.</t>
  </si>
  <si>
    <t>Community Action Southwest</t>
  </si>
  <si>
    <t>Hanover Hospital</t>
  </si>
  <si>
    <t>Received from Renee Palakovic and Cindy Rhoads</t>
  </si>
  <si>
    <t>Lycoming-Clinton Counties Commission for Community Action (STEP), Inc.</t>
  </si>
  <si>
    <t>School Based Pre-K Program serves children ages 3 to Kindergarten</t>
  </si>
  <si>
    <t>Children Under 5 Served</t>
  </si>
  <si>
    <t>Total Children Under 5 Served</t>
  </si>
  <si>
    <t>% of 3 &amp; 4 Year Olds Served by All ECE Programs</t>
  </si>
  <si>
    <t>Pennsylvania PACT Pre-K</t>
  </si>
  <si>
    <t># of Children Ages 3-4</t>
  </si>
  <si>
    <t># of Children Ages 0-2</t>
  </si>
  <si>
    <t>% of Children Ages 0-2 served by PCHP</t>
  </si>
  <si>
    <t>% of Children Ages 3-4 served by PCHP</t>
  </si>
  <si>
    <t>% of Children Ages 0-2 served by HS</t>
  </si>
  <si>
    <t>% of Children Ages 3-4 served by HS</t>
  </si>
  <si>
    <t>% of Children Ages 3-4 served by PKC</t>
  </si>
  <si>
    <t>% of Children Ages 0-2 served by EIIT</t>
  </si>
  <si>
    <t>% of Children Ages 3-4 served by EIPS</t>
  </si>
  <si>
    <t>Total Children Ages 0-2 Served</t>
  </si>
  <si>
    <t>Total Allocations including ARRA</t>
  </si>
  <si>
    <t>Total Allocations excluding ARRA</t>
  </si>
  <si>
    <t>PS Allocations including ARRA</t>
  </si>
  <si>
    <t>PS Allocations excluding ARRA</t>
  </si>
  <si>
    <t># of Children Ages 0-2*</t>
  </si>
  <si>
    <t># of Children Ages 3-4*</t>
  </si>
  <si>
    <t># of Children Under 5*</t>
  </si>
  <si>
    <t>Parent-Child Home Program Children         Ages 0-2 Served</t>
  </si>
  <si>
    <t>Early Intervention Children         Ages 0-2 Served</t>
  </si>
  <si>
    <t>Keystone STARS Children         Ages 0-2 Served</t>
  </si>
  <si>
    <t>% of Children Ages 0-2 Served by All ECE Programs</t>
  </si>
  <si>
    <t>Early Head Start Children         Ages 0-2 Served</t>
  </si>
  <si>
    <t>Parent-Child Home Program Children        Ages 3-4 Served</t>
  </si>
  <si>
    <t>Early Intervention Children        Ages 3-4 Served</t>
  </si>
  <si>
    <t>Keystone STARS Children        Ages 3-4 Served</t>
  </si>
  <si>
    <t>EI PS     (Ages 5+) Children Served</t>
  </si>
  <si>
    <t>Statewide Total</t>
  </si>
  <si>
    <t>% of All Children Under 5 Served In STARS 3 &amp; 4</t>
  </si>
  <si>
    <t>*** EIPS counts may contain 2 year old children who transfered to preschool before turning 3.</t>
  </si>
  <si>
    <t>EI PS        (Ages 3-4) Children Served***</t>
  </si>
  <si>
    <t>This data is not mutually exclusive.  A child can be served by more than one program in a given year, resulting in the possibilty of double counting</t>
  </si>
  <si>
    <t>EI count of children served includes all children being served in order to maintain accurate per child expenditure amounts.  This results in a slight inflation of total count and percent of children served.  See tab 12 for breakdown by age.</t>
  </si>
  <si>
    <t>2009-2010</t>
  </si>
  <si>
    <t>Bucks</t>
  </si>
  <si>
    <t>% of Children Ages 3-4 served by ABG Pre-K</t>
  </si>
  <si>
    <t>School Based Pre-Kindergarten</t>
  </si>
  <si>
    <t>Tab 14</t>
  </si>
  <si>
    <t>Child Outcomes</t>
  </si>
  <si>
    <t>Fall</t>
  </si>
  <si>
    <t>Spring</t>
  </si>
  <si>
    <t>Not Yet</t>
  </si>
  <si>
    <t>In Process</t>
  </si>
  <si>
    <t>Proficient</t>
  </si>
  <si>
    <t>Personal and Social Development</t>
  </si>
  <si>
    <t>Language and Literacy</t>
  </si>
  <si>
    <t>Mathematical thinking</t>
  </si>
  <si>
    <t>Scientific Thinking</t>
  </si>
  <si>
    <t>Social Studies</t>
  </si>
  <si>
    <t>The Arts</t>
  </si>
  <si>
    <t>Physical Development and Health</t>
  </si>
  <si>
    <t>Pre-K Counts</t>
  </si>
  <si>
    <t>STARS 3 &amp; 4</t>
  </si>
  <si>
    <t>Children Ages 0-2 Waitlist**</t>
  </si>
  <si>
    <t>Children Ages 3-4 Waitlist**</t>
  </si>
  <si>
    <t>Children Ages 5+ Waitlist**</t>
  </si>
  <si>
    <t>** Wailist for low-income</t>
  </si>
  <si>
    <t>Preschoolers only</t>
  </si>
  <si>
    <t>FSS Allocations^</t>
  </si>
  <si>
    <t>^ Family Support Services Allocations</t>
  </si>
  <si>
    <t>Infant/Toddler and Preschool**</t>
  </si>
  <si>
    <t>Head Start Supplemental Assistance Program</t>
  </si>
  <si>
    <t>Parent-Child Home Program</t>
  </si>
  <si>
    <t>Total HSSAP Children Served</t>
  </si>
  <si>
    <t>Total Federal HS Children Served</t>
  </si>
  <si>
    <t>% of Children Under 5 served by HSSAP</t>
  </si>
  <si>
    <t>HSSAP Priority 1 expand services in the program by creating new slots for children not currently served through Federal HS, HSSAP Priority 2 expands services in the program to children already served through Federal HS</t>
  </si>
  <si>
    <t>Federal Pre-School Head Start and HSSAP serve children ages 3 years to kindergarten</t>
  </si>
  <si>
    <t>Federal Early Head Start begins to serve children during pregnancy and continues thru the program year in which a child turns three</t>
  </si>
  <si>
    <t>Head Start State and Federal</t>
  </si>
  <si>
    <t>2010-2011 PA County Reach and Risk Assessment</t>
  </si>
  <si>
    <t>% of Children Served in Regulated Care</t>
  </si>
  <si>
    <t>** 2005-2009 American Community Survey 5 Year Estimates</t>
  </si>
  <si>
    <t>% of Children Under 5 Living in Economically High Risk Families (100% FPL)**</t>
  </si>
  <si>
    <t>% of Children Under 5 Living in Economically At Risk Families (300% FPL)**</t>
  </si>
  <si>
    <t>% of Children Born to Young and Single Mothers^</t>
  </si>
  <si>
    <t>% of Births to Mothers with Less than a High School Degree^</t>
  </si>
  <si>
    <t>% of Babies Born at Low Birth Weight (&lt;2500g)^</t>
  </si>
  <si>
    <t>% of Children Born to Mothers Who Used Tobacco during Pregnancy^</t>
  </si>
  <si>
    <t>PA PKC Lead Agencies **</t>
  </si>
  <si>
    <t>Allocations ***</t>
  </si>
  <si>
    <t># Children Eligible for PA PKC ****</t>
  </si>
  <si>
    <t>% of Children Eligible, Served by PA PKC</t>
  </si>
  <si>
    <t>* 2010 U.S. Census County Populations</t>
  </si>
  <si>
    <t>** PELICAN, May 2011 Lead Agency Child Enrollments by Service Location County</t>
  </si>
  <si>
    <t>*** PELICAN FY 10/11 Final Grant Awards, Total Allocations does not include $3.08 Million IT Budget</t>
  </si>
  <si>
    <t>**** Income Eligilbility ONLY - At or Below 300% of the Federal Poverty Level, 2005-2009 American Communities Survey (Estimates based on Percent of Population Under Age 6)</t>
  </si>
  <si>
    <t>CCIS of Adams</t>
  </si>
  <si>
    <t>CCIS of Allegheny City
CCIS of Allegheny North
CCIS of Allegheny South</t>
  </si>
  <si>
    <t>CCIS of Armstrong</t>
  </si>
  <si>
    <t>CCIS of Beaver</t>
  </si>
  <si>
    <t>CCIS of Bedford</t>
  </si>
  <si>
    <t>CCIS of Berks</t>
  </si>
  <si>
    <t>CCIS of Blair</t>
  </si>
  <si>
    <t>CCIS of Bradford/Sullivan</t>
  </si>
  <si>
    <t>CCIS of Bucks</t>
  </si>
  <si>
    <t>CCIS of Butler</t>
  </si>
  <si>
    <t>CCIS of Cambria</t>
  </si>
  <si>
    <t>CCIS of Cameron/Elk/McKean/Potter</t>
  </si>
  <si>
    <t>CCIS of Carbon</t>
  </si>
  <si>
    <t>CCIS of Centre</t>
  </si>
  <si>
    <t>CCIS of Chester</t>
  </si>
  <si>
    <t>CCIS of Clarion/Jefferson</t>
  </si>
  <si>
    <t>CCIS of Clearfield</t>
  </si>
  <si>
    <t>CCIS of Clinton/Lycoming</t>
  </si>
  <si>
    <t>CCIS of Columbia</t>
  </si>
  <si>
    <t>CCIS of Crawford</t>
  </si>
  <si>
    <t>CCIS of Cumberland/Perry</t>
  </si>
  <si>
    <t>CCIS of Dauphin</t>
  </si>
  <si>
    <t>CCIS of Delaware</t>
  </si>
  <si>
    <t>CCIS of Erie</t>
  </si>
  <si>
    <t>CCIS of Fayette</t>
  </si>
  <si>
    <t>CCIS of Forest/Warren</t>
  </si>
  <si>
    <t>CCIS of Franklin/Fulton</t>
  </si>
  <si>
    <t>CCIS of Greene</t>
  </si>
  <si>
    <t>CCIS of Huntingdon</t>
  </si>
  <si>
    <t>CCIS of Indiana</t>
  </si>
  <si>
    <t>CCIS of Juniata</t>
  </si>
  <si>
    <t>CCIS of Lackawanna</t>
  </si>
  <si>
    <t>CCIS of Lancaster</t>
  </si>
  <si>
    <t>CCIS of Lawrence</t>
  </si>
  <si>
    <t>CCIS of Lebanon</t>
  </si>
  <si>
    <t>CCIS of Lehigh</t>
  </si>
  <si>
    <t>CCIS of Luzerne</t>
  </si>
  <si>
    <t>CCIS of Mercer</t>
  </si>
  <si>
    <t>CCIS of Mifflin</t>
  </si>
  <si>
    <t>CCIS of Monroe</t>
  </si>
  <si>
    <t>CCIS of Montgomery</t>
  </si>
  <si>
    <t>CCIS of Montour</t>
  </si>
  <si>
    <t>CCIS of Northampton</t>
  </si>
  <si>
    <t>CCIS of Northumberland</t>
  </si>
  <si>
    <t>CCIS of Center City and South Philadelphia
CCIS of North Philadelphia
CCIS of Northeast Philadelphia
CCIS of Northwest Philadelphia
CCIS of West and Southwest Philadelphia</t>
  </si>
  <si>
    <t>CCIS of Pike</t>
  </si>
  <si>
    <t>CCIS of Schuylkill</t>
  </si>
  <si>
    <t>CCIS of Snyder/Union</t>
  </si>
  <si>
    <t>CCIS of Somerset</t>
  </si>
  <si>
    <t>CCIS of Susquehanna/Wayne</t>
  </si>
  <si>
    <t>CCIS of Tioga</t>
  </si>
  <si>
    <t>CCIS of Venango</t>
  </si>
  <si>
    <t>CCIS of Washington</t>
  </si>
  <si>
    <t>CCIS of Westmoreland</t>
  </si>
  <si>
    <t>CCIS of Wyoming</t>
  </si>
  <si>
    <t>CCIS of York</t>
  </si>
  <si>
    <t>Service Allocations</t>
  </si>
  <si>
    <t>Little Life Enrichment Center, Pathstone</t>
  </si>
  <si>
    <t>Allegheny Intermediate Unit, Butterfly Garden Early Learning Center (Focus on Renew), Council of Three Rivers American Indian Center, Highlands SD, McKeesport Area SD, Pittsburgh SD, Riverview Children's Center, West Mifflin Area SD, Wilkinsburg Borough SD, Woodland Hills SD</t>
  </si>
  <si>
    <t>Armstrong County Community Action Agency</t>
  </si>
  <si>
    <t>Ambridge Area SD, Big Beaver Falls Area SD, Civic Senior Citizens / Beaver County Head Start, HAP Enterprises / Tiny Tot Learning Center, Lifesteps, Riverside Beaver County SD, Western Beaver County SD</t>
  </si>
  <si>
    <t>Chestnut Ridge SD, Tussey Mountain SD</t>
  </si>
  <si>
    <t>Berks Community Action Program</t>
  </si>
  <si>
    <t>Begin With Us Child Care &amp; Preschool, Child Advocates of Blair County, Kids First Blair County, Tyrone Area SD</t>
  </si>
  <si>
    <t>Athens Area SD, North Penn Comprehensive Health Services / Bradford Tioga Head Start, Wyalusing Valley Children's Center</t>
  </si>
  <si>
    <t>Bristol Township SD, Morrisville Borough SD, Neshaminy SD, United Way of Bucks County</t>
  </si>
  <si>
    <t>Butler County Children's Center, Lifesteps</t>
  </si>
  <si>
    <t>Cambria Heights SD, Community Action Partnership of Cambria County, Conemaugh Valley SD, Greater Johnstown SD, Harmony Area SD, Northern Cambria SD, Penn Cambria SD</t>
  </si>
  <si>
    <t>Northern Tier</t>
  </si>
  <si>
    <t>Jim Thorpe Area SD, Pathstone</t>
  </si>
  <si>
    <t>Cen-Clear Child Services, Child Development &amp; Family Council of Centre County, Pennsylvania State University</t>
  </si>
  <si>
    <t>Creative Education, Owen J. Roberts SD, Pottstown SD, Warwick Child Care Center</t>
  </si>
  <si>
    <t>Jefferson-Clarion Head Start</t>
  </si>
  <si>
    <t>Cen-Clear Child Services, Children's Aid Society in Clearfield County, Harmony Area SD</t>
  </si>
  <si>
    <t>Jersey Shore Area SD, Lycoming-Clinton Counties Commission for Community Action / STEP</t>
  </si>
  <si>
    <t>Columbia Day Care Program</t>
  </si>
  <si>
    <t>Family &amp; Community Christian Association, Penncrest SD</t>
  </si>
  <si>
    <t>Carlisle Day Care Center, Knowledge Universe Education, Mechanicsburg Area SD</t>
  </si>
  <si>
    <t>Halifax Area SD, Harrisburg City SD, Heaven Sent Academy, Steelton-Highspire SD</t>
  </si>
  <si>
    <t>Chester-Upland SD, Delaware County Intermediate Unit, Today's Child Learning Centers</t>
  </si>
  <si>
    <t>Benedictine Sisters, Corry Area SD,  Dr. Gertrude A. Barber Center, Early Connections, Erie City SD, Greater Erie Community Action Committee, Millcreek Township SD, YMCA of Greater Erie</t>
  </si>
  <si>
    <t>Frazier SD, Private Industry Council of Westmoreland-Fayette</t>
  </si>
  <si>
    <t>Chambersburg Area SD, Fannett-Metal SD</t>
  </si>
  <si>
    <t>Southern Fulton SD</t>
  </si>
  <si>
    <t>Huntingdon County Child &amp; Adult Development Corporation</t>
  </si>
  <si>
    <t>Grand Beginnings Children Center, Indiana County Child Day Care Program, Marion Center Area SD, Penns Manor Area SD</t>
  </si>
  <si>
    <t>ABC Kiddie Kampus, Northeastern Childcare Services, Scranton-Lackwanna Human Development Agency, The Kreig Institute For Early Childhood, Tunkhannock Area SD, Wee Care Day Care / KMP</t>
  </si>
  <si>
    <t>Cocalico SD, Hildebrandt Learning Centers, Knowledge Universe Education, Lancaster SD, Little People Day Care School / SSB Corporation, Owl Hill Learning Centers / Childcare Services</t>
  </si>
  <si>
    <t>Lawrence County Social Services</t>
  </si>
  <si>
    <t>Lancaster-Lebanon Intermediate Unit</t>
  </si>
  <si>
    <t>Community Services for Children, Lehigh Valley Children's Center, The Cuddle Zone Learning Center</t>
  </si>
  <si>
    <t>Child Development Council of Northeast Pennsylvania, Greater Nanticoke Area SD, Hazelton Area SD, Luzerne County Head Start, Rainbow Hill School</t>
  </si>
  <si>
    <t>East Lycoming SD, Lycoming-Clinton Counties Commission for Community Action / STEP, Montgomery Area SD</t>
  </si>
  <si>
    <t>Smethsport Area SD</t>
  </si>
  <si>
    <t>Community Action Partnership of Mercer County, Zion Family Services</t>
  </si>
  <si>
    <t>Grace Covenant Church / Hide-N-Seek Christian Nursery, Snyder Union Mifflin Child Development</t>
  </si>
  <si>
    <t>Pocono Services for Families &amp; Children, The Growing Place Child Care Centers, Tobyhanna Kids, Wee Wons</t>
  </si>
  <si>
    <t>Freedom Valley YMCA, Jenkintown Day Nursery, Montgomery County Community College Children's Center, Pottstown SD, Step by Step</t>
  </si>
  <si>
    <t>Danville Area Head Start</t>
  </si>
  <si>
    <t>Bethlehem Area SD, Community Services for Children, Family YMCA of Easton / Phillipsburg, Lehigh Valley Child Care, Northampton Area Community College</t>
  </si>
  <si>
    <t>Central Susquehanna Intermediate Unit, Mount Carmel Area SD</t>
  </si>
  <si>
    <t>Newport SD</t>
  </si>
  <si>
    <t>Philadelphia City SD</t>
  </si>
  <si>
    <t>Delaware Valley SD</t>
  </si>
  <si>
    <t>Austin Area SD</t>
  </si>
  <si>
    <t>Child Development, Dawn to Dusk Learning Child Care Center</t>
  </si>
  <si>
    <t>Tableland Services, Turkeyfoot Valley Area SD</t>
  </si>
  <si>
    <t>Forest City Regional SD, Mountain View SD, Northeastern Child Care Services</t>
  </si>
  <si>
    <t>Northern Tioga SD, Southern Tioga SD</t>
  </si>
  <si>
    <t>Lewisburg Area SD</t>
  </si>
  <si>
    <t>Child Development Centers, Family &amp; Community Christian Association</t>
  </si>
  <si>
    <t>Warren-Forest Counties Economic Opportunity Council</t>
  </si>
  <si>
    <t>Northeastern Child Care Services, Scranton-Lackawanna Human Development Agency</t>
  </si>
  <si>
    <t>Monessen City SD, Seton Hill Child Services</t>
  </si>
  <si>
    <t>Tunkhannock Area SD</t>
  </si>
  <si>
    <t>Crispus Attucks Assocation, Knowledge Universe Education, York City SD, York Day Nursery, York Jewish Community Center, YWCA of York</t>
  </si>
  <si>
    <t>June 2011 Snapshot</t>
  </si>
  <si>
    <t>Pittsburgh SD</t>
  </si>
  <si>
    <t>South Side Area SD, Midland Borough SD</t>
  </si>
  <si>
    <t>Tussey Mountain SD</t>
  </si>
  <si>
    <t>Reading SD</t>
  </si>
  <si>
    <t>Towanda Area SD</t>
  </si>
  <si>
    <t>Conemaugh Valley SD, Ferndale Area SD</t>
  </si>
  <si>
    <t>North Clarion County SD</t>
  </si>
  <si>
    <t>Berwick Area SD</t>
  </si>
  <si>
    <t>Penncrest SD</t>
  </si>
  <si>
    <t>Chester-Upland SD</t>
  </si>
  <si>
    <t>Iroquois SD</t>
  </si>
  <si>
    <t>Southern Huntingdon County SD</t>
  </si>
  <si>
    <t>Manheim Central SD, Manheim Township SD</t>
  </si>
  <si>
    <t>New Castle Area SD, Union Area SD</t>
  </si>
  <si>
    <t>Lebanon SD</t>
  </si>
  <si>
    <t>Northern Lehigh SD</t>
  </si>
  <si>
    <t>Wilkes-Barre Area SD</t>
  </si>
  <si>
    <t>Bradford Area SD, Otto-Eldred SD</t>
  </si>
  <si>
    <t>Pottstown SD, Upper Merion Area SD</t>
  </si>
  <si>
    <t>Bangor Area SD, Bethlehem Area SD</t>
  </si>
  <si>
    <t>Mount Carmel Area SD</t>
  </si>
  <si>
    <t>Austin Area SD, Oswayo Valley SD</t>
  </si>
  <si>
    <t>Salisbury-Elk Lick SD, Windber Area SD</t>
  </si>
  <si>
    <t>Susquehanna Community SD</t>
  </si>
  <si>
    <t>South Eastern SD</t>
  </si>
  <si>
    <t>ABG Pre-K Program serves children ages 3 to Kindergarten</t>
  </si>
  <si>
    <t>Programs intended to meet the needs of the local children and is intended to be offered to students at the highest future of academic failure and should serve 3 &amp; 4 year olds for up to two years prior to the age of Kindergarten entrance for the district.</t>
  </si>
  <si>
    <t>Highlands SD, Penn Hill SD, Pittsburgh SD, West Mifflin Area SD, Wilkinsburg Borough SD, Woodland Hills SD</t>
  </si>
  <si>
    <t>Big Beaver Falls Area SD, Central Valley SD, Midland Borough SD, South Side Area SD, Western Beaver County SD</t>
  </si>
  <si>
    <t>Chestnut Ridge SD, Northern Bedford County SD, Tussey Mountain SD</t>
  </si>
  <si>
    <t>Tyrone Area SD</t>
  </si>
  <si>
    <t>Athens Area SD, Sayre Area SD, Towanda Area SD</t>
  </si>
  <si>
    <t>Bristol Borough SD</t>
  </si>
  <si>
    <t>Blacklick Valley SD, Conemaugh Valley SD, Ferndale Area SD, Forest Hills SD, Greater Johnstown SD, Northern Cambria SD, Penn Cambria SD, Portage Area SD</t>
  </si>
  <si>
    <t>Jim Thorpe Area SD</t>
  </si>
  <si>
    <t>Penns Valley Area SD</t>
  </si>
  <si>
    <t>Keystone SD, North Clarion County SD</t>
  </si>
  <si>
    <t>Harmony Area SD</t>
  </si>
  <si>
    <t>Harrisburg City SD, Steelton-Highspire SD</t>
  </si>
  <si>
    <t>Corry Area SD, Girard SD, Iroquois SD, Union City Area SD</t>
  </si>
  <si>
    <t>Frazier SD</t>
  </si>
  <si>
    <t>Forest Area SD</t>
  </si>
  <si>
    <t>Central Fulton SD, Forbes Road SD, Southern Fulton SD</t>
  </si>
  <si>
    <t>Jefferson-Morgan SD</t>
  </si>
  <si>
    <t>Marion Center Area SD, Penns Manor Area SD, United SD</t>
  </si>
  <si>
    <t>Carbondale Area SD, Scranton SD</t>
  </si>
  <si>
    <t>Cocalico SD, Lancaster SD, Manheim Central SD, Manheim Township SD</t>
  </si>
  <si>
    <t>Allentown City SD, Northern Lehigh SD</t>
  </si>
  <si>
    <t>East Lycoming SD, Montgomery Area SD</t>
  </si>
  <si>
    <t>Bradford Area SD, Otto-Eldred SD, Smethport Area SD</t>
  </si>
  <si>
    <t>Danville Area SD</t>
  </si>
  <si>
    <t>Bethlehem Area SD</t>
  </si>
  <si>
    <t>Mount Carmel Area SD, Shamokin Area SD</t>
  </si>
  <si>
    <t>Austin Area SD, Galeton Area SD, Northern Potter SD, Oswayo Valley SD</t>
  </si>
  <si>
    <t>Minersville Area SD, Shenandoah Valley SD, Tamaqua Area SD</t>
  </si>
  <si>
    <t>North Star SD, Shanksville-Stonycreek SD, Turkeyfoot Valley Area SD, Windber Area SD</t>
  </si>
  <si>
    <t>Blue Ridge SD, Forest City Regional SD, Susquehanna Community SD</t>
  </si>
  <si>
    <t>Titusville Area SD</t>
  </si>
  <si>
    <t>Western Wayne SD</t>
  </si>
  <si>
    <t>New Kensington-Arnold SD, Yough SD</t>
  </si>
  <si>
    <t>South Eastern SD, York City SD</t>
  </si>
  <si>
    <t>** PDE PIMS School Enrollment Report FY 10/11 - SD Only Pre-K &amp; K4</t>
  </si>
  <si>
    <t>Children Served **</t>
  </si>
  <si>
    <t>School Districts **</t>
  </si>
  <si>
    <t xml:space="preserve">% of Children Ages 3-4 served by SB Pre-K </t>
  </si>
  <si>
    <t>June 2011</t>
  </si>
  <si>
    <t>2010-2011</t>
  </si>
  <si>
    <t>York/Adams
Lincoln IU 12</t>
  </si>
  <si>
    <t>Allegheny
Allegheny IU 3
Pittsburgh SD</t>
  </si>
  <si>
    <t>Armstrong/Indiana
ARIN IU 28</t>
  </si>
  <si>
    <t>Beaver
Beaver Valley IU 27</t>
  </si>
  <si>
    <t>Bedford/Somerset
Appalachia IU 8</t>
  </si>
  <si>
    <t>Berks
Berks County IU 14</t>
  </si>
  <si>
    <t>Blair
Appalachia IU 8
Altoona Area SD</t>
  </si>
  <si>
    <t>Bradford/Sullivan
BlaST IU 17</t>
  </si>
  <si>
    <t>Bucks
Bucks County IU 22</t>
  </si>
  <si>
    <t>Butler
Midwestern IU 4</t>
  </si>
  <si>
    <t>Cambria
Appalachia IU 8</t>
  </si>
  <si>
    <t>Cameron/Elk
Seneca Highlands IU 9</t>
  </si>
  <si>
    <t>Carbon/Monroe/Pike
Carbon Lehigh IU 21</t>
  </si>
  <si>
    <t>Centre
Central IU 10</t>
  </si>
  <si>
    <t>Chester
Chester County IU 24</t>
  </si>
  <si>
    <t>Clarion
Riverview IU 6</t>
  </si>
  <si>
    <t>Clearfield/Jefferson
Central IU 10</t>
  </si>
  <si>
    <t>Lycoming/Clinton
Central IU 10</t>
  </si>
  <si>
    <t>Columbia/Montour/Snyder/Union
Central Susquehanna IU 16</t>
  </si>
  <si>
    <t>Crawford
Northwest Tri. County IU 5</t>
  </si>
  <si>
    <t>Cumberland/Perry
Capital Area IU 15</t>
  </si>
  <si>
    <t>Dauphin
Capital Area IU 15</t>
  </si>
  <si>
    <t>Delaware
Delaware County IU 25
Elwyn - Chester Upland</t>
  </si>
  <si>
    <t>Erie
Northwest Tri. County IU 5
Erie City SD</t>
  </si>
  <si>
    <t>Fayette
IU 1</t>
  </si>
  <si>
    <t>Forest/Warren
Riverview IU 6</t>
  </si>
  <si>
    <t>Franklin/Fulton
Lincoln IU 12</t>
  </si>
  <si>
    <t>Franklin/Fulton
Tuscarora IU 11</t>
  </si>
  <si>
    <t>Greene
IU 1</t>
  </si>
  <si>
    <t>Huntingdon/Mifflin/Juniata
Tuscarora IU 11</t>
  </si>
  <si>
    <t>Clearfield/Jefferson
Riverview IU 6</t>
  </si>
  <si>
    <t>Lackawanna/Susquehanna
Northeast Educational IU 19</t>
  </si>
  <si>
    <t>Lancaster
Lancaster-Lebanon IU 13</t>
  </si>
  <si>
    <t>Lawrence
Midwestern IU 4</t>
  </si>
  <si>
    <t>Lebanon
Lancaster-Lebanon IU 13</t>
  </si>
  <si>
    <t>Lehigh
Carbon Lehigh IU 21</t>
  </si>
  <si>
    <t>Luzerne/Wyoming
Hazleton Area SD</t>
  </si>
  <si>
    <t>Lycoming/Clinton
BlaST IU 17</t>
  </si>
  <si>
    <t>McKean
Seneca Highlands IU 9</t>
  </si>
  <si>
    <t>Mercer
Midwestern IU 4, Farrell Area SD</t>
  </si>
  <si>
    <t>Carbon/Monroe/Pike
Colonial IU 20</t>
  </si>
  <si>
    <t>Montgomery
Montgomery Co. IU 23</t>
  </si>
  <si>
    <t>Northampton
Colonial IU 20</t>
  </si>
  <si>
    <t>Northumberland
Central Susquehanna IU 16</t>
  </si>
  <si>
    <t>Philadelphia
Elwyn-Philadelphia</t>
  </si>
  <si>
    <t>Potter
Seneca Highlands IU 9</t>
  </si>
  <si>
    <t>Schuylkill
Schuylkill IU 29</t>
  </si>
  <si>
    <t>Tioga
BlaST IU 17</t>
  </si>
  <si>
    <t>Venango
Riverview IU 6</t>
  </si>
  <si>
    <t>Forest/Warren
Northwest Tri Co. IU 5</t>
  </si>
  <si>
    <t>Washington
IU 1</t>
  </si>
  <si>
    <t>Wayne
Northeast Educational IU 19
Western Wayne SD</t>
  </si>
  <si>
    <t>Westmoreland
Westmoreland IU 7</t>
  </si>
  <si>
    <t>% of Children Served in Unregulated Care</t>
  </si>
  <si>
    <t>Economic, Maternal, Birth Outcome, Academic, and Toxic Stress Risk Factor Data</t>
  </si>
  <si>
    <t>Adams County Children's Educational Special Services, Pathstone</t>
  </si>
  <si>
    <t>Allegheny Intermediate Unit, Council of Three Rivers American Indian Center, Pittsburgh SD, University of Pittsburgh</t>
  </si>
  <si>
    <t>Armstrong County Community Action Agency, Commonwealth of Pennsylvania / OCDEL</t>
  </si>
  <si>
    <t xml:space="preserve"> Civic Senior Citizens / Beaver County Head Start</t>
  </si>
  <si>
    <t>Allegheny Lutheran Social Ministries / Bedford-Fulton County Head Start</t>
  </si>
  <si>
    <t>Berks Community Action Program, Pathstone, Commonwealth of Pennsylvania / OCDEL</t>
  </si>
  <si>
    <t>North Penn Comprehensive Health Services / Bradford Tioga Head Start</t>
  </si>
  <si>
    <t>Bucks County Head Start</t>
  </si>
  <si>
    <t>Butler County Children's Center</t>
  </si>
  <si>
    <t>Community Action Partnership of Cambria County, Professional Family Care Services</t>
  </si>
  <si>
    <t>Pathstone</t>
  </si>
  <si>
    <t>Cen-Clear Child Services</t>
  </si>
  <si>
    <t>Chester County Intermediate Unit, Pathstone</t>
  </si>
  <si>
    <t>Jefferson Clarion Head Start</t>
  </si>
  <si>
    <t>Lycoming-Clinton Counties Commission for Community Action / STEP</t>
  </si>
  <si>
    <t>Community Services of Venango County, Family &amp; Community Christian Association</t>
  </si>
  <si>
    <t>Keystone Service Systems / Capital Area Head Start, Shippensburg University</t>
  </si>
  <si>
    <t>Keystone Service Systems / Capital Area Head Start</t>
  </si>
  <si>
    <t>Delaware County Intermediate Unit</t>
  </si>
  <si>
    <t>Benedictine Sisters, Greater Erie Community Action Committee</t>
  </si>
  <si>
    <t xml:space="preserve"> Private Industry Council of Westmoreland-Fayette</t>
  </si>
  <si>
    <t>Franklin County Head Start, Pathstone, Shippensburg University</t>
  </si>
  <si>
    <t>Allegheny Lutheran Social Ministries / Bedford-Fulton County Head Start, Central Fulton SD</t>
  </si>
  <si>
    <t>Indiana County Head Start</t>
  </si>
  <si>
    <t>Tuscarora Intermediate Unit</t>
  </si>
  <si>
    <t>Scranton-Lackwanna Human Development Agency</t>
  </si>
  <si>
    <t>Community Action Program of Lancaster County, Commonwealth of Pennsylvania / OCDEL</t>
  </si>
  <si>
    <t>Commonwealth of Pennsylvania / OCDEL, Lawrence County Social Services</t>
  </si>
  <si>
    <t>Community Services for Children</t>
  </si>
  <si>
    <t>Columbia Day Care Program, Luzerne County Head Start</t>
  </si>
  <si>
    <t>Community Action Partnership of Mercer County</t>
  </si>
  <si>
    <t xml:space="preserve"> Snyder Union Mifflin Child Development</t>
  </si>
  <si>
    <t>Pocono Services for Families &amp; Children</t>
  </si>
  <si>
    <t>Central Susquehanna Intermediate Unit</t>
  </si>
  <si>
    <t>Schuylkill County Board of Commissioners / Child Development</t>
  </si>
  <si>
    <t>Tableland Services</t>
  </si>
  <si>
    <t>Family &amp; Community Christian Association, Venango County Health &amp; Human Services</t>
  </si>
  <si>
    <t>Seton Hill Child Services, Westmoreland Human Opportunities</t>
  </si>
  <si>
    <t>Luzerne County Head Start</t>
  </si>
  <si>
    <t>Community Progress Council / Head Start of York County</t>
  </si>
  <si>
    <t>HSSAP Allocations ** ^</t>
  </si>
  <si>
    <t>Federal 
Early HS Allocations ***  ^</t>
  </si>
  <si>
    <t>** PELICAN, FY 10/11 Final Grant Awards - Children Served by Service Location County</t>
  </si>
  <si>
    <t>^ Estimates for HS agencies that serve multiple counties based on proportion of children served by county out of total children served</t>
  </si>
  <si>
    <t>^^ HSSAP Priority 2 Children Served are also served by Federal HS and are intentionally excluded to provide an unduplicated count of HS Children</t>
  </si>
  <si>
    <t>^^^ Income Eligilbility ONLY - At or Below 100% of the Federal Poverty Level, 2005-2009 American Communities Survey (Estimates based on Percent of Population Under Age 6)</t>
  </si>
  <si>
    <t>HSSAP Priority 1 Children Served **</t>
  </si>
  <si>
    <t>HSSAP Priority 2 Children Served **</t>
  </si>
  <si>
    <t>Total HS Children Ages 3 &amp; 4 Served ^^</t>
  </si>
  <si>
    <t>Total HS Children Served ^^</t>
  </si>
  <si>
    <t># of Children  Under 5 Eligible for HS  ^^^</t>
  </si>
  <si>
    <t>% of Children Under 5 Eligible, served by HS</t>
  </si>
  <si>
    <t>11,153 children were assessed</t>
  </si>
  <si>
    <t xml:space="preserve">4,017 children were assessed </t>
  </si>
  <si>
    <t xml:space="preserve">15,184 children were assessed </t>
  </si>
  <si>
    <t>Tab 19</t>
  </si>
  <si>
    <t>Nurse Family Partnership Reach Data</t>
  </si>
  <si>
    <t>Parent-Child Home Program Reach Data</t>
  </si>
  <si>
    <t>Preschool outcome reporting is based on an authentic assessment</t>
  </si>
  <si>
    <t>IT Allocations excluding ARRA</t>
  </si>
  <si>
    <t>IT Allocations including ARRA</t>
  </si>
  <si>
    <t>Program Data Source: MIS Year-End Report FY 10/11</t>
  </si>
  <si>
    <t>* 2010 County population estimates from PA Data Center, Penn State University</t>
  </si>
  <si>
    <t># and % of Children Under 5 living in economically at risk families used Census table PCT12</t>
  </si>
  <si>
    <t># and % of children under 5 living in economically high risk families used Census table PCT12</t>
  </si>
  <si>
    <t>% of Children Receiving Free/Reduced Lunch***</t>
  </si>
  <si>
    <t>% Below Proficient Reading 3rd Grade PSSA***</t>
  </si>
  <si>
    <t>% Below Proficient Math 3rd Grade PSSA***</t>
  </si>
  <si>
    <t>*** Pennsylvania Department of Education (2010-2011)</t>
  </si>
  <si>
    <t>^ Pennsylvania Department of Health, Bureau of Health Statistics and Research (2010)</t>
  </si>
  <si>
    <t>% School Districts Not Meeting AYP***</t>
  </si>
  <si>
    <t>^^ National Center for Health Statistics, 2005-2008 average</t>
  </si>
  <si>
    <t>% Births Considered Very Preterm (&lt; 32wks)^^</t>
  </si>
  <si>
    <t>% of Substantiated Cases of Abuse and Neglect for Children Under 5^^^</t>
  </si>
  <si>
    <t>Program Data Source: CIS Year-End Report FY 09/10 - Funding &amp; Children Served for Grantees serving multiple Counties based on Slot Distribution (10/11 data not available)</t>
  </si>
  <si>
    <t>% of All Children Under 5 served in STARS</t>
  </si>
  <si>
    <t>% of Children in Child Care Under 5 served in STARS</t>
  </si>
  <si>
    <t>** Includes Centers, Group, and Family Child Care Homes. Certification data is as of June 30, 2011</t>
  </si>
  <si>
    <t>Pennsylvania PACT Pre-K Reach Data</t>
  </si>
  <si>
    <t>^^^ Pennsylvania Department of Public Welfare, Office of Children, Youth and Families (2010)</t>
  </si>
  <si>
    <t>Risk less than or equal to 1.50</t>
  </si>
  <si>
    <t>Risk greater than 1.50 and Less than or Equal to 2.31</t>
  </si>
  <si>
    <t>Risk greater than 3.12</t>
  </si>
  <si>
    <t>This data is not mutually exclusive. A child can be served by more than one program in a given year, resulting in the possibilty of double counting.</t>
  </si>
  <si>
    <t>% of All Children Under 5 Served in STAR 2</t>
  </si>
  <si>
    <t>Nurse Family Partnership Children Served</t>
  </si>
  <si>
    <t>Risk greater than 2.31 and Less than or Equal to 3.12</t>
  </si>
  <si>
    <t>% of Children under 5 Years Served by Direct Impact ECE Programs</t>
  </si>
  <si>
    <t>% of Children Served by  School Based Pre-K</t>
  </si>
  <si>
    <t>This data is not mutually exclusive.  A child can be served by more than one program in a given year.</t>
  </si>
  <si>
    <t>This data is not mutually exclusive.  A child can be served by more than one program in a given year, resulting in the possibilty of double counting.</t>
  </si>
  <si>
    <t>Start with STARS Providers**</t>
  </si>
  <si>
    <t>STAR 1 Providers**</t>
  </si>
  <si>
    <t>STAR 2 Providers**</t>
  </si>
  <si>
    <t>STAR 3 Providers**</t>
  </si>
  <si>
    <t>STAR 4 Providers**</t>
  </si>
  <si>
    <t>Regulated Providers with No STAR rating**</t>
  </si>
  <si>
    <t># of  STARS Providers**</t>
  </si>
  <si>
    <t># of STARS 3 and 4**</t>
  </si>
  <si>
    <t># of All Regulated Providers**</t>
  </si>
  <si>
    <t>% of Regulated Providers in STARS**</t>
  </si>
  <si>
    <t>% of Regulated Centers in STARS**</t>
  </si>
  <si>
    <t>^ Allocations from 10-11</t>
  </si>
  <si>
    <t>Allocations^</t>
  </si>
  <si>
    <t>Estimated Children Ages 0-2 Served^^</t>
  </si>
  <si>
    <t>Estimated Children Ages 3-4 Served^^</t>
  </si>
  <si>
    <t>Estimated Children Ages 5+ Served^^</t>
  </si>
  <si>
    <t>Estimated Children Under 5 Not Served^^</t>
  </si>
  <si>
    <t>Estimated Children Served in STAR 2 and up^^</t>
  </si>
  <si>
    <t>Estimated Children Served in STARS 3 &amp; 4^^</t>
  </si>
  <si>
    <t>Estimated Children Under 5 Served in STAR 2^^</t>
  </si>
  <si>
    <t>Estimated Children Under 5 Served in STAR 3 &amp; 4^^</t>
  </si>
  <si>
    <t>Not Yet: the child cannot demonstrate the indicator</t>
  </si>
  <si>
    <t>In Process: the child demonstrates the indicator intermittently</t>
  </si>
  <si>
    <t>Proficient: the child can reliably demonstrate indicator</t>
  </si>
  <si>
    <t>^^ Estimated number of Children Served is calculated based on a comparison of children in Keystone STARS and Child Care Works</t>
  </si>
  <si>
    <t>Data is received from PennData and PELICAN EI</t>
  </si>
  <si>
    <t>Federal Early HS Children Served ***</t>
  </si>
  <si>
    <t>School Districts**</t>
  </si>
  <si>
    <t># of SDs**</t>
  </si>
  <si>
    <t>ABG Total Allocations**</t>
  </si>
  <si>
    <t>Federal Preschool HS Children Served ***</t>
  </si>
  <si>
    <t>Federal Preschool HS Allocations ***  ^</t>
  </si>
  <si>
    <t>Preschool Head Start State and Federal Children Ages 3-4 Served</t>
  </si>
  <si>
    <t>Birth Rate to Mothers, Ages 15-17^</t>
  </si>
  <si>
    <t>% of Deaths of Children under the Age of 1 (Infant Mortality)^</t>
  </si>
  <si>
    <t>Percent of Children under Age 18 with Documented Cases of Maltreatment^</t>
  </si>
  <si>
    <t>Maternity Care Coalition, Montgomery County Head Start</t>
  </si>
  <si>
    <t>Acelero Learning Camden, Inc., Children's Hospital of Philadelphia, Commonwealth of Pennsylvania / OCDEL, Health Federation of Philadelphia, Maternity Care Coalition, Philadelphia City SD, Presbytery of Philadelphia Learning Tree, Special People In Northeast</t>
  </si>
  <si>
    <t>*** Federal HS Grantees Reports FY 10/11 (Information provided directly by Grantees - Includes ARRA Grant Awards)</t>
  </si>
  <si>
    <t>** PA-Pact Year-End Reports FY 10/11</t>
  </si>
  <si>
    <t>Allegheny County Health Dept.</t>
  </si>
  <si>
    <t>Community Prevention Partnership of Berks County</t>
  </si>
  <si>
    <t>Home Nursing Agency</t>
  </si>
  <si>
    <t>Wyoming County Human Services</t>
  </si>
  <si>
    <t>Visiting Nurse Association of St. Luke's</t>
  </si>
  <si>
    <t>Chester County Health Dept.</t>
  </si>
  <si>
    <t>Columbia Montour Home Health</t>
  </si>
  <si>
    <t>Sadler Health Center</t>
  </si>
  <si>
    <t>PinnacleHealth</t>
  </si>
  <si>
    <t>Crozer Keystone Health System</t>
  </si>
  <si>
    <t>Erie County Health Dept.</t>
  </si>
  <si>
    <t>Fayette County Community Action Agency</t>
  </si>
  <si>
    <t>Maternal and Family Health Services</t>
  </si>
  <si>
    <t>Lancaster General Hospital</t>
  </si>
  <si>
    <t>Children's Advocacy Center of Lawrence County</t>
  </si>
  <si>
    <t>Susquehanna Home Health Care</t>
  </si>
  <si>
    <t>PMC Learning Institute</t>
  </si>
  <si>
    <t>Montgomery County Health Dept.</t>
  </si>
  <si>
    <t>National Nursing Centers Consortium</t>
  </si>
  <si>
    <t>Schuylkill County Drug &amp; Alcohol</t>
  </si>
  <si>
    <t>Family First Health</t>
  </si>
  <si>
    <t>Maternal and Family Health Services, Columbia Montour Home Health</t>
  </si>
  <si>
    <t>Peritech Home Health</t>
  </si>
  <si>
    <t>ABG Children Served **</t>
  </si>
</sst>
</file>

<file path=xl/styles.xml><?xml version="1.0" encoding="utf-8"?>
<styleSheet xmlns="http://schemas.openxmlformats.org/spreadsheetml/2006/main">
  <numFmts count="8">
    <numFmt numFmtId="164" formatCode="&quot;$&quot;#,##0"/>
    <numFmt numFmtId="165" formatCode="&quot;$&quot;#,##0.00"/>
    <numFmt numFmtId="166" formatCode="0.0%"/>
    <numFmt numFmtId="167" formatCode="0.0"/>
    <numFmt numFmtId="168" formatCode="[$-409]mmmm\-yy;@"/>
    <numFmt numFmtId="169" formatCode="[$$-C09]#,##0"/>
    <numFmt numFmtId="170" formatCode="0.0000000000000000%"/>
    <numFmt numFmtId="171" formatCode="0.000%"/>
  </numFmts>
  <fonts count="16">
    <font>
      <sz val="10"/>
      <name val="Arial"/>
    </font>
    <font>
      <sz val="11"/>
      <color theme="1"/>
      <name val="Calibri"/>
      <family val="2"/>
      <scheme val="minor"/>
    </font>
    <font>
      <sz val="10"/>
      <name val="Arial"/>
      <family val="2"/>
    </font>
    <font>
      <sz val="8"/>
      <name val="Arial"/>
      <family val="2"/>
    </font>
    <font>
      <b/>
      <sz val="9"/>
      <name val="Arial"/>
      <family val="2"/>
    </font>
    <font>
      <b/>
      <sz val="8"/>
      <name val="Arial"/>
      <family val="2"/>
    </font>
    <font>
      <sz val="8"/>
      <name val="Arial"/>
      <family val="2"/>
    </font>
    <font>
      <b/>
      <sz val="10"/>
      <name val="Arial"/>
      <family val="2"/>
    </font>
    <font>
      <sz val="9"/>
      <name val="Arial"/>
      <family val="2"/>
    </font>
    <font>
      <b/>
      <sz val="9"/>
      <color indexed="9"/>
      <name val="Arial"/>
      <family val="2"/>
    </font>
    <font>
      <sz val="10"/>
      <name val="Arial"/>
      <family val="2"/>
    </font>
    <font>
      <sz val="8"/>
      <color indexed="63"/>
      <name val="Arial"/>
      <family val="2"/>
    </font>
    <font>
      <b/>
      <sz val="8"/>
      <color indexed="63"/>
      <name val="Arial"/>
      <family val="2"/>
    </font>
    <font>
      <b/>
      <sz val="8"/>
      <color rgb="FFFF0000"/>
      <name val="Arial"/>
      <family val="2"/>
    </font>
    <font>
      <b/>
      <sz val="9"/>
      <color theme="0"/>
      <name val="Arial"/>
      <family val="2"/>
    </font>
    <font>
      <b/>
      <sz val="8"/>
      <color theme="0"/>
      <name val="Arial"/>
      <family val="2"/>
    </font>
  </fonts>
  <fills count="27">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41"/>
        <bgColor indexed="64"/>
      </patternFill>
    </fill>
    <fill>
      <patternFill patternType="solid">
        <fgColor indexed="8"/>
        <bgColor indexed="64"/>
      </patternFill>
    </fill>
    <fill>
      <patternFill patternType="solid">
        <fgColor indexed="49"/>
        <bgColor indexed="64"/>
      </patternFill>
    </fill>
    <fill>
      <patternFill patternType="solid">
        <fgColor indexed="40"/>
        <bgColor indexed="64"/>
      </patternFill>
    </fill>
    <fill>
      <patternFill patternType="solid">
        <fgColor indexed="15"/>
        <bgColor indexed="64"/>
      </patternFill>
    </fill>
    <fill>
      <patternFill patternType="solid">
        <fgColor indexed="46"/>
        <bgColor indexed="64"/>
      </patternFill>
    </fill>
    <fill>
      <patternFill patternType="solid">
        <fgColor indexed="42"/>
        <bgColor indexed="64"/>
      </patternFill>
    </fill>
    <fill>
      <patternFill patternType="solid">
        <fgColor indexed="44"/>
        <bgColor indexed="64"/>
      </patternFill>
    </fill>
    <fill>
      <patternFill patternType="solid">
        <fgColor indexed="13"/>
        <bgColor indexed="64"/>
      </patternFill>
    </fill>
    <fill>
      <patternFill patternType="solid">
        <fgColor indexed="48"/>
        <bgColor indexed="64"/>
      </patternFill>
    </fill>
    <fill>
      <patternFill patternType="solid">
        <fgColor indexed="61"/>
        <bgColor indexed="64"/>
      </patternFill>
    </fill>
    <fill>
      <patternFill patternType="solid">
        <fgColor rgb="FFCCFFCC"/>
        <bgColor indexed="64"/>
      </patternFill>
    </fill>
    <fill>
      <patternFill patternType="solid">
        <fgColor rgb="FFFFFF99"/>
        <bgColor indexed="64"/>
      </patternFill>
    </fill>
    <fill>
      <patternFill patternType="solid">
        <fgColor rgb="FFFFCC99"/>
        <bgColor indexed="64"/>
      </patternFill>
    </fill>
    <fill>
      <patternFill patternType="solid">
        <fgColor rgb="FFFF99CC"/>
        <bgColor indexed="64"/>
      </patternFill>
    </fill>
    <fill>
      <patternFill patternType="solid">
        <fgColor rgb="FF3366FF"/>
        <bgColor indexed="64"/>
      </patternFill>
    </fill>
    <fill>
      <patternFill patternType="solid">
        <fgColor rgb="FF00B050"/>
        <bgColor indexed="64"/>
      </patternFill>
    </fill>
    <fill>
      <patternFill patternType="solid">
        <fgColor rgb="FFFFFFCC"/>
        <bgColor indexed="64"/>
      </patternFill>
    </fill>
    <fill>
      <patternFill patternType="solid">
        <fgColor rgb="FFFFFF00"/>
        <bgColor indexed="64"/>
      </patternFill>
    </fill>
    <fill>
      <patternFill patternType="solid">
        <fgColor theme="1"/>
        <bgColor indexed="64"/>
      </patternFill>
    </fill>
    <fill>
      <patternFill patternType="solid">
        <fgColor theme="0" tint="-0.249977111117893"/>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9"/>
      </left>
      <right style="thin">
        <color indexed="9"/>
      </right>
      <top style="thin">
        <color indexed="64"/>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9"/>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9"/>
      </left>
      <right style="thin">
        <color indexed="9"/>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9"/>
      </top>
      <bottom style="thin">
        <color indexed="9"/>
      </bottom>
      <diagonal/>
    </border>
    <border>
      <left style="thin">
        <color indexed="64"/>
      </left>
      <right style="thin">
        <color theme="0"/>
      </right>
      <top style="thin">
        <color indexed="64"/>
      </top>
      <bottom style="thin">
        <color indexed="64"/>
      </bottom>
      <diagonal/>
    </border>
    <border>
      <left style="thin">
        <color theme="0"/>
      </left>
      <right style="thin">
        <color indexed="9"/>
      </right>
      <top style="thin">
        <color indexed="64"/>
      </top>
      <bottom style="thin">
        <color indexed="64"/>
      </bottom>
      <diagonal/>
    </border>
    <border>
      <left/>
      <right/>
      <top/>
      <bottom style="thin">
        <color indexed="9"/>
      </bottom>
      <diagonal/>
    </border>
    <border>
      <left style="thin">
        <color indexed="9"/>
      </left>
      <right style="thick">
        <color rgb="FFFF0000"/>
      </right>
      <top style="thick">
        <color rgb="FFFF0000"/>
      </top>
      <bottom style="thick">
        <color rgb="FFFF0000"/>
      </bottom>
      <diagonal/>
    </border>
    <border>
      <left style="thin">
        <color indexed="9"/>
      </left>
      <right style="thin">
        <color indexed="9"/>
      </right>
      <top style="thick">
        <color rgb="FFFF0000"/>
      </top>
      <bottom style="thick">
        <color rgb="FFFF0000"/>
      </bottom>
      <diagonal/>
    </border>
    <border>
      <left style="thin">
        <color indexed="9"/>
      </left>
      <right style="thick">
        <color rgb="FFFF0000"/>
      </right>
      <top style="thin">
        <color indexed="64"/>
      </top>
      <bottom style="thin">
        <color indexed="9"/>
      </bottom>
      <diagonal/>
    </border>
    <border>
      <left style="thick">
        <color rgb="FFFF0000"/>
      </left>
      <right style="thin">
        <color indexed="9"/>
      </right>
      <top style="thick">
        <color rgb="FFFF0000"/>
      </top>
      <bottom style="thick">
        <color rgb="FFFF0000"/>
      </bottom>
      <diagonal/>
    </border>
    <border>
      <left/>
      <right style="thick">
        <color rgb="FFFF0000"/>
      </right>
      <top style="thick">
        <color rgb="FFFF0000"/>
      </top>
      <bottom style="thick">
        <color rgb="FFFF0000"/>
      </bottom>
      <diagonal/>
    </border>
    <border>
      <left/>
      <right style="thin">
        <color indexed="9"/>
      </right>
      <top/>
      <bottom style="thin">
        <color indexed="9"/>
      </bottom>
      <diagonal/>
    </border>
    <border>
      <left style="thin">
        <color theme="0"/>
      </left>
      <right style="thick">
        <color rgb="FFFF0000"/>
      </right>
      <top style="thick">
        <color rgb="FFFF0000"/>
      </top>
      <bottom style="thick">
        <color rgb="FFFF0000"/>
      </bottom>
      <diagonal/>
    </border>
    <border>
      <left style="thick">
        <color rgb="FFFF0000"/>
      </left>
      <right/>
      <top style="thick">
        <color rgb="FFFF0000"/>
      </top>
      <bottom style="thick">
        <color rgb="FFFF0000"/>
      </bottom>
      <diagonal/>
    </border>
    <border>
      <left style="thin">
        <color theme="0"/>
      </left>
      <right/>
      <top style="thick">
        <color rgb="FFFF0000"/>
      </top>
      <bottom style="thick">
        <color rgb="FFFF0000"/>
      </bottom>
      <diagonal/>
    </border>
    <border>
      <left style="thick">
        <color rgb="FFFF0000"/>
      </left>
      <right style="thin">
        <color theme="0"/>
      </right>
      <top style="thick">
        <color rgb="FFFF0000"/>
      </top>
      <bottom style="thick">
        <color rgb="FFFF0000"/>
      </bottom>
      <diagonal/>
    </border>
    <border>
      <left style="thin">
        <color theme="0"/>
      </left>
      <right style="thin">
        <color indexed="9"/>
      </right>
      <top style="thin">
        <color indexed="64"/>
      </top>
      <bottom style="thin">
        <color indexed="9"/>
      </bottom>
      <diagonal/>
    </border>
    <border>
      <left style="thin">
        <color theme="0"/>
      </left>
      <right style="thin">
        <color theme="0"/>
      </right>
      <top style="thick">
        <color rgb="FFFF0000"/>
      </top>
      <bottom style="thick">
        <color rgb="FFFF0000"/>
      </bottom>
      <diagonal/>
    </border>
    <border>
      <left/>
      <right style="thin">
        <color theme="0"/>
      </right>
      <top style="thick">
        <color rgb="FFFF0000"/>
      </top>
      <bottom style="thick">
        <color rgb="FFFF0000"/>
      </bottom>
      <diagonal/>
    </border>
    <border>
      <left style="thin">
        <color theme="0"/>
      </left>
      <right/>
      <top style="thin">
        <color indexed="9"/>
      </top>
      <bottom style="thin">
        <color indexed="9"/>
      </bottom>
      <diagonal/>
    </border>
    <border>
      <left style="thin">
        <color indexed="64"/>
      </left>
      <right style="thin">
        <color theme="0"/>
      </right>
      <top style="thin">
        <color indexed="64"/>
      </top>
      <bottom/>
      <diagonal/>
    </border>
    <border>
      <left style="thin">
        <color indexed="64"/>
      </left>
      <right style="thin">
        <color theme="0"/>
      </right>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diagonal/>
    </border>
  </borders>
  <cellStyleXfs count="7">
    <xf numFmtId="0" fontId="0" fillId="0" borderId="0"/>
    <xf numFmtId="9" fontId="2" fillId="0" borderId="0" applyFont="0" applyFill="0" applyBorder="0" applyAlignment="0" applyProtection="0"/>
    <xf numFmtId="0" fontId="2" fillId="0" borderId="0"/>
    <xf numFmtId="0" fontId="1" fillId="0" borderId="0"/>
    <xf numFmtId="0" fontId="2" fillId="0" borderId="0"/>
    <xf numFmtId="9" fontId="2" fillId="0" borderId="0" applyFont="0" applyFill="0" applyBorder="0" applyAlignment="0" applyProtection="0"/>
    <xf numFmtId="0" fontId="2" fillId="0" borderId="0"/>
  </cellStyleXfs>
  <cellXfs count="574">
    <xf numFmtId="0" fontId="0" fillId="0" borderId="0" xfId="0"/>
    <xf numFmtId="0" fontId="6" fillId="0" borderId="0" xfId="0" applyFont="1"/>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8" fillId="0" borderId="0" xfId="0" applyFont="1"/>
    <xf numFmtId="164" fontId="4" fillId="2" borderId="1" xfId="0" applyNumberFormat="1"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166" fontId="6" fillId="0" borderId="0" xfId="0" applyNumberFormat="1" applyFont="1"/>
    <xf numFmtId="166" fontId="6" fillId="0" borderId="0" xfId="0" applyNumberFormat="1" applyFont="1" applyFill="1"/>
    <xf numFmtId="0" fontId="5" fillId="0" borderId="0" xfId="0" applyFont="1" applyFill="1" applyAlignment="1">
      <alignment horizontal="left" vertical="top" wrapText="1"/>
    </xf>
    <xf numFmtId="0" fontId="5" fillId="0" borderId="0" xfId="0" applyFont="1" applyFill="1"/>
    <xf numFmtId="0" fontId="6" fillId="0" borderId="0" xfId="0" applyFont="1" applyFill="1"/>
    <xf numFmtId="10" fontId="6" fillId="0" borderId="0" xfId="0" applyNumberFormat="1" applyFont="1"/>
    <xf numFmtId="3" fontId="5" fillId="0" borderId="1" xfId="0" applyNumberFormat="1" applyFont="1" applyFill="1" applyBorder="1" applyAlignment="1">
      <alignment vertical="center"/>
    </xf>
    <xf numFmtId="3" fontId="5" fillId="2" borderId="3" xfId="0" applyNumberFormat="1" applyFont="1" applyFill="1" applyBorder="1" applyAlignment="1">
      <alignment horizontal="right" vertical="center" wrapText="1"/>
    </xf>
    <xf numFmtId="3" fontId="5" fillId="2" borderId="3" xfId="0" applyNumberFormat="1" applyFont="1" applyFill="1" applyBorder="1" applyAlignment="1">
      <alignment horizontal="center" vertical="center" wrapText="1"/>
    </xf>
    <xf numFmtId="165" fontId="6" fillId="0" borderId="0" xfId="0" applyNumberFormat="1" applyFont="1" applyBorder="1" applyAlignment="1">
      <alignment horizontal="center" vertical="center"/>
    </xf>
    <xf numFmtId="165" fontId="6" fillId="0" borderId="0" xfId="0" applyNumberFormat="1" applyFont="1" applyBorder="1" applyAlignment="1">
      <alignment horizontal="center"/>
    </xf>
    <xf numFmtId="3" fontId="6" fillId="0" borderId="0" xfId="0" applyNumberFormat="1" applyFont="1" applyBorder="1" applyAlignment="1">
      <alignment horizontal="right" indent="1"/>
    </xf>
    <xf numFmtId="0" fontId="5" fillId="0" borderId="1" xfId="0" applyFont="1" applyFill="1" applyBorder="1" applyAlignment="1">
      <alignment horizontal="left" vertical="center"/>
    </xf>
    <xf numFmtId="3" fontId="5" fillId="2" borderId="1" xfId="0" applyNumberFormat="1" applyFont="1" applyFill="1" applyBorder="1" applyAlignment="1">
      <alignment horizontal="center" vertical="center" wrapText="1"/>
    </xf>
    <xf numFmtId="0" fontId="5" fillId="0" borderId="0" xfId="0" applyFont="1"/>
    <xf numFmtId="164" fontId="6" fillId="0" borderId="1" xfId="0" applyNumberFormat="1" applyFont="1" applyFill="1" applyBorder="1"/>
    <xf numFmtId="164" fontId="6" fillId="0" borderId="1" xfId="0" applyNumberFormat="1" applyFont="1" applyFill="1" applyBorder="1" applyAlignment="1">
      <alignment vertical="center"/>
    </xf>
    <xf numFmtId="3" fontId="6" fillId="0" borderId="1" xfId="0" applyNumberFormat="1" applyFont="1" applyFill="1" applyBorder="1" applyAlignment="1">
      <alignment horizontal="right" vertical="center"/>
    </xf>
    <xf numFmtId="1" fontId="6" fillId="0" borderId="0" xfId="0" applyNumberFormat="1" applyFont="1"/>
    <xf numFmtId="0" fontId="6" fillId="0" borderId="0" xfId="0" applyFont="1" applyAlignment="1">
      <alignment wrapText="1"/>
    </xf>
    <xf numFmtId="3" fontId="6" fillId="0" borderId="0" xfId="0" applyNumberFormat="1" applyFont="1"/>
    <xf numFmtId="0" fontId="4" fillId="3" borderId="2" xfId="0" applyFont="1" applyFill="1" applyBorder="1" applyAlignment="1">
      <alignment horizontal="center" vertical="center" wrapText="1"/>
    </xf>
    <xf numFmtId="3" fontId="5" fillId="2" borderId="1" xfId="0" applyNumberFormat="1" applyFont="1" applyFill="1" applyBorder="1" applyAlignment="1">
      <alignment horizontal="center" vertical="center"/>
    </xf>
    <xf numFmtId="164" fontId="5" fillId="2" borderId="1" xfId="0" applyNumberFormat="1" applyFont="1" applyFill="1" applyBorder="1" applyAlignment="1">
      <alignment horizontal="right" vertical="center"/>
    </xf>
    <xf numFmtId="164" fontId="5" fillId="2" borderId="3" xfId="0" applyNumberFormat="1" applyFont="1" applyFill="1" applyBorder="1" applyAlignment="1">
      <alignment horizontal="right" vertical="center" wrapText="1"/>
    </xf>
    <xf numFmtId="3" fontId="4" fillId="2" borderId="2" xfId="0" applyNumberFormat="1" applyFont="1" applyFill="1" applyBorder="1" applyAlignment="1">
      <alignment horizontal="center" vertical="center" wrapText="1"/>
    </xf>
    <xf numFmtId="10" fontId="4" fillId="2" borderId="2" xfId="0" applyNumberFormat="1" applyFont="1" applyFill="1" applyBorder="1" applyAlignment="1">
      <alignment horizontal="center" vertical="center" wrapText="1"/>
    </xf>
    <xf numFmtId="2" fontId="5" fillId="2" borderId="1" xfId="0" applyNumberFormat="1" applyFont="1" applyFill="1" applyBorder="1" applyAlignment="1">
      <alignment horizontal="right"/>
    </xf>
    <xf numFmtId="166" fontId="5" fillId="2" borderId="1" xfId="0" applyNumberFormat="1" applyFont="1" applyFill="1" applyBorder="1"/>
    <xf numFmtId="10" fontId="6" fillId="0" borderId="0" xfId="0" applyNumberFormat="1" applyFont="1" applyAlignment="1">
      <alignment horizontal="right"/>
    </xf>
    <xf numFmtId="0" fontId="6" fillId="4" borderId="1" xfId="0" applyFont="1" applyFill="1" applyBorder="1"/>
    <xf numFmtId="0" fontId="6" fillId="3" borderId="1" xfId="0" applyFont="1" applyFill="1" applyBorder="1"/>
    <xf numFmtId="0" fontId="6" fillId="5" borderId="1" xfId="0" applyFont="1" applyFill="1" applyBorder="1"/>
    <xf numFmtId="3" fontId="6" fillId="2" borderId="1" xfId="0" applyNumberFormat="1" applyFont="1" applyFill="1" applyBorder="1" applyAlignment="1">
      <alignment horizontal="center" vertical="center"/>
    </xf>
    <xf numFmtId="0" fontId="5" fillId="0" borderId="0" xfId="0" applyFont="1" applyFill="1" applyBorder="1"/>
    <xf numFmtId="0" fontId="5" fillId="0" borderId="0" xfId="0" applyFont="1" applyFill="1" applyBorder="1" applyAlignment="1">
      <alignment horizontal="left"/>
    </xf>
    <xf numFmtId="2" fontId="5" fillId="0" borderId="0" xfId="0" applyNumberFormat="1" applyFont="1" applyFill="1" applyBorder="1" applyAlignment="1">
      <alignment horizontal="right"/>
    </xf>
    <xf numFmtId="3" fontId="5" fillId="0" borderId="0" xfId="0" applyNumberFormat="1" applyFont="1" applyFill="1" applyBorder="1" applyAlignment="1">
      <alignment horizontal="right"/>
    </xf>
    <xf numFmtId="3" fontId="6" fillId="0" borderId="0" xfId="0" applyNumberFormat="1" applyFont="1" applyFill="1" applyBorder="1" applyAlignment="1">
      <alignment horizontal="center" vertical="center"/>
    </xf>
    <xf numFmtId="10" fontId="5" fillId="0" borderId="0" xfId="0" applyNumberFormat="1" applyFont="1" applyFill="1" applyBorder="1" applyAlignment="1">
      <alignment horizontal="right"/>
    </xf>
    <xf numFmtId="2" fontId="6" fillId="2" borderId="1" xfId="0" applyNumberFormat="1" applyFont="1" applyFill="1" applyBorder="1" applyAlignment="1">
      <alignment horizontal="right"/>
    </xf>
    <xf numFmtId="0" fontId="4" fillId="6" borderId="2" xfId="0" applyFont="1" applyFill="1" applyBorder="1" applyAlignment="1">
      <alignment horizontal="center" vertical="center" wrapText="1"/>
    </xf>
    <xf numFmtId="3" fontId="6" fillId="0" borderId="0" xfId="0" applyNumberFormat="1" applyFont="1" applyFill="1"/>
    <xf numFmtId="0" fontId="9" fillId="7" borderId="4" xfId="0" applyFont="1" applyFill="1" applyBorder="1" applyAlignment="1">
      <alignment horizontal="center" vertical="center" wrapText="1"/>
    </xf>
    <xf numFmtId="166" fontId="9" fillId="7" borderId="4" xfId="0" applyNumberFormat="1" applyFont="1" applyFill="1" applyBorder="1" applyAlignment="1">
      <alignment horizontal="center" vertical="center" wrapText="1"/>
    </xf>
    <xf numFmtId="167" fontId="9" fillId="7" borderId="4" xfId="0" applyNumberFormat="1" applyFont="1" applyFill="1" applyBorder="1" applyAlignment="1">
      <alignment horizontal="center" vertical="center" wrapText="1"/>
    </xf>
    <xf numFmtId="0" fontId="9" fillId="7" borderId="5" xfId="0" applyFont="1" applyFill="1" applyBorder="1" applyAlignment="1">
      <alignment horizontal="center" vertical="center" wrapText="1"/>
    </xf>
    <xf numFmtId="0" fontId="9" fillId="7" borderId="6" xfId="0" applyFont="1" applyFill="1" applyBorder="1" applyAlignment="1">
      <alignment horizontal="center" vertical="center" wrapText="1"/>
    </xf>
    <xf numFmtId="166" fontId="6" fillId="0" borderId="1" xfId="0" applyNumberFormat="1" applyFont="1" applyFill="1" applyBorder="1" applyAlignment="1">
      <alignment vertical="center"/>
    </xf>
    <xf numFmtId="166" fontId="9" fillId="7" borderId="7" xfId="0" applyNumberFormat="1" applyFont="1" applyFill="1" applyBorder="1" applyAlignment="1">
      <alignment horizontal="center" vertical="center" wrapText="1"/>
    </xf>
    <xf numFmtId="164" fontId="6" fillId="2" borderId="1" xfId="0" applyNumberFormat="1" applyFont="1" applyFill="1" applyBorder="1" applyAlignment="1">
      <alignment horizontal="right"/>
    </xf>
    <xf numFmtId="0" fontId="6" fillId="0" borderId="1" xfId="0" applyFont="1" applyFill="1" applyBorder="1" applyAlignment="1">
      <alignment horizontal="left" vertical="center" indent="1"/>
    </xf>
    <xf numFmtId="0" fontId="4" fillId="2" borderId="2" xfId="0" applyFont="1" applyFill="1" applyBorder="1" applyAlignment="1">
      <alignment horizontal="center" vertical="center"/>
    </xf>
    <xf numFmtId="0" fontId="4" fillId="6" borderId="2" xfId="0" applyFont="1" applyFill="1" applyBorder="1" applyAlignment="1">
      <alignment horizontal="center" vertical="center"/>
    </xf>
    <xf numFmtId="0" fontId="4" fillId="3" borderId="1" xfId="0" applyFont="1" applyFill="1" applyBorder="1" applyAlignment="1">
      <alignment horizontal="center" vertical="center"/>
    </xf>
    <xf numFmtId="0" fontId="5" fillId="0" borderId="0" xfId="0" applyFont="1" applyAlignment="1">
      <alignment horizontal="left"/>
    </xf>
    <xf numFmtId="0" fontId="6" fillId="0" borderId="0" xfId="0" applyFont="1" applyAlignment="1">
      <alignment textRotation="60"/>
    </xf>
    <xf numFmtId="0" fontId="6" fillId="0" borderId="0" xfId="0" applyFont="1" applyAlignment="1">
      <alignment vertical="center"/>
    </xf>
    <xf numFmtId="3" fontId="6" fillId="0" borderId="1" xfId="0" applyNumberFormat="1" applyFont="1" applyFill="1" applyBorder="1" applyAlignment="1">
      <alignment vertical="center"/>
    </xf>
    <xf numFmtId="10" fontId="5" fillId="0" borderId="0" xfId="0" applyNumberFormat="1" applyFont="1"/>
    <xf numFmtId="0" fontId="4" fillId="0" borderId="0" xfId="0" applyFont="1"/>
    <xf numFmtId="165" fontId="4" fillId="0" borderId="0" xfId="0" applyNumberFormat="1" applyFont="1" applyBorder="1" applyAlignment="1">
      <alignment vertical="center"/>
    </xf>
    <xf numFmtId="0" fontId="4" fillId="8" borderId="8" xfId="0" applyFont="1" applyFill="1" applyBorder="1" applyAlignment="1">
      <alignment horizontal="center" vertical="center" wrapText="1"/>
    </xf>
    <xf numFmtId="0" fontId="4" fillId="8" borderId="2" xfId="0" applyFont="1" applyFill="1" applyBorder="1" applyAlignment="1">
      <alignment horizontal="center" vertical="center" wrapText="1"/>
    </xf>
    <xf numFmtId="10" fontId="4" fillId="8" borderId="2" xfId="0" applyNumberFormat="1" applyFont="1" applyFill="1" applyBorder="1" applyAlignment="1">
      <alignment horizontal="center" vertical="center" wrapText="1"/>
    </xf>
    <xf numFmtId="9" fontId="4" fillId="6" borderId="2" xfId="0" applyNumberFormat="1" applyFont="1" applyFill="1" applyBorder="1" applyAlignment="1">
      <alignment horizontal="center" vertical="center" wrapText="1"/>
    </xf>
    <xf numFmtId="10" fontId="4" fillId="6" borderId="9" xfId="0" applyNumberFormat="1" applyFont="1" applyFill="1" applyBorder="1" applyAlignment="1">
      <alignment horizontal="center" vertical="center" wrapText="1"/>
    </xf>
    <xf numFmtId="166" fontId="4" fillId="6" borderId="2" xfId="0" applyNumberFormat="1" applyFont="1" applyFill="1" applyBorder="1" applyAlignment="1">
      <alignment horizontal="center" vertical="center" wrapText="1"/>
    </xf>
    <xf numFmtId="0" fontId="4" fillId="3" borderId="2" xfId="0" applyFont="1" applyFill="1" applyBorder="1" applyAlignment="1">
      <alignment horizontal="center" vertical="center"/>
    </xf>
    <xf numFmtId="0" fontId="4" fillId="9" borderId="2" xfId="0" applyFont="1" applyFill="1" applyBorder="1" applyAlignment="1">
      <alignment horizontal="center" vertical="center" wrapText="1"/>
    </xf>
    <xf numFmtId="0" fontId="4" fillId="10" borderId="2" xfId="0" applyFont="1" applyFill="1" applyBorder="1" applyAlignment="1">
      <alignment horizontal="center" vertical="center" wrapText="1"/>
    </xf>
    <xf numFmtId="0" fontId="4" fillId="11" borderId="1" xfId="0" applyFont="1" applyFill="1" applyBorder="1" applyAlignment="1">
      <alignment horizontal="center" vertical="center" wrapText="1"/>
    </xf>
    <xf numFmtId="0" fontId="4" fillId="8" borderId="2" xfId="0" applyFont="1" applyFill="1" applyBorder="1" applyAlignment="1">
      <alignment horizontal="center" vertical="center"/>
    </xf>
    <xf numFmtId="0" fontId="4" fillId="10" borderId="1" xfId="0" applyFont="1" applyFill="1" applyBorder="1" applyAlignment="1">
      <alignment horizontal="center" vertical="center"/>
    </xf>
    <xf numFmtId="0" fontId="4" fillId="10" borderId="1" xfId="0" applyFont="1" applyFill="1" applyBorder="1" applyAlignment="1">
      <alignment horizontal="center" vertical="center" wrapText="1"/>
    </xf>
    <xf numFmtId="10" fontId="4" fillId="10" borderId="2" xfId="0" applyNumberFormat="1" applyFont="1" applyFill="1" applyBorder="1" applyAlignment="1">
      <alignment horizontal="center" vertical="center" wrapText="1"/>
    </xf>
    <xf numFmtId="0" fontId="5" fillId="0" borderId="0" xfId="0" applyFont="1" applyBorder="1" applyAlignment="1"/>
    <xf numFmtId="0" fontId="6" fillId="0" borderId="0" xfId="0" applyFont="1" applyAlignment="1">
      <alignment horizontal="center"/>
    </xf>
    <xf numFmtId="0" fontId="5" fillId="0" borderId="0" xfId="0" applyFont="1" applyAlignment="1">
      <alignment horizontal="center"/>
    </xf>
    <xf numFmtId="3" fontId="6" fillId="0" borderId="0" xfId="0" applyNumberFormat="1" applyFont="1" applyBorder="1" applyAlignment="1">
      <alignment horizontal="center"/>
    </xf>
    <xf numFmtId="10" fontId="6" fillId="0" borderId="0" xfId="1" applyNumberFormat="1" applyFont="1" applyBorder="1" applyAlignment="1">
      <alignment horizontal="center"/>
    </xf>
    <xf numFmtId="10" fontId="6" fillId="0" borderId="0" xfId="1" applyNumberFormat="1" applyFont="1"/>
    <xf numFmtId="165" fontId="6" fillId="0" borderId="0" xfId="0" applyNumberFormat="1" applyFont="1"/>
    <xf numFmtId="3" fontId="5" fillId="0" borderId="0" xfId="0" applyNumberFormat="1" applyFont="1" applyFill="1" applyBorder="1" applyAlignment="1">
      <alignment horizontal="center"/>
    </xf>
    <xf numFmtId="10" fontId="6" fillId="0" borderId="0" xfId="0" applyNumberFormat="1" applyFont="1" applyAlignment="1">
      <alignment horizontal="center"/>
    </xf>
    <xf numFmtId="0" fontId="6" fillId="0" borderId="0" xfId="0" applyFont="1" applyBorder="1" applyAlignment="1"/>
    <xf numFmtId="0" fontId="5" fillId="0" borderId="0" xfId="0" applyFont="1" applyFill="1" applyAlignment="1"/>
    <xf numFmtId="0" fontId="6" fillId="0" borderId="0" xfId="0" applyFont="1" applyFill="1" applyAlignment="1"/>
    <xf numFmtId="166" fontId="6" fillId="0" borderId="0" xfId="0" applyNumberFormat="1" applyFont="1" applyFill="1" applyAlignment="1"/>
    <xf numFmtId="167" fontId="5" fillId="0" borderId="0" xfId="0" applyNumberFormat="1" applyFont="1" applyAlignment="1"/>
    <xf numFmtId="0" fontId="5" fillId="0" borderId="0" xfId="0" applyFont="1" applyAlignment="1"/>
    <xf numFmtId="166" fontId="6" fillId="0" borderId="0" xfId="0" applyNumberFormat="1" applyFont="1" applyAlignment="1"/>
    <xf numFmtId="0" fontId="6" fillId="0" borderId="0" xfId="0" applyFont="1" applyFill="1" applyAlignment="1">
      <alignment horizontal="left" wrapText="1"/>
    </xf>
    <xf numFmtId="0" fontId="5" fillId="2" borderId="11" xfId="0" applyFont="1" applyFill="1" applyBorder="1" applyAlignment="1">
      <alignment horizontal="right" vertical="center"/>
    </xf>
    <xf numFmtId="0" fontId="5" fillId="2" borderId="11" xfId="0" applyFont="1" applyFill="1" applyBorder="1" applyAlignment="1">
      <alignment horizontal="right"/>
    </xf>
    <xf numFmtId="0" fontId="4" fillId="0" borderId="10" xfId="0" applyFont="1" applyFill="1" applyBorder="1" applyAlignment="1">
      <alignment vertical="center"/>
    </xf>
    <xf numFmtId="0" fontId="6" fillId="0" borderId="0" xfId="0" applyFont="1" applyBorder="1" applyAlignment="1">
      <alignment horizontal="left"/>
    </xf>
    <xf numFmtId="2" fontId="6" fillId="0" borderId="0" xfId="1" applyNumberFormat="1" applyFont="1"/>
    <xf numFmtId="3" fontId="5" fillId="0" borderId="0" xfId="0" applyNumberFormat="1" applyFont="1"/>
    <xf numFmtId="164" fontId="5" fillId="2" borderId="3" xfId="0" applyNumberFormat="1" applyFont="1" applyFill="1" applyBorder="1" applyAlignment="1">
      <alignment horizontal="center" vertical="center" wrapText="1"/>
    </xf>
    <xf numFmtId="0" fontId="4" fillId="2" borderId="12" xfId="0" applyFont="1" applyFill="1" applyBorder="1" applyAlignment="1">
      <alignment horizontal="center" vertical="center" wrapText="1"/>
    </xf>
    <xf numFmtId="0" fontId="6" fillId="0" borderId="0" xfId="0" applyFont="1" applyFill="1" applyBorder="1"/>
    <xf numFmtId="0" fontId="4" fillId="0" borderId="0" xfId="0" applyFont="1" applyFill="1" applyBorder="1" applyAlignment="1">
      <alignment horizontal="center" vertical="center" wrapText="1"/>
    </xf>
    <xf numFmtId="0" fontId="6" fillId="0" borderId="0" xfId="0" applyFont="1" applyFill="1" applyBorder="1" applyAlignment="1">
      <alignment wrapText="1"/>
    </xf>
    <xf numFmtId="3" fontId="5" fillId="2" borderId="11" xfId="0" applyNumberFormat="1" applyFont="1" applyFill="1" applyBorder="1" applyAlignment="1">
      <alignment horizontal="right"/>
    </xf>
    <xf numFmtId="3" fontId="5" fillId="2" borderId="3" xfId="0" applyNumberFormat="1" applyFont="1" applyFill="1" applyBorder="1" applyAlignment="1">
      <alignment vertical="center" wrapText="1"/>
    </xf>
    <xf numFmtId="164" fontId="5" fillId="2" borderId="3" xfId="0" applyNumberFormat="1" applyFont="1" applyFill="1" applyBorder="1" applyAlignment="1">
      <alignment vertical="center" wrapText="1"/>
    </xf>
    <xf numFmtId="0" fontId="0" fillId="0" borderId="0" xfId="0" applyAlignment="1">
      <alignment horizontal="center"/>
    </xf>
    <xf numFmtId="166" fontId="5" fillId="2" borderId="11" xfId="0" applyNumberFormat="1" applyFont="1" applyFill="1" applyBorder="1" applyAlignment="1">
      <alignment horizontal="right" vertical="center"/>
    </xf>
    <xf numFmtId="0" fontId="6" fillId="12" borderId="1" xfId="0" applyFont="1" applyFill="1" applyBorder="1" applyAlignment="1">
      <alignment horizontal="left" vertical="top" wrapText="1"/>
    </xf>
    <xf numFmtId="3" fontId="5" fillId="2" borderId="11" xfId="0" applyNumberFormat="1" applyFont="1" applyFill="1" applyBorder="1" applyAlignment="1">
      <alignment horizontal="right" vertical="center"/>
    </xf>
    <xf numFmtId="166" fontId="5" fillId="2" borderId="3" xfId="0" applyNumberFormat="1" applyFont="1" applyFill="1" applyBorder="1" applyAlignment="1">
      <alignment horizontal="right" vertical="center" wrapText="1"/>
    </xf>
    <xf numFmtId="166" fontId="6" fillId="0" borderId="1" xfId="0" applyNumberFormat="1" applyFont="1" applyFill="1" applyBorder="1" applyAlignment="1">
      <alignment horizontal="right" vertical="center"/>
    </xf>
    <xf numFmtId="166" fontId="6" fillId="2" borderId="1" xfId="0" applyNumberFormat="1" applyFont="1" applyFill="1" applyBorder="1" applyAlignment="1">
      <alignment vertical="center"/>
    </xf>
    <xf numFmtId="167" fontId="5" fillId="2" borderId="1" xfId="0" applyNumberFormat="1" applyFont="1" applyFill="1" applyBorder="1" applyAlignment="1"/>
    <xf numFmtId="2" fontId="5" fillId="2" borderId="1" xfId="0" applyNumberFormat="1" applyFont="1" applyFill="1" applyBorder="1" applyAlignment="1"/>
    <xf numFmtId="3" fontId="6" fillId="0" borderId="0" xfId="0" applyNumberFormat="1" applyFont="1" applyBorder="1" applyAlignment="1">
      <alignment horizontal="center" vertical="center"/>
    </xf>
    <xf numFmtId="1" fontId="5" fillId="0" borderId="1" xfId="0" applyNumberFormat="1" applyFont="1" applyFill="1" applyBorder="1" applyAlignment="1"/>
    <xf numFmtId="166" fontId="5" fillId="2" borderId="1"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wrapText="1"/>
    </xf>
    <xf numFmtId="3" fontId="4" fillId="13" borderId="2" xfId="0" applyNumberFormat="1" applyFont="1" applyFill="1" applyBorder="1" applyAlignment="1">
      <alignment horizontal="center" vertical="center" wrapText="1"/>
    </xf>
    <xf numFmtId="0" fontId="6" fillId="0" borderId="0" xfId="0" applyFont="1" applyFill="1" applyBorder="1" applyAlignment="1">
      <alignment horizontal="left"/>
    </xf>
    <xf numFmtId="0" fontId="6" fillId="0" borderId="0" xfId="0" applyFont="1" applyFill="1" applyBorder="1" applyAlignment="1">
      <alignment horizontal="left" vertical="center"/>
    </xf>
    <xf numFmtId="0" fontId="6" fillId="0" borderId="13" xfId="0" applyFont="1" applyFill="1" applyBorder="1" applyAlignment="1">
      <alignment horizontal="left" vertical="center"/>
    </xf>
    <xf numFmtId="3" fontId="6" fillId="0" borderId="0" xfId="0" applyNumberFormat="1" applyFont="1" applyFill="1" applyBorder="1" applyAlignment="1">
      <alignment horizontal="right" vertical="center" wrapText="1"/>
    </xf>
    <xf numFmtId="3" fontId="3" fillId="0" borderId="1" xfId="0" applyNumberFormat="1" applyFont="1" applyFill="1" applyBorder="1" applyAlignment="1">
      <alignment horizontal="center" vertical="center" wrapText="1"/>
    </xf>
    <xf numFmtId="0" fontId="3" fillId="0" borderId="0" xfId="0" applyFont="1"/>
    <xf numFmtId="0" fontId="3" fillId="0" borderId="0" xfId="0" applyFont="1" applyFill="1" applyBorder="1" applyAlignment="1">
      <alignment horizontal="left"/>
    </xf>
    <xf numFmtId="0" fontId="3" fillId="0" borderId="0" xfId="0" applyFont="1" applyBorder="1" applyAlignment="1">
      <alignment horizontal="left"/>
    </xf>
    <xf numFmtId="0" fontId="13" fillId="0" borderId="0" xfId="0" applyFont="1"/>
    <xf numFmtId="166" fontId="3" fillId="0" borderId="1" xfId="0" applyNumberFormat="1" applyFont="1" applyFill="1" applyBorder="1" applyAlignment="1">
      <alignment vertical="center"/>
    </xf>
    <xf numFmtId="0" fontId="3" fillId="0" borderId="0" xfId="0" applyFont="1" applyFill="1" applyAlignment="1"/>
    <xf numFmtId="166" fontId="3" fillId="0" borderId="0" xfId="0" applyNumberFormat="1" applyFont="1" applyFill="1" applyAlignment="1"/>
    <xf numFmtId="166" fontId="4" fillId="0" borderId="10" xfId="0" applyNumberFormat="1" applyFont="1" applyFill="1" applyBorder="1" applyAlignment="1">
      <alignment horizontal="left" vertical="center"/>
    </xf>
    <xf numFmtId="166" fontId="6" fillId="2" borderId="1" xfId="0" applyNumberFormat="1" applyFont="1" applyFill="1" applyBorder="1" applyAlignment="1"/>
    <xf numFmtId="166" fontId="3" fillId="0" borderId="0" xfId="0" applyNumberFormat="1" applyFont="1" applyAlignment="1"/>
    <xf numFmtId="0" fontId="3" fillId="0" borderId="0" xfId="0" applyFont="1" applyAlignment="1"/>
    <xf numFmtId="0" fontId="5" fillId="17" borderId="1" xfId="0" applyFont="1" applyFill="1" applyBorder="1" applyAlignment="1">
      <alignment horizontal="left" vertical="center"/>
    </xf>
    <xf numFmtId="0" fontId="5" fillId="18" borderId="1" xfId="0" applyFont="1" applyFill="1" applyBorder="1" applyAlignment="1">
      <alignment horizontal="left" vertical="center"/>
    </xf>
    <xf numFmtId="0" fontId="5" fillId="19" borderId="1" xfId="0" applyFont="1" applyFill="1" applyBorder="1" applyAlignment="1">
      <alignment horizontal="left" vertical="center"/>
    </xf>
    <xf numFmtId="0" fontId="5" fillId="20" borderId="1" xfId="0" applyFont="1" applyFill="1" applyBorder="1" applyAlignment="1">
      <alignment horizontal="left" vertical="center"/>
    </xf>
    <xf numFmtId="166" fontId="10" fillId="0" borderId="0" xfId="0" applyNumberFormat="1" applyFont="1" applyAlignment="1">
      <alignment horizontal="right"/>
    </xf>
    <xf numFmtId="166" fontId="6" fillId="0" borderId="0" xfId="0" applyNumberFormat="1" applyFont="1" applyBorder="1" applyAlignment="1">
      <alignment horizontal="left"/>
    </xf>
    <xf numFmtId="3" fontId="9" fillId="7" borderId="14" xfId="0" applyNumberFormat="1" applyFont="1" applyFill="1" applyBorder="1" applyAlignment="1">
      <alignment horizontal="center" vertical="center" wrapText="1"/>
    </xf>
    <xf numFmtId="166" fontId="3" fillId="0" borderId="3" xfId="0" applyNumberFormat="1" applyFont="1" applyFill="1" applyBorder="1" applyAlignment="1">
      <alignment vertical="center"/>
    </xf>
    <xf numFmtId="10" fontId="5" fillId="2" borderId="1" xfId="0" applyNumberFormat="1" applyFont="1" applyFill="1" applyBorder="1"/>
    <xf numFmtId="10" fontId="6" fillId="0" borderId="0" xfId="0" applyNumberFormat="1" applyFont="1" applyBorder="1" applyAlignment="1">
      <alignment horizontal="left"/>
    </xf>
    <xf numFmtId="0" fontId="2" fillId="0" borderId="0" xfId="0" applyFont="1"/>
    <xf numFmtId="10" fontId="4" fillId="0" borderId="10" xfId="0" applyNumberFormat="1" applyFont="1" applyFill="1" applyBorder="1" applyAlignment="1">
      <alignment horizontal="left" vertical="center"/>
    </xf>
    <xf numFmtId="10" fontId="9" fillId="7" borderId="4" xfId="0" applyNumberFormat="1" applyFont="1" applyFill="1" applyBorder="1" applyAlignment="1">
      <alignment horizontal="center" vertical="center" wrapText="1"/>
    </xf>
    <xf numFmtId="10" fontId="6" fillId="0" borderId="0" xfId="0" applyNumberFormat="1" applyFont="1" applyFill="1" applyAlignment="1"/>
    <xf numFmtId="10" fontId="6" fillId="0" borderId="0" xfId="0" applyNumberFormat="1" applyFont="1" applyAlignment="1"/>
    <xf numFmtId="0" fontId="3" fillId="17" borderId="1" xfId="0" applyFont="1" applyFill="1" applyBorder="1" applyAlignment="1">
      <alignment horizontal="left" vertical="center"/>
    </xf>
    <xf numFmtId="0" fontId="3" fillId="18" borderId="1" xfId="0" applyFont="1" applyFill="1" applyBorder="1" applyAlignment="1">
      <alignment horizontal="left" vertical="center"/>
    </xf>
    <xf numFmtId="0" fontId="3" fillId="19" borderId="1" xfId="0" applyFont="1" applyFill="1" applyBorder="1" applyAlignment="1">
      <alignment horizontal="left" vertical="center"/>
    </xf>
    <xf numFmtId="0" fontId="3" fillId="20" borderId="1" xfId="0" applyFont="1" applyFill="1" applyBorder="1" applyAlignment="1">
      <alignment horizontal="left" vertical="center"/>
    </xf>
    <xf numFmtId="2" fontId="0" fillId="0" borderId="0" xfId="0" applyNumberFormat="1"/>
    <xf numFmtId="1" fontId="5" fillId="20" borderId="1" xfId="0" applyNumberFormat="1" applyFont="1" applyFill="1" applyBorder="1"/>
    <xf numFmtId="2" fontId="5" fillId="20" borderId="1" xfId="0" applyNumberFormat="1" applyFont="1" applyFill="1" applyBorder="1"/>
    <xf numFmtId="0" fontId="5" fillId="20" borderId="1" xfId="0" applyFont="1" applyFill="1" applyBorder="1"/>
    <xf numFmtId="1" fontId="5" fillId="19" borderId="1" xfId="0" applyNumberFormat="1" applyFont="1" applyFill="1" applyBorder="1"/>
    <xf numFmtId="2" fontId="5" fillId="19" borderId="1" xfId="0" applyNumberFormat="1" applyFont="1" applyFill="1" applyBorder="1"/>
    <xf numFmtId="0" fontId="5" fillId="19" borderId="1" xfId="0" applyFont="1" applyFill="1" applyBorder="1"/>
    <xf numFmtId="1" fontId="5" fillId="18" borderId="1" xfId="0" applyNumberFormat="1" applyFont="1" applyFill="1" applyBorder="1"/>
    <xf numFmtId="2" fontId="5" fillId="18" borderId="1" xfId="0" applyNumberFormat="1" applyFont="1" applyFill="1" applyBorder="1"/>
    <xf numFmtId="0" fontId="5" fillId="18" borderId="1" xfId="0" applyFont="1" applyFill="1" applyBorder="1"/>
    <xf numFmtId="1" fontId="5" fillId="17" borderId="1" xfId="0" applyNumberFormat="1" applyFont="1" applyFill="1" applyBorder="1"/>
    <xf numFmtId="2" fontId="5" fillId="17" borderId="1" xfId="0" applyNumberFormat="1" applyFont="1" applyFill="1" applyBorder="1"/>
    <xf numFmtId="0" fontId="5" fillId="17" borderId="1" xfId="0" applyFont="1" applyFill="1" applyBorder="1"/>
    <xf numFmtId="166" fontId="6" fillId="18" borderId="1" xfId="0" applyNumberFormat="1" applyFont="1" applyFill="1" applyBorder="1" applyAlignment="1">
      <alignment horizontal="right" vertical="center"/>
    </xf>
    <xf numFmtId="3" fontId="6" fillId="18" borderId="1" xfId="0" applyNumberFormat="1" applyFont="1" applyFill="1" applyBorder="1" applyAlignment="1">
      <alignment horizontal="right" vertical="center"/>
    </xf>
    <xf numFmtId="166" fontId="5" fillId="18" borderId="1" xfId="0" applyNumberFormat="1" applyFont="1" applyFill="1" applyBorder="1" applyAlignment="1">
      <alignment horizontal="right" vertical="center"/>
    </xf>
    <xf numFmtId="166" fontId="6" fillId="19" borderId="1" xfId="0" applyNumberFormat="1" applyFont="1" applyFill="1" applyBorder="1" applyAlignment="1">
      <alignment horizontal="right" vertical="center"/>
    </xf>
    <xf numFmtId="3" fontId="6" fillId="19" borderId="1" xfId="0" applyNumberFormat="1" applyFont="1" applyFill="1" applyBorder="1" applyAlignment="1">
      <alignment horizontal="right" vertical="center"/>
    </xf>
    <xf numFmtId="166" fontId="5" fillId="19" borderId="1" xfId="0" applyNumberFormat="1" applyFont="1" applyFill="1" applyBorder="1" applyAlignment="1">
      <alignment horizontal="right" vertical="center"/>
    </xf>
    <xf numFmtId="0" fontId="3" fillId="17" borderId="1" xfId="0" applyFont="1" applyFill="1" applyBorder="1" applyAlignment="1"/>
    <xf numFmtId="2" fontId="2" fillId="0" borderId="0" xfId="0" applyNumberFormat="1" applyFont="1"/>
    <xf numFmtId="3" fontId="6" fillId="17" borderId="1" xfId="0" applyNumberFormat="1" applyFont="1" applyFill="1" applyBorder="1" applyAlignment="1">
      <alignment vertical="center"/>
    </xf>
    <xf numFmtId="166" fontId="6" fillId="17" borderId="1" xfId="0" applyNumberFormat="1" applyFont="1" applyFill="1" applyBorder="1" applyAlignment="1">
      <alignment horizontal="right" vertical="center"/>
    </xf>
    <xf numFmtId="3" fontId="6" fillId="17" borderId="1" xfId="0" applyNumberFormat="1" applyFont="1" applyFill="1" applyBorder="1" applyAlignment="1">
      <alignment horizontal="right" vertical="center"/>
    </xf>
    <xf numFmtId="166" fontId="5" fillId="17" borderId="1" xfId="0" applyNumberFormat="1" applyFont="1" applyFill="1" applyBorder="1" applyAlignment="1">
      <alignment horizontal="right" vertical="center"/>
    </xf>
    <xf numFmtId="166" fontId="6" fillId="20" borderId="1" xfId="0" applyNumberFormat="1" applyFont="1" applyFill="1" applyBorder="1" applyAlignment="1">
      <alignment horizontal="right" vertical="center"/>
    </xf>
    <xf numFmtId="3" fontId="6" fillId="20" borderId="1" xfId="0" applyNumberFormat="1" applyFont="1" applyFill="1" applyBorder="1" applyAlignment="1">
      <alignment horizontal="right" vertical="center"/>
    </xf>
    <xf numFmtId="166" fontId="5" fillId="20" borderId="1" xfId="0" applyNumberFormat="1" applyFont="1" applyFill="1" applyBorder="1" applyAlignment="1">
      <alignment horizontal="right" vertical="center"/>
    </xf>
    <xf numFmtId="3" fontId="6" fillId="17" borderId="1" xfId="0" applyNumberFormat="1" applyFont="1" applyFill="1" applyBorder="1"/>
    <xf numFmtId="164" fontId="6" fillId="17" borderId="1" xfId="0" applyNumberFormat="1" applyFont="1" applyFill="1" applyBorder="1" applyAlignment="1">
      <alignment horizontal="right" vertical="center"/>
    </xf>
    <xf numFmtId="3" fontId="6" fillId="18" borderId="1" xfId="0" applyNumberFormat="1" applyFont="1" applyFill="1" applyBorder="1"/>
    <xf numFmtId="164" fontId="6" fillId="18" borderId="1" xfId="0" applyNumberFormat="1" applyFont="1" applyFill="1" applyBorder="1" applyAlignment="1">
      <alignment horizontal="right" vertical="center"/>
    </xf>
    <xf numFmtId="3" fontId="6" fillId="19" borderId="1" xfId="0" applyNumberFormat="1" applyFont="1" applyFill="1" applyBorder="1"/>
    <xf numFmtId="164" fontId="6" fillId="19" borderId="1" xfId="0" applyNumberFormat="1" applyFont="1" applyFill="1" applyBorder="1" applyAlignment="1">
      <alignment horizontal="right" vertical="center"/>
    </xf>
    <xf numFmtId="3" fontId="6" fillId="20" borderId="1" xfId="0" applyNumberFormat="1" applyFont="1" applyFill="1" applyBorder="1"/>
    <xf numFmtId="164" fontId="6" fillId="20" borderId="1" xfId="0" applyNumberFormat="1" applyFont="1" applyFill="1" applyBorder="1" applyAlignment="1">
      <alignment horizontal="right" vertical="center"/>
    </xf>
    <xf numFmtId="164" fontId="3" fillId="17" borderId="1" xfId="0" applyNumberFormat="1" applyFont="1" applyFill="1" applyBorder="1" applyAlignment="1">
      <alignment horizontal="right" vertical="center"/>
    </xf>
    <xf numFmtId="166" fontId="3" fillId="0" borderId="1" xfId="0" applyNumberFormat="1" applyFont="1" applyFill="1" applyBorder="1" applyAlignment="1">
      <alignment horizontal="center" vertical="center"/>
    </xf>
    <xf numFmtId="166" fontId="3" fillId="0" borderId="1" xfId="0" applyNumberFormat="1" applyFont="1" applyBorder="1"/>
    <xf numFmtId="3" fontId="6" fillId="18" borderId="1" xfId="0" applyNumberFormat="1" applyFont="1" applyFill="1" applyBorder="1" applyAlignment="1">
      <alignment vertical="center"/>
    </xf>
    <xf numFmtId="0" fontId="4" fillId="0" borderId="0" xfId="0" applyFont="1" applyAlignment="1">
      <alignment horizontal="left"/>
    </xf>
    <xf numFmtId="3" fontId="6" fillId="19" borderId="1" xfId="0" applyNumberFormat="1" applyFont="1" applyFill="1" applyBorder="1" applyAlignment="1">
      <alignment vertical="center"/>
    </xf>
    <xf numFmtId="3" fontId="6" fillId="20" borderId="1" xfId="0" applyNumberFormat="1" applyFont="1" applyFill="1" applyBorder="1" applyAlignment="1">
      <alignment vertical="center"/>
    </xf>
    <xf numFmtId="164" fontId="3" fillId="0" borderId="1" xfId="0" applyNumberFormat="1" applyFont="1" applyFill="1" applyBorder="1" applyAlignment="1">
      <alignment vertical="center"/>
    </xf>
    <xf numFmtId="10" fontId="6" fillId="0" borderId="0" xfId="0" applyNumberFormat="1" applyFont="1" applyFill="1" applyBorder="1"/>
    <xf numFmtId="166" fontId="6" fillId="0" borderId="0" xfId="0" applyNumberFormat="1" applyFont="1" applyFill="1" applyBorder="1"/>
    <xf numFmtId="170" fontId="6" fillId="0" borderId="0" xfId="0" applyNumberFormat="1" applyFont="1"/>
    <xf numFmtId="0" fontId="4" fillId="0" borderId="0" xfId="0" applyFont="1" applyBorder="1" applyAlignment="1">
      <alignment horizontal="left"/>
    </xf>
    <xf numFmtId="3" fontId="6" fillId="2" borderId="1" xfId="0" applyNumberFormat="1" applyFont="1" applyFill="1" applyBorder="1" applyAlignment="1">
      <alignment horizontal="right"/>
    </xf>
    <xf numFmtId="166" fontId="4" fillId="2" borderId="9" xfId="0" applyNumberFormat="1" applyFont="1" applyFill="1" applyBorder="1" applyAlignment="1">
      <alignment horizontal="center" vertical="center" wrapText="1"/>
    </xf>
    <xf numFmtId="0" fontId="3" fillId="0" borderId="1" xfId="0" applyFont="1" applyFill="1" applyBorder="1" applyAlignment="1">
      <alignment horizontal="left" vertical="center" indent="1"/>
    </xf>
    <xf numFmtId="166" fontId="3" fillId="0" borderId="1" xfId="0" applyNumberFormat="1" applyFont="1" applyFill="1" applyBorder="1" applyAlignment="1">
      <alignment horizontal="center" vertical="center" wrapText="1"/>
    </xf>
    <xf numFmtId="3" fontId="3" fillId="0" borderId="3" xfId="0" applyNumberFormat="1" applyFont="1" applyFill="1" applyBorder="1" applyAlignment="1">
      <alignment horizontal="center" vertical="center" wrapText="1"/>
    </xf>
    <xf numFmtId="3" fontId="3" fillId="0" borderId="9" xfId="0" applyNumberFormat="1" applyFont="1" applyFill="1" applyBorder="1" applyAlignment="1">
      <alignment horizontal="center" vertical="center" wrapText="1"/>
    </xf>
    <xf numFmtId="0" fontId="3" fillId="0" borderId="0" xfId="0" applyFont="1" applyAlignment="1">
      <alignment horizontal="center"/>
    </xf>
    <xf numFmtId="0" fontId="4" fillId="9" borderId="1" xfId="0" applyFont="1" applyFill="1" applyBorder="1" applyAlignment="1">
      <alignment horizontal="center" vertical="center"/>
    </xf>
    <xf numFmtId="0" fontId="4" fillId="9" borderId="1" xfId="0" applyFont="1" applyFill="1" applyBorder="1" applyAlignment="1">
      <alignment horizontal="center" vertical="center" wrapText="1"/>
    </xf>
    <xf numFmtId="10" fontId="4" fillId="9" borderId="2" xfId="0" applyNumberFormat="1" applyFont="1" applyFill="1" applyBorder="1" applyAlignment="1">
      <alignment horizontal="center" vertical="center" wrapText="1"/>
    </xf>
    <xf numFmtId="166" fontId="3" fillId="0" borderId="3" xfId="0" applyNumberFormat="1" applyFont="1" applyBorder="1"/>
    <xf numFmtId="166" fontId="3" fillId="0" borderId="1" xfId="0" applyNumberFormat="1" applyFont="1" applyFill="1" applyBorder="1" applyAlignment="1">
      <alignment horizontal="right" wrapText="1"/>
    </xf>
    <xf numFmtId="2" fontId="9" fillId="7" borderId="4" xfId="0" applyNumberFormat="1" applyFont="1" applyFill="1" applyBorder="1" applyAlignment="1">
      <alignment horizontal="center" vertical="center" wrapText="1"/>
    </xf>
    <xf numFmtId="0" fontId="9" fillId="7" borderId="21" xfId="0" applyFont="1" applyFill="1" applyBorder="1" applyAlignment="1">
      <alignment horizontal="center" vertical="center" wrapText="1"/>
    </xf>
    <xf numFmtId="0" fontId="9" fillId="7" borderId="22" xfId="0" applyFont="1" applyFill="1" applyBorder="1" applyAlignment="1">
      <alignment horizontal="center" vertical="center" wrapText="1"/>
    </xf>
    <xf numFmtId="0" fontId="4" fillId="0" borderId="1" xfId="0" applyFont="1" applyBorder="1"/>
    <xf numFmtId="0" fontId="5" fillId="0" borderId="1" xfId="0" applyFont="1" applyBorder="1"/>
    <xf numFmtId="166" fontId="11" fillId="0" borderId="1" xfId="0" applyNumberFormat="1" applyFont="1" applyBorder="1"/>
    <xf numFmtId="0" fontId="12" fillId="0" borderId="1" xfId="0" applyFont="1" applyBorder="1"/>
    <xf numFmtId="0" fontId="8" fillId="0" borderId="16" xfId="0" applyFont="1" applyFill="1" applyBorder="1"/>
    <xf numFmtId="0" fontId="6" fillId="17" borderId="1" xfId="0" applyFont="1" applyFill="1" applyBorder="1" applyAlignment="1">
      <alignment horizontal="left" vertical="top" wrapText="1"/>
    </xf>
    <xf numFmtId="0" fontId="6" fillId="18" borderId="1" xfId="0" applyFont="1" applyFill="1" applyBorder="1"/>
    <xf numFmtId="0" fontId="6" fillId="19" borderId="1" xfId="0" applyFont="1" applyFill="1" applyBorder="1"/>
    <xf numFmtId="0" fontId="6" fillId="20" borderId="1" xfId="0" applyFont="1" applyFill="1" applyBorder="1"/>
    <xf numFmtId="3" fontId="5" fillId="2" borderId="1" xfId="0" applyNumberFormat="1" applyFont="1" applyFill="1" applyBorder="1" applyAlignment="1">
      <alignment horizontal="right" vertical="center" wrapText="1"/>
    </xf>
    <xf numFmtId="171" fontId="6" fillId="0" borderId="0" xfId="0" applyNumberFormat="1" applyFont="1"/>
    <xf numFmtId="9" fontId="6" fillId="0" borderId="0" xfId="0" applyNumberFormat="1" applyFont="1"/>
    <xf numFmtId="166" fontId="0" fillId="0" borderId="0" xfId="0" applyNumberFormat="1"/>
    <xf numFmtId="3" fontId="8" fillId="0" borderId="16" xfId="0" applyNumberFormat="1" applyFont="1" applyFill="1" applyBorder="1"/>
    <xf numFmtId="165" fontId="3" fillId="0" borderId="0" xfId="0" applyNumberFormat="1" applyFont="1" applyBorder="1" applyAlignment="1">
      <alignment horizontal="left" vertical="center"/>
    </xf>
    <xf numFmtId="166" fontId="0" fillId="0" borderId="0" xfId="0" applyNumberFormat="1" applyAlignment="1">
      <alignment vertical="top"/>
    </xf>
    <xf numFmtId="0" fontId="14" fillId="16" borderId="1" xfId="0" applyFont="1" applyFill="1" applyBorder="1" applyAlignment="1">
      <alignment horizontal="center" vertical="center" wrapText="1"/>
    </xf>
    <xf numFmtId="2" fontId="6" fillId="2" borderId="1" xfId="0" applyNumberFormat="1" applyFont="1" applyFill="1" applyBorder="1" applyAlignment="1">
      <alignment horizontal="center"/>
    </xf>
    <xf numFmtId="166" fontId="6" fillId="2" borderId="1" xfId="0" applyNumberFormat="1" applyFont="1" applyFill="1" applyBorder="1" applyAlignment="1">
      <alignment horizontal="center" vertical="center"/>
    </xf>
    <xf numFmtId="4" fontId="6" fillId="2" borderId="1" xfId="0" applyNumberFormat="1" applyFont="1" applyFill="1" applyBorder="1" applyAlignment="1">
      <alignment horizontal="center" vertical="center"/>
    </xf>
    <xf numFmtId="164" fontId="6" fillId="17" borderId="1" xfId="0" applyNumberFormat="1" applyFont="1" applyFill="1" applyBorder="1"/>
    <xf numFmtId="164" fontId="6" fillId="18" borderId="1" xfId="0" applyNumberFormat="1" applyFont="1" applyFill="1" applyBorder="1"/>
    <xf numFmtId="164" fontId="6" fillId="19" borderId="1" xfId="0" applyNumberFormat="1" applyFont="1" applyFill="1" applyBorder="1"/>
    <xf numFmtId="164" fontId="6" fillId="20" borderId="1" xfId="0" applyNumberFormat="1" applyFont="1" applyFill="1" applyBorder="1"/>
    <xf numFmtId="164" fontId="6" fillId="0" borderId="0" xfId="0" applyNumberFormat="1" applyFont="1"/>
    <xf numFmtId="0" fontId="14" fillId="16" borderId="1" xfId="0" applyFont="1" applyFill="1" applyBorder="1" applyAlignment="1">
      <alignment horizontal="center" vertical="center"/>
    </xf>
    <xf numFmtId="3" fontId="14" fillId="16" borderId="1" xfId="0" applyNumberFormat="1" applyFont="1" applyFill="1" applyBorder="1" applyAlignment="1">
      <alignment horizontal="center" vertical="center" wrapText="1"/>
    </xf>
    <xf numFmtId="10" fontId="14" fillId="16" borderId="2" xfId="0" applyNumberFormat="1" applyFont="1" applyFill="1" applyBorder="1" applyAlignment="1">
      <alignment horizontal="center" vertical="center" wrapText="1"/>
    </xf>
    <xf numFmtId="0" fontId="14" fillId="15" borderId="8" xfId="0" applyFont="1" applyFill="1" applyBorder="1" applyAlignment="1">
      <alignment horizontal="center" vertical="center" wrapText="1"/>
    </xf>
    <xf numFmtId="169" fontId="3" fillId="0" borderId="1" xfId="0" applyNumberFormat="1" applyFont="1" applyFill="1" applyBorder="1" applyAlignment="1">
      <alignment horizontal="center" vertical="center" wrapText="1"/>
    </xf>
    <xf numFmtId="3" fontId="6" fillId="2" borderId="1" xfId="0" applyNumberFormat="1" applyFont="1" applyFill="1" applyBorder="1" applyAlignment="1">
      <alignment horizontal="center"/>
    </xf>
    <xf numFmtId="2" fontId="4" fillId="2" borderId="1" xfId="0" applyNumberFormat="1" applyFont="1" applyFill="1" applyBorder="1" applyAlignment="1">
      <alignment horizontal="center" vertical="center" wrapText="1"/>
    </xf>
    <xf numFmtId="164" fontId="6" fillId="0" borderId="0" xfId="0" applyNumberFormat="1" applyFont="1" applyFill="1"/>
    <xf numFmtId="0" fontId="4" fillId="23" borderId="1" xfId="0" applyFont="1" applyFill="1" applyBorder="1" applyAlignment="1">
      <alignment horizontal="center" vertical="center"/>
    </xf>
    <xf numFmtId="0" fontId="4" fillId="23" borderId="1" xfId="0" applyFont="1" applyFill="1" applyBorder="1" applyAlignment="1">
      <alignment horizontal="center" vertical="center" wrapText="1"/>
    </xf>
    <xf numFmtId="10" fontId="4" fillId="23" borderId="1" xfId="0" applyNumberFormat="1" applyFont="1" applyFill="1" applyBorder="1" applyAlignment="1">
      <alignment horizontal="center" vertical="center" wrapText="1"/>
    </xf>
    <xf numFmtId="0" fontId="4" fillId="0" borderId="0" xfId="0" applyFont="1" applyAlignment="1">
      <alignment horizontal="left"/>
    </xf>
    <xf numFmtId="0" fontId="6" fillId="0" borderId="0" xfId="0" applyFont="1" applyAlignment="1"/>
    <xf numFmtId="0" fontId="4" fillId="0" borderId="10" xfId="0" applyFont="1" applyFill="1" applyBorder="1" applyAlignment="1">
      <alignment horizontal="left" vertical="center"/>
    </xf>
    <xf numFmtId="0" fontId="6" fillId="0" borderId="0" xfId="0" applyFont="1" applyBorder="1" applyAlignment="1">
      <alignment horizontal="left"/>
    </xf>
    <xf numFmtId="0" fontId="3" fillId="0" borderId="0" xfId="0" applyFont="1" applyBorder="1" applyAlignment="1">
      <alignment horizontal="left"/>
    </xf>
    <xf numFmtId="0" fontId="6" fillId="0" borderId="0" xfId="0" applyFont="1" applyBorder="1" applyAlignment="1">
      <alignment horizontal="left"/>
    </xf>
    <xf numFmtId="166" fontId="9" fillId="7" borderId="24" xfId="0" applyNumberFormat="1" applyFont="1" applyFill="1" applyBorder="1" applyAlignment="1">
      <alignment horizontal="center" vertical="center" wrapText="1"/>
    </xf>
    <xf numFmtId="166" fontId="9" fillId="7" borderId="25" xfId="0" applyNumberFormat="1" applyFont="1" applyFill="1" applyBorder="1" applyAlignment="1">
      <alignment horizontal="center" vertical="center" wrapText="1"/>
    </xf>
    <xf numFmtId="3" fontId="9" fillId="7" borderId="26" xfId="0" applyNumberFormat="1" applyFont="1" applyFill="1" applyBorder="1" applyAlignment="1">
      <alignment horizontal="center" vertical="center" wrapText="1"/>
    </xf>
    <xf numFmtId="166" fontId="9" fillId="7" borderId="27" xfId="0" applyNumberFormat="1" applyFont="1" applyFill="1" applyBorder="1" applyAlignment="1">
      <alignment horizontal="center" vertical="center" wrapText="1"/>
    </xf>
    <xf numFmtId="166" fontId="9" fillId="25" borderId="32" xfId="0" applyNumberFormat="1" applyFont="1" applyFill="1" applyBorder="1" applyAlignment="1">
      <alignment horizontal="center" vertical="center" wrapText="1"/>
    </xf>
    <xf numFmtId="166" fontId="9" fillId="7" borderId="30" xfId="0" applyNumberFormat="1" applyFont="1" applyFill="1" applyBorder="1" applyAlignment="1">
      <alignment horizontal="center" vertical="center" wrapText="1"/>
    </xf>
    <xf numFmtId="0" fontId="9" fillId="7" borderId="33" xfId="0" applyFont="1" applyFill="1" applyBorder="1" applyAlignment="1">
      <alignment horizontal="center" vertical="center" wrapText="1"/>
    </xf>
    <xf numFmtId="0" fontId="9" fillId="25" borderId="24" xfId="0" applyFont="1" applyFill="1" applyBorder="1" applyAlignment="1">
      <alignment horizontal="center" vertical="center" wrapText="1"/>
    </xf>
    <xf numFmtId="3" fontId="9" fillId="7" borderId="34" xfId="0" applyNumberFormat="1" applyFont="1" applyFill="1" applyBorder="1" applyAlignment="1">
      <alignment horizontal="center" vertical="center" wrapText="1"/>
    </xf>
    <xf numFmtId="166" fontId="9" fillId="7" borderId="35" xfId="0" applyNumberFormat="1" applyFont="1" applyFill="1" applyBorder="1" applyAlignment="1">
      <alignment horizontal="center" vertical="center" wrapText="1"/>
    </xf>
    <xf numFmtId="0" fontId="9" fillId="7" borderId="36" xfId="0" applyFont="1" applyFill="1" applyBorder="1" applyAlignment="1">
      <alignment horizontal="center" vertical="center" wrapText="1"/>
    </xf>
    <xf numFmtId="10" fontId="9" fillId="7" borderId="31" xfId="0" applyNumberFormat="1" applyFont="1" applyFill="1" applyBorder="1" applyAlignment="1">
      <alignment horizontal="center" vertical="center" wrapText="1"/>
    </xf>
    <xf numFmtId="10" fontId="9" fillId="7" borderId="28" xfId="0" applyNumberFormat="1" applyFont="1" applyFill="1" applyBorder="1" applyAlignment="1">
      <alignment horizontal="center" vertical="center" wrapText="1"/>
    </xf>
    <xf numFmtId="0" fontId="3" fillId="0" borderId="8" xfId="0" applyFont="1" applyFill="1" applyBorder="1" applyAlignment="1">
      <alignment horizontal="left" vertical="center" indent="1"/>
    </xf>
    <xf numFmtId="166" fontId="9" fillId="7" borderId="36" xfId="0" applyNumberFormat="1" applyFont="1" applyFill="1" applyBorder="1" applyAlignment="1">
      <alignment horizontal="center" vertical="center" wrapText="1"/>
    </xf>
    <xf numFmtId="166" fontId="9" fillId="25" borderId="33" xfId="0" applyNumberFormat="1" applyFont="1" applyFill="1" applyBorder="1" applyAlignment="1">
      <alignment horizontal="center" vertical="center" wrapText="1"/>
    </xf>
    <xf numFmtId="10" fontId="4" fillId="0" borderId="0" xfId="0" applyNumberFormat="1" applyFont="1" applyFill="1" applyBorder="1" applyAlignment="1">
      <alignment horizontal="left" vertical="center"/>
    </xf>
    <xf numFmtId="10" fontId="3" fillId="0" borderId="3" xfId="0" applyNumberFormat="1" applyFont="1" applyFill="1" applyBorder="1" applyAlignment="1">
      <alignment vertical="center"/>
    </xf>
    <xf numFmtId="10" fontId="3" fillId="0" borderId="1" xfId="0" applyNumberFormat="1" applyFont="1" applyFill="1" applyBorder="1" applyAlignment="1">
      <alignment vertical="center"/>
    </xf>
    <xf numFmtId="10" fontId="3" fillId="0" borderId="0" xfId="0" applyNumberFormat="1" applyFont="1" applyFill="1" applyAlignment="1">
      <alignment horizontal="left"/>
    </xf>
    <xf numFmtId="10" fontId="6" fillId="0" borderId="0" xfId="0" applyNumberFormat="1" applyFont="1" applyFill="1"/>
    <xf numFmtId="166" fontId="6" fillId="0" borderId="1" xfId="0" applyNumberFormat="1" applyFont="1" applyFill="1" applyBorder="1" applyAlignment="1"/>
    <xf numFmtId="10" fontId="6" fillId="0" borderId="1" xfId="0" applyNumberFormat="1" applyFont="1" applyFill="1" applyBorder="1" applyAlignment="1"/>
    <xf numFmtId="10" fontId="6" fillId="2" borderId="1" xfId="0" applyNumberFormat="1" applyFont="1" applyFill="1" applyBorder="1" applyAlignment="1">
      <alignment vertical="center"/>
    </xf>
    <xf numFmtId="0" fontId="6" fillId="0" borderId="1" xfId="0" applyFont="1" applyFill="1" applyBorder="1" applyAlignment="1"/>
    <xf numFmtId="0" fontId="6" fillId="0" borderId="1" xfId="0" applyFont="1" applyFill="1" applyBorder="1" applyAlignment="1">
      <alignment horizontal="left" vertical="center"/>
    </xf>
    <xf numFmtId="0" fontId="6" fillId="0" borderId="11" xfId="0" applyFont="1" applyFill="1" applyBorder="1" applyAlignment="1">
      <alignment horizontal="left" vertical="center"/>
    </xf>
    <xf numFmtId="0" fontId="6" fillId="0" borderId="13" xfId="0" applyFont="1" applyBorder="1" applyAlignment="1"/>
    <xf numFmtId="165" fontId="3" fillId="0" borderId="0" xfId="0" applyNumberFormat="1" applyFont="1" applyBorder="1" applyAlignment="1">
      <alignment horizontal="left" vertical="center"/>
    </xf>
    <xf numFmtId="3" fontId="3" fillId="0" borderId="1" xfId="2" applyNumberFormat="1" applyFont="1" applyFill="1" applyBorder="1" applyAlignment="1">
      <alignment horizontal="center" vertical="center" wrapText="1"/>
    </xf>
    <xf numFmtId="3" fontId="4" fillId="6" borderId="9" xfId="0" applyNumberFormat="1" applyFont="1" applyFill="1" applyBorder="1" applyAlignment="1">
      <alignment horizontal="center" vertical="center" wrapText="1"/>
    </xf>
    <xf numFmtId="0" fontId="3" fillId="0" borderId="1" xfId="2" applyFont="1" applyFill="1" applyBorder="1" applyAlignment="1">
      <alignment horizontal="center" vertical="center"/>
    </xf>
    <xf numFmtId="3" fontId="3" fillId="0" borderId="1" xfId="2" applyNumberFormat="1" applyFont="1" applyFill="1" applyBorder="1" applyAlignment="1">
      <alignment horizontal="center" vertical="center"/>
    </xf>
    <xf numFmtId="0" fontId="3" fillId="0" borderId="0" xfId="2" applyFont="1" applyFill="1" applyBorder="1" applyAlignment="1">
      <alignment horizontal="left"/>
    </xf>
    <xf numFmtId="0" fontId="3" fillId="0" borderId="0" xfId="0" applyFont="1" applyFill="1" applyBorder="1" applyAlignment="1"/>
    <xf numFmtId="166" fontId="3" fillId="0" borderId="1" xfId="0" applyNumberFormat="1" applyFont="1" applyBorder="1" applyAlignment="1">
      <alignment horizontal="center" vertical="center"/>
    </xf>
    <xf numFmtId="1" fontId="3" fillId="0" borderId="0" xfId="0" applyNumberFormat="1" applyFont="1"/>
    <xf numFmtId="10" fontId="3" fillId="0" borderId="3" xfId="0" applyNumberFormat="1" applyFont="1" applyFill="1" applyBorder="1"/>
    <xf numFmtId="10" fontId="3" fillId="0" borderId="1" xfId="0" applyNumberFormat="1" applyFont="1" applyFill="1" applyBorder="1"/>
    <xf numFmtId="0" fontId="3" fillId="0" borderId="0" xfId="0" applyFont="1" applyBorder="1" applyAlignment="1">
      <alignment horizontal="left"/>
    </xf>
    <xf numFmtId="3" fontId="5" fillId="0" borderId="1" xfId="0" applyNumberFormat="1" applyFont="1" applyFill="1" applyBorder="1" applyAlignment="1">
      <alignment horizontal="center" vertical="center"/>
    </xf>
    <xf numFmtId="1" fontId="5" fillId="0" borderId="0" xfId="0" applyNumberFormat="1" applyFont="1" applyBorder="1" applyAlignment="1"/>
    <xf numFmtId="0" fontId="4" fillId="0" borderId="0" xfId="0" applyFont="1" applyAlignment="1">
      <alignment horizontal="left"/>
    </xf>
    <xf numFmtId="0" fontId="14" fillId="16" borderId="1" xfId="0" applyFont="1" applyFill="1" applyBorder="1" applyAlignment="1">
      <alignment horizontal="center" vertical="center" wrapText="1"/>
    </xf>
    <xf numFmtId="0" fontId="4" fillId="0" borderId="0" xfId="0" applyFont="1" applyBorder="1" applyAlignment="1">
      <alignment horizontal="left"/>
    </xf>
    <xf numFmtId="0" fontId="4" fillId="0" borderId="0" xfId="0" applyFont="1" applyAlignment="1">
      <alignment horizontal="left"/>
    </xf>
    <xf numFmtId="3" fontId="6" fillId="0" borderId="0" xfId="0" applyNumberFormat="1" applyFont="1" applyAlignment="1">
      <alignment horizontal="right"/>
    </xf>
    <xf numFmtId="3" fontId="3" fillId="0" borderId="40" xfId="0" applyNumberFormat="1" applyFont="1" applyFill="1" applyBorder="1" applyAlignment="1">
      <alignment horizontal="center" vertical="center" wrapText="1"/>
    </xf>
    <xf numFmtId="0" fontId="3" fillId="0" borderId="0" xfId="0" applyFont="1" applyBorder="1" applyAlignment="1">
      <alignment horizontal="center"/>
    </xf>
    <xf numFmtId="0" fontId="6" fillId="0" borderId="0" xfId="0" applyFont="1" applyBorder="1" applyAlignment="1">
      <alignment horizontal="left"/>
    </xf>
    <xf numFmtId="0" fontId="6" fillId="0" borderId="0" xfId="0" applyFont="1" applyBorder="1" applyAlignment="1">
      <alignment horizontal="left"/>
    </xf>
    <xf numFmtId="0" fontId="3" fillId="0" borderId="0" xfId="0" applyFont="1" applyFill="1"/>
    <xf numFmtId="0" fontId="3" fillId="0" borderId="0" xfId="0" applyFont="1" applyBorder="1" applyAlignment="1">
      <alignment horizontal="left"/>
    </xf>
    <xf numFmtId="0" fontId="4" fillId="2" borderId="8"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0" fillId="2" borderId="12" xfId="0" applyFill="1" applyBorder="1" applyAlignment="1">
      <alignment horizontal="center" vertical="center" wrapText="1"/>
    </xf>
    <xf numFmtId="0" fontId="0" fillId="2" borderId="11" xfId="0" applyFill="1" applyBorder="1" applyAlignment="1">
      <alignment horizontal="center" vertical="center" wrapText="1"/>
    </xf>
    <xf numFmtId="0" fontId="4" fillId="0" borderId="10" xfId="0" applyFont="1" applyBorder="1" applyAlignment="1">
      <alignment horizontal="left" vertical="center"/>
    </xf>
    <xf numFmtId="0" fontId="4" fillId="10" borderId="8" xfId="0" applyFont="1" applyFill="1" applyBorder="1" applyAlignment="1">
      <alignment horizontal="center" vertical="center" wrapText="1"/>
    </xf>
    <xf numFmtId="0" fontId="4" fillId="9" borderId="8"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11" borderId="8" xfId="0" applyFont="1" applyFill="1" applyBorder="1" applyAlignment="1">
      <alignment horizontal="center" vertical="center" wrapText="1"/>
    </xf>
    <xf numFmtId="0" fontId="4" fillId="0" borderId="10" xfId="0" applyFont="1" applyFill="1" applyBorder="1" applyAlignment="1">
      <alignment horizontal="left" vertical="center"/>
    </xf>
    <xf numFmtId="0" fontId="14" fillId="15" borderId="1" xfId="0" applyFont="1" applyFill="1" applyBorder="1" applyAlignment="1">
      <alignment horizontal="center" vertical="center" wrapText="1"/>
    </xf>
    <xf numFmtId="0" fontId="14" fillId="16" borderId="1" xfId="0" applyFont="1" applyFill="1" applyBorder="1" applyAlignment="1">
      <alignment horizontal="center" vertical="center" wrapText="1"/>
    </xf>
    <xf numFmtId="0" fontId="5" fillId="2" borderId="1" xfId="0" applyFont="1" applyFill="1" applyBorder="1" applyAlignment="1">
      <alignment horizontal="left" vertical="center"/>
    </xf>
    <xf numFmtId="0" fontId="6" fillId="0" borderId="11" xfId="0" applyFont="1" applyFill="1" applyBorder="1" applyAlignment="1">
      <alignment horizontal="left" vertical="center" indent="1"/>
    </xf>
    <xf numFmtId="3" fontId="5" fillId="0" borderId="3" xfId="0" applyNumberFormat="1" applyFont="1" applyFill="1" applyBorder="1" applyAlignment="1">
      <alignment vertical="center"/>
    </xf>
    <xf numFmtId="3" fontId="6" fillId="0" borderId="3" xfId="0" applyNumberFormat="1" applyFont="1" applyFill="1" applyBorder="1" applyAlignment="1">
      <alignment vertical="center"/>
    </xf>
    <xf numFmtId="3" fontId="5" fillId="2" borderId="1" xfId="0" applyNumberFormat="1" applyFont="1" applyFill="1" applyBorder="1" applyAlignment="1">
      <alignment vertical="center" wrapText="1"/>
    </xf>
    <xf numFmtId="3" fontId="6" fillId="0" borderId="3" xfId="0" applyNumberFormat="1" applyFont="1" applyFill="1" applyBorder="1" applyAlignment="1">
      <alignment horizontal="right" vertical="center"/>
    </xf>
    <xf numFmtId="166" fontId="6" fillId="0" borderId="3" xfId="0" applyNumberFormat="1" applyFont="1" applyFill="1" applyBorder="1" applyAlignment="1">
      <alignment vertical="center"/>
    </xf>
    <xf numFmtId="166" fontId="5" fillId="2" borderId="1" xfId="0" applyNumberFormat="1" applyFont="1" applyFill="1" applyBorder="1" applyAlignment="1">
      <alignment vertical="center" wrapText="1"/>
    </xf>
    <xf numFmtId="0" fontId="4" fillId="2" borderId="1" xfId="0" applyFont="1" applyFill="1" applyBorder="1" applyAlignment="1">
      <alignment horizontal="center" vertical="center" wrapText="1"/>
    </xf>
    <xf numFmtId="0" fontId="4" fillId="10" borderId="8"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14" fillId="15" borderId="1" xfId="0" applyFont="1" applyFill="1" applyBorder="1" applyAlignment="1">
      <alignment horizontal="center" vertical="center" wrapText="1"/>
    </xf>
    <xf numFmtId="0" fontId="4" fillId="11" borderId="8" xfId="0" applyFont="1" applyFill="1" applyBorder="1" applyAlignment="1">
      <alignment horizontal="center" vertical="center" wrapText="1"/>
    </xf>
    <xf numFmtId="0" fontId="3" fillId="0" borderId="0" xfId="0" applyFont="1" applyBorder="1" applyAlignment="1">
      <alignment horizontal="left"/>
    </xf>
    <xf numFmtId="0" fontId="4" fillId="14" borderId="1" xfId="0" applyFont="1" applyFill="1" applyBorder="1" applyAlignment="1">
      <alignment horizontal="center" vertical="center" wrapText="1"/>
    </xf>
    <xf numFmtId="2" fontId="5" fillId="0" borderId="1" xfId="0" applyNumberFormat="1" applyFont="1" applyFill="1" applyBorder="1" applyAlignment="1"/>
    <xf numFmtId="10" fontId="6" fillId="0" borderId="0" xfId="0" applyNumberFormat="1" applyFont="1" applyFill="1" applyBorder="1" applyAlignment="1"/>
    <xf numFmtId="1" fontId="3" fillId="17" borderId="1" xfId="0" applyNumberFormat="1" applyFont="1" applyFill="1" applyBorder="1"/>
    <xf numFmtId="1" fontId="3" fillId="18" borderId="1" xfId="0" applyNumberFormat="1" applyFont="1" applyFill="1" applyBorder="1"/>
    <xf numFmtId="0" fontId="3" fillId="19" borderId="1" xfId="0" applyFont="1" applyFill="1" applyBorder="1"/>
    <xf numFmtId="10" fontId="4" fillId="2" borderId="1" xfId="0" applyNumberFormat="1" applyFont="1" applyFill="1" applyBorder="1" applyAlignment="1">
      <alignment horizontal="center" vertical="center" wrapText="1"/>
    </xf>
    <xf numFmtId="0" fontId="8" fillId="0" borderId="0" xfId="0" applyFont="1" applyAlignment="1">
      <alignment textRotation="60"/>
    </xf>
    <xf numFmtId="0" fontId="14" fillId="16" borderId="17" xfId="0" applyFont="1" applyFill="1" applyBorder="1" applyAlignment="1">
      <alignment horizontal="center" vertical="center" wrapText="1"/>
    </xf>
    <xf numFmtId="10" fontId="4" fillId="2" borderId="9" xfId="0" applyNumberFormat="1" applyFont="1" applyFill="1" applyBorder="1" applyAlignment="1">
      <alignment horizontal="center" vertical="center" wrapText="1"/>
    </xf>
    <xf numFmtId="0" fontId="8" fillId="0" borderId="0" xfId="0" applyFont="1" applyFill="1" applyBorder="1"/>
    <xf numFmtId="0" fontId="14" fillId="21" borderId="1" xfId="0" applyFont="1" applyFill="1" applyBorder="1" applyAlignment="1">
      <alignment horizontal="center" vertical="center" wrapText="1"/>
    </xf>
    <xf numFmtId="1" fontId="14" fillId="21" borderId="1" xfId="0" applyNumberFormat="1" applyFont="1" applyFill="1" applyBorder="1" applyAlignment="1">
      <alignment horizontal="center" vertical="center" wrapText="1"/>
    </xf>
    <xf numFmtId="10" fontId="14" fillId="21" borderId="1" xfId="0" applyNumberFormat="1" applyFont="1" applyFill="1" applyBorder="1" applyAlignment="1">
      <alignment horizontal="center" vertical="center" wrapText="1"/>
    </xf>
    <xf numFmtId="10" fontId="14" fillId="15" borderId="1" xfId="0" applyNumberFormat="1" applyFont="1" applyFill="1" applyBorder="1" applyAlignment="1">
      <alignment horizontal="center" vertical="center" wrapText="1"/>
    </xf>
    <xf numFmtId="0" fontId="4" fillId="14" borderId="1" xfId="0" applyFont="1" applyFill="1" applyBorder="1" applyAlignment="1">
      <alignment horizontal="center" vertical="center"/>
    </xf>
    <xf numFmtId="0" fontId="4" fillId="14" borderId="2" xfId="0" applyFont="1" applyFill="1" applyBorder="1" applyAlignment="1">
      <alignment horizontal="center" vertical="center" wrapText="1"/>
    </xf>
    <xf numFmtId="3" fontId="4" fillId="24" borderId="2" xfId="0" applyNumberFormat="1" applyFont="1" applyFill="1" applyBorder="1" applyAlignment="1">
      <alignment horizontal="center" vertical="center" wrapText="1"/>
    </xf>
    <xf numFmtId="10" fontId="4" fillId="14" borderId="2" xfId="0" applyNumberFormat="1" applyFont="1" applyFill="1" applyBorder="1" applyAlignment="1">
      <alignment horizontal="center" vertical="center" wrapText="1"/>
    </xf>
    <xf numFmtId="3" fontId="4" fillId="24" borderId="1" xfId="0" applyNumberFormat="1" applyFont="1" applyFill="1" applyBorder="1" applyAlignment="1">
      <alignment horizontal="center" vertical="center" wrapText="1"/>
    </xf>
    <xf numFmtId="10" fontId="8" fillId="0" borderId="0" xfId="0" applyNumberFormat="1" applyFont="1"/>
    <xf numFmtId="10" fontId="0" fillId="0" borderId="0" xfId="0" applyNumberFormat="1"/>
    <xf numFmtId="3" fontId="5" fillId="2" borderId="1" xfId="0" applyNumberFormat="1" applyFont="1" applyFill="1" applyBorder="1" applyAlignment="1">
      <alignment horizontal="right"/>
    </xf>
    <xf numFmtId="3" fontId="6" fillId="0" borderId="0" xfId="0" applyNumberFormat="1" applyFont="1" applyFill="1" applyBorder="1" applyAlignment="1">
      <alignment horizontal="right" vertical="center"/>
    </xf>
    <xf numFmtId="3" fontId="6" fillId="2" borderId="1" xfId="0" applyNumberFormat="1" applyFont="1" applyFill="1" applyBorder="1" applyAlignment="1">
      <alignment horizontal="right" vertical="center"/>
    </xf>
    <xf numFmtId="166" fontId="6" fillId="17" borderId="1" xfId="0" applyNumberFormat="1" applyFont="1" applyFill="1" applyBorder="1" applyAlignment="1">
      <alignment vertical="center"/>
    </xf>
    <xf numFmtId="166" fontId="6" fillId="18" borderId="1" xfId="0" applyNumberFormat="1" applyFont="1" applyFill="1" applyBorder="1" applyAlignment="1">
      <alignment vertical="center"/>
    </xf>
    <xf numFmtId="166" fontId="6" fillId="19" borderId="1" xfId="0" applyNumberFormat="1" applyFont="1" applyFill="1" applyBorder="1" applyAlignment="1">
      <alignment vertical="center"/>
    </xf>
    <xf numFmtId="166" fontId="6" fillId="20" borderId="1" xfId="0" applyNumberFormat="1" applyFont="1" applyFill="1" applyBorder="1" applyAlignment="1">
      <alignment vertical="center"/>
    </xf>
    <xf numFmtId="166" fontId="5" fillId="2" borderId="11" xfId="0" applyNumberFormat="1" applyFont="1" applyFill="1" applyBorder="1" applyAlignment="1">
      <alignment vertical="center"/>
    </xf>
    <xf numFmtId="3" fontId="6" fillId="0" borderId="0" xfId="0" applyNumberFormat="1" applyFont="1" applyFill="1" applyBorder="1" applyAlignment="1">
      <alignment vertical="center"/>
    </xf>
    <xf numFmtId="10" fontId="6" fillId="0" borderId="0" xfId="0" applyNumberFormat="1" applyFont="1" applyFill="1" applyBorder="1" applyAlignment="1">
      <alignment horizontal="right" vertical="center"/>
    </xf>
    <xf numFmtId="1" fontId="6" fillId="2" borderId="1" xfId="0" applyNumberFormat="1" applyFont="1" applyFill="1" applyBorder="1" applyAlignment="1">
      <alignment horizontal="right" vertical="center"/>
    </xf>
    <xf numFmtId="3" fontId="5" fillId="2" borderId="11" xfId="0" applyNumberFormat="1" applyFont="1" applyFill="1" applyBorder="1" applyAlignment="1">
      <alignment vertical="center"/>
    </xf>
    <xf numFmtId="10" fontId="6" fillId="0" borderId="0" xfId="0" applyNumberFormat="1" applyFont="1" applyFill="1" applyBorder="1" applyAlignment="1">
      <alignment vertical="center"/>
    </xf>
    <xf numFmtId="1" fontId="6" fillId="2" borderId="1" xfId="0" applyNumberFormat="1" applyFont="1" applyFill="1" applyBorder="1" applyAlignment="1">
      <alignment vertical="center"/>
    </xf>
    <xf numFmtId="3" fontId="6" fillId="2" borderId="1" xfId="0" applyNumberFormat="1" applyFont="1" applyFill="1" applyBorder="1" applyAlignment="1">
      <alignment vertical="center"/>
    </xf>
    <xf numFmtId="3" fontId="6" fillId="0" borderId="0" xfId="0" applyNumberFormat="1" applyFont="1" applyAlignment="1"/>
    <xf numFmtId="0" fontId="14" fillId="15" borderId="1" xfId="0" applyFont="1" applyFill="1" applyBorder="1" applyAlignment="1">
      <alignment horizontal="center" vertical="center" wrapText="1"/>
    </xf>
    <xf numFmtId="0" fontId="14" fillId="16" borderId="1" xfId="0" applyFont="1" applyFill="1" applyBorder="1" applyAlignment="1">
      <alignment horizontal="center" vertical="center" wrapText="1"/>
    </xf>
    <xf numFmtId="0" fontId="4" fillId="11" borderId="1" xfId="0" applyFont="1" applyFill="1" applyBorder="1" applyAlignment="1">
      <alignment horizontal="center" vertical="center" wrapText="1"/>
    </xf>
    <xf numFmtId="0" fontId="3" fillId="0" borderId="0" xfId="0" applyFont="1" applyBorder="1" applyAlignment="1">
      <alignment horizontal="left"/>
    </xf>
    <xf numFmtId="164" fontId="5" fillId="2" borderId="1" xfId="0" applyNumberFormat="1" applyFont="1" applyFill="1" applyBorder="1" applyAlignment="1">
      <alignment horizontal="center" vertical="center"/>
    </xf>
    <xf numFmtId="0" fontId="5" fillId="0" borderId="0" xfId="0" applyFont="1" applyBorder="1" applyAlignment="1">
      <alignment horizontal="center"/>
    </xf>
    <xf numFmtId="165" fontId="3" fillId="0" borderId="1" xfId="0" applyNumberFormat="1" applyFont="1" applyFill="1" applyBorder="1" applyAlignment="1">
      <alignment horizontal="center" vertical="center" wrapText="1"/>
    </xf>
    <xf numFmtId="165" fontId="5" fillId="2" borderId="3"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166" fontId="6" fillId="0" borderId="1" xfId="0" applyNumberFormat="1" applyFont="1" applyFill="1" applyBorder="1" applyAlignment="1">
      <alignment horizontal="center" vertical="center" wrapText="1"/>
    </xf>
    <xf numFmtId="165" fontId="3" fillId="0" borderId="8" xfId="0" applyNumberFormat="1" applyFont="1" applyFill="1" applyBorder="1" applyAlignment="1">
      <alignment horizontal="center"/>
    </xf>
    <xf numFmtId="166" fontId="5" fillId="2" borderId="1" xfId="0" applyNumberFormat="1" applyFont="1" applyFill="1" applyBorder="1" applyAlignment="1">
      <alignment horizontal="center" vertical="center" wrapText="1"/>
    </xf>
    <xf numFmtId="0" fontId="6" fillId="0" borderId="0" xfId="0" applyFont="1" applyFill="1" applyBorder="1" applyAlignment="1">
      <alignment horizontal="center"/>
    </xf>
    <xf numFmtId="164" fontId="3" fillId="0" borderId="1" xfId="0" applyNumberFormat="1" applyFont="1" applyFill="1" applyBorder="1" applyAlignment="1">
      <alignment horizontal="center" vertical="center" wrapText="1"/>
    </xf>
    <xf numFmtId="0" fontId="6" fillId="0" borderId="13" xfId="0" applyFont="1" applyBorder="1" applyAlignment="1">
      <alignment horizontal="center"/>
    </xf>
    <xf numFmtId="0" fontId="6" fillId="0" borderId="0" xfId="0" applyFont="1" applyBorder="1" applyAlignment="1">
      <alignment horizontal="center"/>
    </xf>
    <xf numFmtId="0" fontId="6" fillId="0" borderId="0" xfId="0" applyFont="1" applyBorder="1" applyAlignment="1">
      <alignment horizontal="center" vertical="center"/>
    </xf>
    <xf numFmtId="0" fontId="6" fillId="0" borderId="0" xfId="0" applyFont="1" applyAlignment="1">
      <alignment horizontal="center" vertical="center"/>
    </xf>
    <xf numFmtId="3" fontId="6" fillId="0" borderId="0" xfId="0" applyNumberFormat="1" applyFont="1" applyFill="1" applyBorder="1" applyAlignment="1">
      <alignment horizontal="center" vertical="center" wrapText="1"/>
    </xf>
    <xf numFmtId="166" fontId="6" fillId="0" borderId="0" xfId="0" applyNumberFormat="1" applyFont="1" applyFill="1" applyAlignment="1">
      <alignment horizontal="center"/>
    </xf>
    <xf numFmtId="0" fontId="3" fillId="0" borderId="40" xfId="0" applyFont="1" applyFill="1" applyBorder="1" applyAlignment="1">
      <alignment horizontal="center" vertical="center" wrapText="1"/>
    </xf>
    <xf numFmtId="164" fontId="3" fillId="0" borderId="40" xfId="0" applyNumberFormat="1" applyFont="1" applyFill="1" applyBorder="1" applyAlignment="1">
      <alignment horizontal="center" vertical="center" wrapText="1"/>
    </xf>
    <xf numFmtId="0" fontId="3" fillId="0" borderId="40" xfId="0" applyFont="1" applyFill="1" applyBorder="1" applyAlignment="1">
      <alignment horizontal="center" vertical="center"/>
    </xf>
    <xf numFmtId="0" fontId="3" fillId="0" borderId="40" xfId="0" applyFont="1" applyBorder="1" applyAlignment="1">
      <alignment horizontal="center" vertical="center"/>
    </xf>
    <xf numFmtId="3" fontId="6" fillId="0" borderId="1" xfId="0" applyNumberFormat="1" applyFont="1" applyFill="1" applyBorder="1" applyAlignment="1">
      <alignment horizontal="center" vertical="center"/>
    </xf>
    <xf numFmtId="164" fontId="3" fillId="0" borderId="1" xfId="2" applyNumberFormat="1" applyFont="1" applyFill="1" applyBorder="1" applyAlignment="1">
      <alignment horizontal="center" vertical="center" wrapText="1"/>
    </xf>
    <xf numFmtId="1" fontId="3" fillId="0" borderId="40" xfId="0" applyNumberFormat="1" applyFont="1" applyBorder="1" applyAlignment="1">
      <alignment horizontal="center" vertical="center"/>
    </xf>
    <xf numFmtId="1" fontId="3" fillId="0" borderId="40" xfId="0" applyNumberFormat="1" applyFont="1" applyFill="1" applyBorder="1" applyAlignment="1">
      <alignment horizontal="center" vertical="center" wrapText="1"/>
    </xf>
    <xf numFmtId="166" fontId="6" fillId="0" borderId="1" xfId="0" applyNumberFormat="1" applyFont="1" applyBorder="1" applyAlignment="1">
      <alignment horizontal="center"/>
    </xf>
    <xf numFmtId="1" fontId="3" fillId="0" borderId="3" xfId="0" applyNumberFormat="1" applyFont="1" applyFill="1" applyBorder="1" applyAlignment="1">
      <alignment horizontal="center" vertical="center" wrapText="1"/>
    </xf>
    <xf numFmtId="3" fontId="5" fillId="2" borderId="3" xfId="0" applyNumberFormat="1" applyFont="1" applyFill="1" applyBorder="1" applyAlignment="1">
      <alignment horizontal="center"/>
    </xf>
    <xf numFmtId="166" fontId="3" fillId="0" borderId="0" xfId="0" applyNumberFormat="1" applyFont="1" applyAlignment="1">
      <alignment horizontal="center"/>
    </xf>
    <xf numFmtId="3" fontId="3" fillId="0" borderId="0" xfId="0" applyNumberFormat="1" applyFont="1" applyAlignment="1">
      <alignment horizontal="center"/>
    </xf>
    <xf numFmtId="1" fontId="3" fillId="0" borderId="0" xfId="0" applyNumberFormat="1" applyFont="1" applyAlignment="1">
      <alignment horizontal="center"/>
    </xf>
    <xf numFmtId="10" fontId="3" fillId="0" borderId="0" xfId="0" applyNumberFormat="1" applyFont="1" applyFill="1" applyAlignment="1">
      <alignment horizontal="center"/>
    </xf>
    <xf numFmtId="3" fontId="6" fillId="0" borderId="0" xfId="0" applyNumberFormat="1" applyFont="1" applyAlignment="1">
      <alignment horizontal="center"/>
    </xf>
    <xf numFmtId="166" fontId="6" fillId="0" borderId="0" xfId="0" applyNumberFormat="1" applyFont="1" applyAlignment="1">
      <alignment horizontal="center"/>
    </xf>
    <xf numFmtId="1" fontId="6" fillId="0" borderId="0" xfId="0" applyNumberFormat="1" applyFont="1" applyAlignment="1">
      <alignment horizontal="center"/>
    </xf>
    <xf numFmtId="10" fontId="6" fillId="0" borderId="0" xfId="0" applyNumberFormat="1" applyFont="1" applyFill="1" applyAlignment="1">
      <alignment horizontal="center"/>
    </xf>
    <xf numFmtId="165" fontId="4" fillId="0" borderId="0" xfId="0" applyNumberFormat="1" applyFont="1" applyBorder="1" applyAlignment="1">
      <alignment horizontal="center" vertical="center"/>
    </xf>
    <xf numFmtId="3" fontId="8" fillId="0" borderId="0" xfId="0" applyNumberFormat="1" applyFont="1" applyBorder="1" applyAlignment="1">
      <alignment horizontal="center"/>
    </xf>
    <xf numFmtId="164" fontId="6" fillId="0" borderId="1" xfId="0" applyNumberFormat="1" applyFont="1" applyFill="1" applyBorder="1" applyAlignment="1">
      <alignment horizontal="center" vertical="center" wrapText="1"/>
    </xf>
    <xf numFmtId="1" fontId="3" fillId="0" borderId="1" xfId="2" applyNumberFormat="1" applyFont="1" applyFill="1" applyBorder="1" applyAlignment="1">
      <alignment horizontal="center" vertical="center" wrapText="1"/>
    </xf>
    <xf numFmtId="166" fontId="5" fillId="26" borderId="1" xfId="0" applyNumberFormat="1" applyFont="1" applyFill="1" applyBorder="1" applyAlignment="1">
      <alignment horizontal="center" vertical="center"/>
    </xf>
    <xf numFmtId="10" fontId="6" fillId="0" borderId="0" xfId="0" applyNumberFormat="1" applyFont="1" applyBorder="1" applyAlignment="1">
      <alignment horizontal="center"/>
    </xf>
    <xf numFmtId="164" fontId="3" fillId="0" borderId="1" xfId="2" applyNumberFormat="1" applyFont="1" applyFill="1" applyBorder="1" applyAlignment="1">
      <alignment horizontal="center" vertical="center"/>
    </xf>
    <xf numFmtId="0" fontId="3" fillId="0" borderId="0" xfId="2" applyFont="1" applyFill="1" applyBorder="1" applyAlignment="1">
      <alignment horizontal="center"/>
    </xf>
    <xf numFmtId="165" fontId="6" fillId="0" borderId="0" xfId="0" applyNumberFormat="1" applyFont="1" applyAlignment="1">
      <alignment horizontal="center" wrapText="1"/>
    </xf>
    <xf numFmtId="0" fontId="15" fillId="16" borderId="1" xfId="0" applyFont="1" applyFill="1" applyBorder="1" applyAlignment="1">
      <alignment horizontal="center" vertical="center" wrapText="1"/>
    </xf>
    <xf numFmtId="0" fontId="5" fillId="0" borderId="40" xfId="0" applyFont="1" applyFill="1" applyBorder="1" applyAlignment="1">
      <alignment horizontal="left" vertical="center"/>
    </xf>
    <xf numFmtId="0" fontId="3" fillId="0" borderId="40" xfId="0" applyFont="1" applyFill="1" applyBorder="1" applyAlignment="1">
      <alignment horizontal="left" vertical="center" indent="1"/>
    </xf>
    <xf numFmtId="3" fontId="5" fillId="0" borderId="40" xfId="0" applyNumberFormat="1" applyFont="1" applyFill="1" applyBorder="1" applyAlignment="1">
      <alignment vertical="center"/>
    </xf>
    <xf numFmtId="166" fontId="3" fillId="0" borderId="40" xfId="0" applyNumberFormat="1" applyFont="1" applyFill="1" applyBorder="1" applyAlignment="1">
      <alignment horizontal="center" vertical="center" wrapText="1"/>
    </xf>
    <xf numFmtId="0" fontId="5" fillId="0" borderId="0" xfId="0" applyFont="1" applyFill="1" applyAlignment="1">
      <alignment horizontal="center"/>
    </xf>
    <xf numFmtId="0" fontId="6" fillId="0" borderId="0" xfId="0" applyFont="1" applyFill="1" applyAlignment="1">
      <alignment horizontal="center"/>
    </xf>
    <xf numFmtId="1" fontId="6" fillId="0" borderId="0" xfId="0" applyNumberFormat="1" applyFont="1" applyFill="1"/>
    <xf numFmtId="1" fontId="5" fillId="0" borderId="0" xfId="0" applyNumberFormat="1" applyFont="1" applyFill="1" applyBorder="1" applyAlignment="1"/>
    <xf numFmtId="0" fontId="5" fillId="0" borderId="0" xfId="0" applyFont="1" applyFill="1" applyBorder="1" applyAlignment="1"/>
    <xf numFmtId="165" fontId="3" fillId="0" borderId="40" xfId="0" applyNumberFormat="1" applyFont="1" applyFill="1" applyBorder="1" applyAlignment="1">
      <alignment horizontal="right" vertical="center" wrapText="1"/>
    </xf>
    <xf numFmtId="165" fontId="3" fillId="0" borderId="40" xfId="0" applyNumberFormat="1" applyFont="1" applyFill="1" applyBorder="1"/>
    <xf numFmtId="165" fontId="3" fillId="0" borderId="40" xfId="0" applyNumberFormat="1" applyFont="1" applyBorder="1"/>
    <xf numFmtId="0" fontId="4" fillId="0" borderId="0" xfId="0" applyFont="1" applyFill="1" applyBorder="1" applyAlignment="1">
      <alignment horizontal="left" vertical="center"/>
    </xf>
    <xf numFmtId="0" fontId="6" fillId="0" borderId="0" xfId="0" applyFont="1" applyAlignment="1"/>
    <xf numFmtId="0" fontId="4" fillId="0" borderId="0" xfId="0" applyFont="1" applyFill="1" applyBorder="1" applyAlignment="1">
      <alignment vertical="center"/>
    </xf>
    <xf numFmtId="0" fontId="7" fillId="0" borderId="0" xfId="0" applyFont="1" applyAlignment="1">
      <alignment horizontal="left"/>
    </xf>
    <xf numFmtId="0" fontId="4" fillId="0" borderId="0" xfId="0" applyFont="1" applyAlignment="1">
      <alignment horizontal="left"/>
    </xf>
    <xf numFmtId="0" fontId="3" fillId="4" borderId="17" xfId="0" applyFont="1" applyFill="1" applyBorder="1" applyAlignment="1"/>
    <xf numFmtId="0" fontId="0" fillId="0" borderId="0" xfId="0" applyAlignment="1"/>
    <xf numFmtId="0" fontId="3" fillId="3" borderId="17" xfId="0" applyFont="1" applyFill="1" applyBorder="1" applyAlignment="1"/>
    <xf numFmtId="0" fontId="3" fillId="5" borderId="17" xfId="0" applyFont="1" applyFill="1" applyBorder="1" applyAlignment="1"/>
    <xf numFmtId="0" fontId="3" fillId="5" borderId="0" xfId="0" applyFont="1" applyFill="1" applyBorder="1" applyAlignment="1"/>
    <xf numFmtId="0" fontId="6" fillId="0" borderId="0" xfId="0" applyFont="1" applyFill="1" applyAlignment="1">
      <alignment horizontal="left"/>
    </xf>
    <xf numFmtId="0" fontId="3" fillId="0" borderId="0" xfId="0" applyFont="1" applyFill="1" applyAlignment="1">
      <alignment horizontal="left"/>
    </xf>
    <xf numFmtId="0" fontId="3" fillId="12" borderId="17" xfId="0" applyFont="1" applyFill="1" applyBorder="1" applyAlignment="1"/>
    <xf numFmtId="0" fontId="4" fillId="2" borderId="42" xfId="0" applyFont="1" applyFill="1" applyBorder="1" applyAlignment="1">
      <alignment horizontal="center" vertical="center" textRotation="90"/>
    </xf>
    <xf numFmtId="0" fontId="4" fillId="2" borderId="18" xfId="0" applyFont="1" applyFill="1" applyBorder="1" applyAlignment="1">
      <alignment horizontal="center" vertical="center" textRotation="90"/>
    </xf>
    <xf numFmtId="0" fontId="4" fillId="2" borderId="19" xfId="0" applyFont="1" applyFill="1" applyBorder="1" applyAlignment="1">
      <alignment horizontal="center" vertical="center" textRotation="90"/>
    </xf>
    <xf numFmtId="0" fontId="5" fillId="2" borderId="8" xfId="0" applyFont="1" applyFill="1" applyBorder="1" applyAlignment="1">
      <alignment horizontal="left" vertical="center"/>
    </xf>
    <xf numFmtId="0" fontId="0" fillId="0" borderId="12" xfId="0" applyBorder="1" applyAlignment="1">
      <alignment vertical="center"/>
    </xf>
    <xf numFmtId="0" fontId="4" fillId="2" borderId="1" xfId="0" applyFont="1" applyFill="1" applyBorder="1" applyAlignment="1">
      <alignment horizontal="center" vertical="center" wrapText="1"/>
    </xf>
    <xf numFmtId="0" fontId="5" fillId="2" borderId="1" xfId="0" applyFont="1" applyFill="1" applyBorder="1" applyAlignment="1">
      <alignment horizontal="center"/>
    </xf>
    <xf numFmtId="0" fontId="6" fillId="0" borderId="0" xfId="0" applyFont="1" applyFill="1" applyAlignment="1">
      <alignment horizontal="left" wrapText="1"/>
    </xf>
    <xf numFmtId="0" fontId="4" fillId="0" borderId="0" xfId="0" applyFont="1" applyFill="1" applyAlignment="1">
      <alignment horizontal="left" vertical="center"/>
    </xf>
    <xf numFmtId="0" fontId="5" fillId="2" borderId="1" xfId="0" applyFont="1" applyFill="1" applyBorder="1" applyAlignment="1">
      <alignment horizontal="right"/>
    </xf>
    <xf numFmtId="0" fontId="3" fillId="12" borderId="8" xfId="0" applyFont="1" applyFill="1" applyBorder="1" applyAlignment="1"/>
    <xf numFmtId="0" fontId="0" fillId="0" borderId="12" xfId="0" applyBorder="1" applyAlignment="1"/>
    <xf numFmtId="0" fontId="0" fillId="0" borderId="11" xfId="0" applyBorder="1" applyAlignment="1"/>
    <xf numFmtId="0" fontId="3" fillId="4" borderId="8" xfId="0" applyFont="1" applyFill="1" applyBorder="1" applyAlignment="1"/>
    <xf numFmtId="0" fontId="3" fillId="5" borderId="8" xfId="0" applyFont="1" applyFill="1" applyBorder="1" applyAlignment="1"/>
    <xf numFmtId="0" fontId="5" fillId="2" borderId="8" xfId="0" applyFont="1" applyFill="1" applyBorder="1" applyAlignment="1">
      <alignment horizontal="center"/>
    </xf>
    <xf numFmtId="0" fontId="5" fillId="2" borderId="41" xfId="0" applyFont="1" applyFill="1" applyBorder="1" applyAlignment="1">
      <alignment horizontal="center"/>
    </xf>
    <xf numFmtId="0" fontId="3" fillId="3" borderId="8" xfId="0" applyFont="1" applyFill="1" applyBorder="1" applyAlignment="1"/>
    <xf numFmtId="0" fontId="4" fillId="0" borderId="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0" fillId="2" borderId="12" xfId="0" applyFill="1" applyBorder="1" applyAlignment="1">
      <alignment horizontal="center" vertical="center" wrapText="1"/>
    </xf>
    <xf numFmtId="0" fontId="0" fillId="2" borderId="11" xfId="0" applyFill="1" applyBorder="1" applyAlignment="1">
      <alignment horizontal="center" vertical="center" wrapText="1"/>
    </xf>
    <xf numFmtId="0" fontId="5" fillId="2" borderId="11" xfId="0" applyFont="1" applyFill="1" applyBorder="1" applyAlignment="1">
      <alignment horizontal="left" vertical="center"/>
    </xf>
    <xf numFmtId="0" fontId="4" fillId="0" borderId="10" xfId="0" applyFont="1" applyBorder="1" applyAlignment="1">
      <alignment horizontal="left" vertical="center"/>
    </xf>
    <xf numFmtId="0" fontId="6" fillId="0" borderId="0" xfId="0" applyFont="1" applyAlignment="1">
      <alignment horizontal="left"/>
    </xf>
    <xf numFmtId="0" fontId="4" fillId="10" borderId="8" xfId="0" applyFont="1" applyFill="1" applyBorder="1" applyAlignment="1">
      <alignment horizontal="center" vertical="center" wrapText="1"/>
    </xf>
    <xf numFmtId="0" fontId="4" fillId="10" borderId="11" xfId="0" applyFont="1" applyFill="1" applyBorder="1" applyAlignment="1">
      <alignment horizontal="center" vertical="center" wrapText="1"/>
    </xf>
    <xf numFmtId="0" fontId="4" fillId="9" borderId="8" xfId="0" applyFont="1" applyFill="1" applyBorder="1" applyAlignment="1">
      <alignment horizontal="center" vertical="center" wrapText="1"/>
    </xf>
    <xf numFmtId="0" fontId="4" fillId="9"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14" fillId="15" borderId="1" xfId="0" applyFont="1" applyFill="1" applyBorder="1" applyAlignment="1">
      <alignment horizontal="center" vertical="center" wrapText="1"/>
    </xf>
    <xf numFmtId="0" fontId="4" fillId="11" borderId="8" xfId="0" applyFont="1" applyFill="1" applyBorder="1" applyAlignment="1">
      <alignment horizontal="center" vertical="center" wrapText="1"/>
    </xf>
    <xf numFmtId="0" fontId="4" fillId="11" borderId="11" xfId="0" applyFont="1" applyFill="1" applyBorder="1" applyAlignment="1">
      <alignment horizontal="center" vertical="center" wrapText="1"/>
    </xf>
    <xf numFmtId="0" fontId="14" fillId="16" borderId="1" xfId="0" applyFont="1" applyFill="1" applyBorder="1" applyAlignment="1">
      <alignment horizontal="center" vertical="center" wrapText="1"/>
    </xf>
    <xf numFmtId="0" fontId="5" fillId="0" borderId="10" xfId="0" applyFont="1" applyBorder="1" applyAlignment="1">
      <alignment horizontal="left" vertical="center"/>
    </xf>
    <xf numFmtId="168" fontId="14" fillId="16" borderId="8" xfId="0" applyNumberFormat="1" applyFont="1" applyFill="1" applyBorder="1" applyAlignment="1">
      <alignment horizontal="center" vertical="center"/>
    </xf>
    <xf numFmtId="168" fontId="14" fillId="16" borderId="12" xfId="0" applyNumberFormat="1" applyFont="1" applyFill="1" applyBorder="1" applyAlignment="1">
      <alignment horizontal="center" vertical="center"/>
    </xf>
    <xf numFmtId="0" fontId="4" fillId="0" borderId="0" xfId="0" applyFont="1" applyBorder="1" applyAlignment="1">
      <alignment horizontal="left" vertical="center"/>
    </xf>
    <xf numFmtId="0" fontId="6" fillId="0" borderId="0" xfId="0" applyFont="1" applyFill="1" applyBorder="1" applyAlignment="1">
      <alignment horizontal="left"/>
    </xf>
    <xf numFmtId="0" fontId="4" fillId="11" borderId="1" xfId="0" applyFont="1" applyFill="1" applyBorder="1" applyAlignment="1">
      <alignment horizontal="center" vertical="center" wrapText="1"/>
    </xf>
    <xf numFmtId="0" fontId="4" fillId="11" borderId="12" xfId="0" applyFont="1" applyFill="1" applyBorder="1" applyAlignment="1">
      <alignment horizontal="center" vertical="center" wrapText="1"/>
    </xf>
    <xf numFmtId="0" fontId="4" fillId="0" borderId="10" xfId="0" applyFont="1" applyFill="1" applyBorder="1" applyAlignment="1">
      <alignment horizontal="left" vertical="center"/>
    </xf>
    <xf numFmtId="0" fontId="14" fillId="15" borderId="15" xfId="0" applyFont="1" applyFill="1" applyBorder="1" applyAlignment="1">
      <alignment horizontal="center" vertical="center" wrapText="1"/>
    </xf>
    <xf numFmtId="0" fontId="14" fillId="15" borderId="10" xfId="0" applyFont="1" applyFill="1" applyBorder="1" applyAlignment="1">
      <alignment horizontal="center" vertical="center" wrapText="1"/>
    </xf>
    <xf numFmtId="0" fontId="6" fillId="0" borderId="0" xfId="0" applyFont="1" applyBorder="1" applyAlignment="1">
      <alignment horizontal="left"/>
    </xf>
    <xf numFmtId="168" fontId="4" fillId="9" borderId="8" xfId="0" applyNumberFormat="1" applyFont="1" applyFill="1" applyBorder="1" applyAlignment="1">
      <alignment horizontal="center" vertical="center"/>
    </xf>
    <xf numFmtId="168" fontId="4" fillId="9" borderId="12" xfId="0" applyNumberFormat="1" applyFont="1" applyFill="1" applyBorder="1" applyAlignment="1">
      <alignment horizontal="center" vertical="center"/>
    </xf>
    <xf numFmtId="0" fontId="4" fillId="9" borderId="12" xfId="0" applyFont="1" applyFill="1" applyBorder="1" applyAlignment="1">
      <alignment horizontal="center" vertical="center" wrapText="1"/>
    </xf>
    <xf numFmtId="168" fontId="4" fillId="8" borderId="8" xfId="0" applyNumberFormat="1" applyFont="1" applyFill="1" applyBorder="1" applyAlignment="1">
      <alignment horizontal="center" vertical="center"/>
    </xf>
    <xf numFmtId="168" fontId="4" fillId="8" borderId="12" xfId="0" applyNumberFormat="1" applyFont="1" applyFill="1" applyBorder="1" applyAlignment="1">
      <alignment horizontal="center" vertical="center"/>
    </xf>
    <xf numFmtId="168" fontId="4" fillId="8" borderId="11" xfId="0" applyNumberFormat="1" applyFont="1" applyFill="1"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3" fillId="0" borderId="0" xfId="0" applyFont="1" applyAlignment="1">
      <alignment horizontal="left"/>
    </xf>
    <xf numFmtId="0" fontId="4" fillId="10" borderId="12" xfId="0" applyFont="1" applyFill="1" applyBorder="1" applyAlignment="1">
      <alignment horizontal="center" vertical="center" wrapText="1"/>
    </xf>
    <xf numFmtId="0" fontId="4" fillId="10" borderId="41" xfId="0" applyFont="1" applyFill="1" applyBorder="1" applyAlignment="1">
      <alignment horizontal="center" vertical="center" wrapText="1"/>
    </xf>
    <xf numFmtId="168" fontId="4" fillId="10" borderId="8" xfId="0" applyNumberFormat="1" applyFont="1" applyFill="1" applyBorder="1" applyAlignment="1">
      <alignment horizontal="center" vertical="center"/>
    </xf>
    <xf numFmtId="168" fontId="4" fillId="10" borderId="12" xfId="0" applyNumberFormat="1" applyFont="1" applyFill="1" applyBorder="1" applyAlignment="1">
      <alignment horizontal="center" vertical="center"/>
    </xf>
    <xf numFmtId="168" fontId="4" fillId="10" borderId="11" xfId="0" applyNumberFormat="1" applyFont="1" applyFill="1" applyBorder="1" applyAlignment="1">
      <alignment horizontal="center" vertical="center"/>
    </xf>
    <xf numFmtId="0" fontId="3" fillId="0" borderId="0" xfId="0" applyFont="1" applyBorder="1" applyAlignment="1">
      <alignment horizontal="left"/>
    </xf>
    <xf numFmtId="49" fontId="4" fillId="6" borderId="8" xfId="0" applyNumberFormat="1" applyFont="1" applyFill="1" applyBorder="1" applyAlignment="1">
      <alignment horizontal="left" vertical="center"/>
    </xf>
    <xf numFmtId="49" fontId="4" fillId="6" borderId="12" xfId="0" applyNumberFormat="1" applyFont="1" applyFill="1" applyBorder="1" applyAlignment="1">
      <alignment horizontal="left" vertical="center"/>
    </xf>
    <xf numFmtId="49" fontId="4" fillId="6" borderId="11" xfId="0" applyNumberFormat="1" applyFont="1" applyFill="1" applyBorder="1" applyAlignment="1">
      <alignment horizontal="left" vertical="center"/>
    </xf>
    <xf numFmtId="0" fontId="4" fillId="6" borderId="1" xfId="0" applyFont="1" applyFill="1" applyBorder="1" applyAlignment="1">
      <alignment horizontal="center"/>
    </xf>
    <xf numFmtId="165" fontId="3" fillId="0" borderId="0" xfId="0" applyNumberFormat="1" applyFont="1" applyBorder="1" applyAlignment="1">
      <alignment horizontal="left" vertical="center"/>
    </xf>
    <xf numFmtId="165" fontId="4" fillId="0" borderId="10" xfId="0" applyNumberFormat="1" applyFont="1" applyBorder="1" applyAlignment="1">
      <alignment horizontal="left" vertical="center"/>
    </xf>
    <xf numFmtId="165" fontId="4" fillId="0" borderId="0" xfId="0" applyNumberFormat="1" applyFont="1" applyBorder="1" applyAlignment="1">
      <alignment horizontal="left" vertical="center"/>
    </xf>
    <xf numFmtId="49" fontId="4" fillId="14" borderId="8" xfId="0" applyNumberFormat="1" applyFont="1" applyFill="1" applyBorder="1" applyAlignment="1">
      <alignment horizontal="left" vertical="center"/>
    </xf>
    <xf numFmtId="49" fontId="4" fillId="14" borderId="12" xfId="0" applyNumberFormat="1" applyFont="1" applyFill="1" applyBorder="1" applyAlignment="1">
      <alignment horizontal="left" vertical="center"/>
    </xf>
    <xf numFmtId="49" fontId="4" fillId="14" borderId="11" xfId="0" applyNumberFormat="1" applyFont="1" applyFill="1" applyBorder="1" applyAlignment="1">
      <alignment horizontal="left" vertical="center"/>
    </xf>
    <xf numFmtId="0" fontId="3" fillId="0" borderId="0" xfId="2" applyFont="1" applyFill="1" applyBorder="1" applyAlignment="1">
      <alignment horizontal="left" wrapText="1"/>
    </xf>
    <xf numFmtId="0" fontId="4" fillId="23" borderId="8" xfId="0" applyFont="1" applyFill="1" applyBorder="1" applyAlignment="1">
      <alignment horizontal="center" vertical="center"/>
    </xf>
    <xf numFmtId="0" fontId="4" fillId="23" borderId="12" xfId="0" applyFont="1" applyFill="1" applyBorder="1" applyAlignment="1">
      <alignment horizontal="center" vertical="center"/>
    </xf>
    <xf numFmtId="0" fontId="4" fillId="23" borderId="11" xfId="0" applyFont="1" applyFill="1" applyBorder="1" applyAlignment="1">
      <alignment horizontal="center" vertical="center"/>
    </xf>
    <xf numFmtId="0" fontId="6" fillId="0" borderId="13" xfId="0" applyFont="1" applyBorder="1" applyAlignment="1">
      <alignment horizontal="left"/>
    </xf>
    <xf numFmtId="0" fontId="4" fillId="0" borderId="10" xfId="0" applyFont="1" applyBorder="1" applyAlignment="1">
      <alignment horizontal="left"/>
    </xf>
    <xf numFmtId="0" fontId="4" fillId="3" borderId="8" xfId="0" applyFont="1" applyFill="1" applyBorder="1" applyAlignment="1">
      <alignment horizontal="center" vertical="center"/>
    </xf>
    <xf numFmtId="0" fontId="4" fillId="3" borderId="11" xfId="0" applyFont="1" applyFill="1" applyBorder="1" applyAlignment="1">
      <alignment horizontal="center" vertical="center"/>
    </xf>
    <xf numFmtId="0" fontId="4" fillId="0" borderId="0" xfId="0" applyFont="1" applyFill="1" applyBorder="1" applyAlignment="1">
      <alignment horizontal="left" vertical="center"/>
    </xf>
    <xf numFmtId="0" fontId="9" fillId="7" borderId="13" xfId="0" applyFont="1" applyFill="1" applyBorder="1" applyAlignment="1">
      <alignment horizontal="center" vertical="center" wrapText="1"/>
    </xf>
    <xf numFmtId="0" fontId="9" fillId="7" borderId="10" xfId="0" applyFont="1" applyFill="1" applyBorder="1" applyAlignment="1">
      <alignment horizontal="center" vertical="center" wrapText="1"/>
    </xf>
    <xf numFmtId="0" fontId="9" fillId="7" borderId="38" xfId="0" applyFont="1" applyFill="1" applyBorder="1" applyAlignment="1">
      <alignment horizontal="center" vertical="center" wrapText="1"/>
    </xf>
    <xf numFmtId="0" fontId="9" fillId="7" borderId="39" xfId="0" applyFont="1" applyFill="1" applyBorder="1" applyAlignment="1">
      <alignment horizontal="center" vertical="center" wrapText="1"/>
    </xf>
    <xf numFmtId="0" fontId="5" fillId="2" borderId="8" xfId="0" applyFont="1" applyFill="1" applyBorder="1" applyAlignment="1">
      <alignment horizontal="left"/>
    </xf>
    <xf numFmtId="0" fontId="5" fillId="2" borderId="11" xfId="0" applyFont="1" applyFill="1" applyBorder="1" applyAlignment="1">
      <alignment horizontal="left"/>
    </xf>
    <xf numFmtId="166" fontId="9" fillId="7" borderId="37" xfId="0" applyNumberFormat="1" applyFont="1" applyFill="1" applyBorder="1" applyAlignment="1">
      <alignment horizontal="center" vertical="center" wrapText="1"/>
    </xf>
    <xf numFmtId="0" fontId="0" fillId="0" borderId="20" xfId="0" applyBorder="1" applyAlignment="1">
      <alignment horizontal="center" vertical="center" wrapText="1"/>
    </xf>
    <xf numFmtId="0" fontId="0" fillId="0" borderId="23" xfId="0" applyBorder="1" applyAlignment="1">
      <alignment horizontal="center" vertical="center" wrapText="1"/>
    </xf>
    <xf numFmtId="0" fontId="0" fillId="0" borderId="23" xfId="0" applyBorder="1" applyAlignment="1"/>
    <xf numFmtId="0" fontId="0" fillId="0" borderId="29" xfId="0" applyBorder="1" applyAlignment="1"/>
    <xf numFmtId="0" fontId="3" fillId="17" borderId="8" xfId="0" applyFont="1" applyFill="1" applyBorder="1" applyAlignment="1"/>
    <xf numFmtId="0" fontId="0" fillId="17" borderId="12" xfId="0" applyFill="1" applyBorder="1" applyAlignment="1"/>
    <xf numFmtId="0" fontId="0" fillId="17" borderId="11" xfId="0" applyFill="1" applyBorder="1" applyAlignment="1"/>
    <xf numFmtId="0" fontId="3" fillId="18" borderId="8" xfId="0" applyFont="1" applyFill="1" applyBorder="1" applyAlignment="1"/>
    <xf numFmtId="0" fontId="0" fillId="18" borderId="12" xfId="0" applyFill="1" applyBorder="1" applyAlignment="1"/>
    <xf numFmtId="0" fontId="0" fillId="18" borderId="11" xfId="0" applyFill="1" applyBorder="1" applyAlignment="1"/>
    <xf numFmtId="0" fontId="3" fillId="19" borderId="8" xfId="0" applyFont="1" applyFill="1" applyBorder="1" applyAlignment="1"/>
    <xf numFmtId="0" fontId="0" fillId="19" borderId="12" xfId="0" applyFill="1" applyBorder="1" applyAlignment="1"/>
    <xf numFmtId="0" fontId="0" fillId="19" borderId="11" xfId="0" applyFill="1" applyBorder="1" applyAlignment="1"/>
    <xf numFmtId="0" fontId="3" fillId="20" borderId="8" xfId="0" applyFont="1" applyFill="1" applyBorder="1" applyAlignment="1"/>
    <xf numFmtId="0" fontId="0" fillId="20" borderId="12" xfId="0" applyFill="1" applyBorder="1" applyAlignment="1"/>
    <xf numFmtId="0" fontId="0" fillId="20" borderId="11" xfId="0" applyFill="1" applyBorder="1" applyAlignment="1"/>
    <xf numFmtId="0" fontId="4" fillId="0" borderId="1" xfId="0" applyFont="1" applyBorder="1" applyAlignment="1">
      <alignment horizontal="center" vertical="center"/>
    </xf>
    <xf numFmtId="0" fontId="4" fillId="22" borderId="9" xfId="0" applyFont="1" applyFill="1" applyBorder="1" applyAlignment="1">
      <alignment horizontal="center" vertical="center"/>
    </xf>
    <xf numFmtId="0" fontId="8" fillId="22" borderId="3" xfId="0" applyFont="1" applyFill="1" applyBorder="1" applyAlignment="1">
      <alignment horizontal="center" vertical="center"/>
    </xf>
    <xf numFmtId="0" fontId="4" fillId="0" borderId="0" xfId="0" applyFont="1" applyBorder="1" applyAlignment="1">
      <alignment horizontal="left"/>
    </xf>
    <xf numFmtId="0" fontId="4" fillId="22" borderId="3" xfId="0" applyFont="1" applyFill="1" applyBorder="1" applyAlignment="1">
      <alignment horizontal="center" vertical="center"/>
    </xf>
    <xf numFmtId="0" fontId="4" fillId="22" borderId="8" xfId="0" applyFont="1" applyFill="1" applyBorder="1" applyAlignment="1">
      <alignment horizontal="center" vertical="center"/>
    </xf>
    <xf numFmtId="0" fontId="4" fillId="22" borderId="12" xfId="0" applyFont="1" applyFill="1" applyBorder="1" applyAlignment="1">
      <alignment horizontal="center" vertical="center"/>
    </xf>
    <xf numFmtId="0" fontId="4" fillId="14" borderId="17" xfId="0" applyFont="1" applyFill="1" applyBorder="1" applyAlignment="1">
      <alignment horizontal="center" vertical="center" wrapText="1"/>
    </xf>
    <xf numFmtId="0" fontId="4" fillId="14" borderId="0" xfId="0" applyFont="1" applyFill="1" applyBorder="1" applyAlignment="1">
      <alignment horizontal="center" vertical="center" wrapText="1"/>
    </xf>
  </cellXfs>
  <cellStyles count="7">
    <cellStyle name="Normal" xfId="0" builtinId="0"/>
    <cellStyle name="Normal 2" xfId="2"/>
    <cellStyle name="Normal 2 2" xfId="6"/>
    <cellStyle name="Normal 3" xfId="3"/>
    <cellStyle name="Normal 4" xfId="4"/>
    <cellStyle name="Percent" xfId="1" builtinId="5"/>
    <cellStyle name="Percent 2" xfId="5"/>
  </cellStyles>
  <dxfs count="1009">
    <dxf>
      <fill>
        <patternFill>
          <bgColor rgb="FFFF99CC"/>
        </patternFill>
      </fill>
    </dxf>
    <dxf>
      <fill>
        <patternFill>
          <bgColor rgb="FFFFCC99"/>
        </patternFill>
      </fill>
    </dxf>
    <dxf>
      <fill>
        <patternFill>
          <bgColor rgb="FFFFFF99"/>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CC99"/>
        </patternFill>
      </fill>
    </dxf>
    <dxf>
      <fill>
        <patternFill>
          <bgColor rgb="FFFFFF99"/>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CC99"/>
        </patternFill>
      </fill>
    </dxf>
    <dxf>
      <fill>
        <patternFill>
          <bgColor rgb="FFFFFF99"/>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CC99"/>
        </patternFill>
      </fill>
    </dxf>
    <dxf>
      <fill>
        <patternFill>
          <bgColor rgb="FFFFFF99"/>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CC99"/>
        </patternFill>
      </fill>
    </dxf>
    <dxf>
      <fill>
        <patternFill>
          <bgColor rgb="FFFFFF99"/>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CC99"/>
        </patternFill>
      </fill>
    </dxf>
    <dxf>
      <fill>
        <patternFill>
          <bgColor rgb="FFFFFF99"/>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CC99"/>
        </patternFill>
      </fill>
    </dxf>
    <dxf>
      <fill>
        <patternFill>
          <bgColor rgb="FFFFFF99"/>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CC99"/>
        </patternFill>
      </fill>
    </dxf>
    <dxf>
      <fill>
        <patternFill>
          <bgColor rgb="FFFFFF99"/>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CC99"/>
        </patternFill>
      </fill>
    </dxf>
    <dxf>
      <fill>
        <patternFill>
          <bgColor rgb="FFFFFF99"/>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CC99"/>
        </patternFill>
      </fill>
    </dxf>
    <dxf>
      <fill>
        <patternFill>
          <bgColor rgb="FFFFFF99"/>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CC99"/>
        </patternFill>
      </fill>
    </dxf>
    <dxf>
      <fill>
        <patternFill>
          <bgColor rgb="FFFFFF99"/>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CC99"/>
        </patternFill>
      </fill>
    </dxf>
    <dxf>
      <fill>
        <patternFill>
          <bgColor rgb="FFFFFF99"/>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99CC"/>
        </patternFill>
      </fill>
    </dxf>
    <dxf>
      <fill>
        <patternFill>
          <bgColor rgb="FFFFCC99"/>
        </patternFill>
      </fill>
    </dxf>
    <dxf>
      <fill>
        <patternFill>
          <bgColor rgb="FFFFFF99"/>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CC99"/>
        </patternFill>
      </fill>
    </dxf>
    <dxf>
      <fill>
        <patternFill>
          <bgColor rgb="FFFFFF99"/>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CC99"/>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FF99"/>
        </patternFill>
      </fill>
    </dxf>
    <dxf>
      <fill>
        <patternFill>
          <bgColor rgb="FFFFCC99"/>
        </patternFill>
      </fill>
    </dxf>
    <dxf>
      <fill>
        <patternFill>
          <bgColor rgb="FFFF99CC"/>
        </patternFill>
      </fill>
    </dxf>
  </dxfs>
  <tableStyles count="0" defaultTableStyle="TableStyleMedium9" defaultPivotStyle="PivotStyleLight16"/>
  <colors>
    <mruColors>
      <color rgb="FFFF99CC"/>
      <color rgb="FFFFCC99"/>
      <color rgb="FFFFFF99"/>
      <color rgb="FFCCFFCC"/>
      <color rgb="FFCC99FF"/>
      <color rgb="FFCC99CD"/>
      <color rgb="FF9933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9"/>
    <pageSetUpPr fitToPage="1"/>
  </sheetPr>
  <dimension ref="A1:K30"/>
  <sheetViews>
    <sheetView tabSelected="1" zoomScaleNormal="100" workbookViewId="0">
      <selection activeCell="B16" sqref="B16"/>
    </sheetView>
  </sheetViews>
  <sheetFormatPr defaultRowHeight="11.25"/>
  <cols>
    <col min="1" max="1" width="11.140625" style="21" bestFit="1" customWidth="1"/>
    <col min="2" max="2" width="6.7109375" style="21" customWidth="1"/>
    <col min="3" max="11" width="9.7109375" style="21" customWidth="1"/>
    <col min="12" max="16384" width="9.140625" style="21"/>
  </cols>
  <sheetData>
    <row r="1" spans="1:11" ht="12.75">
      <c r="A1" s="449" t="s">
        <v>295</v>
      </c>
      <c r="B1" s="449"/>
      <c r="C1" s="449"/>
      <c r="D1" s="449"/>
      <c r="E1" s="449"/>
      <c r="F1" s="449"/>
      <c r="G1" s="449"/>
      <c r="H1" s="449"/>
      <c r="I1" s="449"/>
      <c r="J1" s="449"/>
      <c r="K1" s="449"/>
    </row>
    <row r="2" spans="1:11" ht="12.75">
      <c r="A2" s="449" t="s">
        <v>147</v>
      </c>
      <c r="B2" s="449"/>
      <c r="C2" s="449"/>
      <c r="D2" s="449"/>
      <c r="E2" s="449"/>
      <c r="F2" s="449"/>
      <c r="G2" s="449"/>
      <c r="H2" s="449"/>
      <c r="I2" s="449"/>
      <c r="J2" s="449"/>
      <c r="K2" s="449"/>
    </row>
    <row r="3" spans="1:11">
      <c r="B3" s="62"/>
      <c r="C3" s="62"/>
      <c r="D3" s="62"/>
      <c r="E3" s="62"/>
      <c r="F3" s="62"/>
      <c r="G3" s="62"/>
      <c r="H3" s="62"/>
      <c r="I3" s="62"/>
      <c r="J3" s="62"/>
      <c r="K3" s="62"/>
    </row>
    <row r="4" spans="1:11" ht="12">
      <c r="A4" s="450" t="s">
        <v>201</v>
      </c>
      <c r="B4" s="450"/>
      <c r="C4" s="450"/>
      <c r="D4" s="450"/>
      <c r="E4" s="450"/>
      <c r="F4" s="450"/>
      <c r="G4" s="450"/>
      <c r="H4" s="450"/>
      <c r="I4" s="450"/>
      <c r="J4" s="450"/>
      <c r="K4" s="450"/>
    </row>
    <row r="5" spans="1:11" ht="12">
      <c r="A5" s="67"/>
      <c r="B5" s="67" t="s">
        <v>136</v>
      </c>
      <c r="C5" s="450" t="s">
        <v>12</v>
      </c>
      <c r="D5" s="450"/>
      <c r="E5" s="450"/>
      <c r="F5" s="450"/>
      <c r="G5" s="450"/>
      <c r="H5" s="450"/>
      <c r="I5" s="450"/>
      <c r="J5" s="450"/>
      <c r="K5" s="450"/>
    </row>
    <row r="6" spans="1:11" ht="12">
      <c r="A6" s="67"/>
      <c r="B6" s="67" t="s">
        <v>137</v>
      </c>
      <c r="C6" s="450" t="s">
        <v>13</v>
      </c>
      <c r="D6" s="450"/>
      <c r="E6" s="450"/>
      <c r="F6" s="450"/>
      <c r="G6" s="450"/>
      <c r="H6" s="450"/>
      <c r="I6" s="450"/>
      <c r="J6" s="450"/>
      <c r="K6" s="450"/>
    </row>
    <row r="7" spans="1:11" ht="12">
      <c r="A7" s="67"/>
      <c r="B7" s="67" t="s">
        <v>154</v>
      </c>
      <c r="C7" s="450" t="s">
        <v>38</v>
      </c>
      <c r="D7" s="450"/>
      <c r="E7" s="450"/>
      <c r="F7" s="450"/>
      <c r="G7" s="450"/>
      <c r="H7" s="450"/>
      <c r="I7" s="450"/>
      <c r="J7" s="450"/>
      <c r="K7" s="450"/>
    </row>
    <row r="8" spans="1:11" ht="12">
      <c r="A8" s="67"/>
      <c r="B8" s="67" t="s">
        <v>138</v>
      </c>
      <c r="C8" s="450" t="s">
        <v>209</v>
      </c>
      <c r="D8" s="450"/>
      <c r="E8" s="450"/>
      <c r="F8" s="450"/>
      <c r="G8" s="450"/>
      <c r="H8" s="450"/>
      <c r="I8" s="450"/>
      <c r="J8" s="450"/>
      <c r="K8" s="450"/>
    </row>
    <row r="9" spans="1:11" ht="12">
      <c r="A9" s="67"/>
      <c r="B9" s="67" t="s">
        <v>139</v>
      </c>
      <c r="C9" s="450" t="s">
        <v>15</v>
      </c>
      <c r="D9" s="450"/>
      <c r="E9" s="450"/>
      <c r="F9" s="450"/>
      <c r="G9" s="450"/>
      <c r="H9" s="450"/>
      <c r="I9" s="450"/>
      <c r="J9" s="450"/>
      <c r="K9" s="450"/>
    </row>
    <row r="10" spans="1:11" ht="12">
      <c r="A10" s="450" t="s">
        <v>10</v>
      </c>
      <c r="B10" s="450"/>
      <c r="C10" s="450"/>
      <c r="D10" s="450"/>
      <c r="E10" s="450"/>
      <c r="F10" s="450"/>
      <c r="G10" s="450"/>
      <c r="H10" s="450"/>
      <c r="I10" s="450"/>
      <c r="J10" s="450"/>
      <c r="K10" s="450"/>
    </row>
    <row r="11" spans="1:11" ht="12">
      <c r="A11" s="313"/>
      <c r="B11" s="67" t="s">
        <v>140</v>
      </c>
      <c r="C11" s="310" t="s">
        <v>607</v>
      </c>
      <c r="D11" s="313"/>
      <c r="E11" s="313"/>
      <c r="F11" s="313"/>
      <c r="G11" s="313"/>
      <c r="H11" s="313"/>
      <c r="I11" s="313"/>
      <c r="J11" s="313"/>
      <c r="K11" s="313"/>
    </row>
    <row r="12" spans="1:11" ht="12">
      <c r="A12" s="313"/>
      <c r="B12" s="67" t="s">
        <v>141</v>
      </c>
      <c r="C12" s="310" t="s">
        <v>608</v>
      </c>
      <c r="D12" s="313"/>
      <c r="E12" s="313"/>
      <c r="F12" s="313"/>
      <c r="G12" s="313"/>
      <c r="H12" s="313"/>
      <c r="I12" s="313"/>
      <c r="J12" s="313"/>
      <c r="K12" s="313"/>
    </row>
    <row r="13" spans="1:11" ht="12">
      <c r="A13" s="67"/>
      <c r="B13" s="67" t="s">
        <v>142</v>
      </c>
      <c r="C13" s="450" t="s">
        <v>156</v>
      </c>
      <c r="D13" s="450"/>
      <c r="E13" s="450"/>
      <c r="F13" s="450"/>
      <c r="G13" s="450"/>
      <c r="H13" s="450"/>
      <c r="I13" s="450"/>
      <c r="J13" s="450"/>
      <c r="K13" s="450"/>
    </row>
    <row r="14" spans="1:11" ht="12">
      <c r="A14" s="67"/>
      <c r="B14" s="67" t="s">
        <v>143</v>
      </c>
      <c r="C14" s="450" t="s">
        <v>163</v>
      </c>
      <c r="D14" s="450"/>
      <c r="E14" s="450"/>
      <c r="F14" s="450"/>
      <c r="G14" s="450"/>
      <c r="H14" s="450"/>
      <c r="I14" s="450"/>
      <c r="J14" s="450"/>
      <c r="K14" s="450"/>
    </row>
    <row r="15" spans="1:11" ht="12">
      <c r="A15" s="67"/>
      <c r="B15" s="67" t="s">
        <v>144</v>
      </c>
      <c r="C15" s="203" t="s">
        <v>164</v>
      </c>
      <c r="D15" s="203"/>
      <c r="E15" s="203"/>
      <c r="F15" s="203"/>
      <c r="G15" s="203"/>
      <c r="H15" s="203"/>
      <c r="I15" s="203"/>
      <c r="J15" s="203"/>
      <c r="K15" s="203"/>
    </row>
    <row r="16" spans="1:11" ht="12">
      <c r="A16" s="67"/>
      <c r="B16" s="67" t="s">
        <v>145</v>
      </c>
      <c r="C16" s="203" t="s">
        <v>162</v>
      </c>
      <c r="D16" s="203"/>
      <c r="E16" s="203"/>
      <c r="F16" s="203"/>
      <c r="G16" s="203"/>
      <c r="H16" s="203"/>
      <c r="I16" s="203"/>
      <c r="J16" s="203"/>
      <c r="K16" s="203"/>
    </row>
    <row r="17" spans="1:11" ht="12">
      <c r="A17" s="67"/>
      <c r="B17" s="67" t="s">
        <v>146</v>
      </c>
      <c r="C17" s="450" t="s">
        <v>148</v>
      </c>
      <c r="D17" s="450"/>
      <c r="E17" s="450"/>
      <c r="F17" s="450"/>
      <c r="G17" s="450"/>
      <c r="H17" s="450"/>
      <c r="I17" s="450"/>
      <c r="J17" s="450"/>
      <c r="K17" s="450"/>
    </row>
    <row r="18" spans="1:11" ht="12">
      <c r="A18" s="262" t="s">
        <v>11</v>
      </c>
      <c r="B18" s="262"/>
    </row>
    <row r="19" spans="1:11" ht="12">
      <c r="A19" s="67"/>
      <c r="B19" s="67" t="s">
        <v>152</v>
      </c>
      <c r="C19" s="450" t="s">
        <v>180</v>
      </c>
      <c r="D19" s="450"/>
      <c r="E19" s="450"/>
      <c r="F19" s="450"/>
      <c r="G19" s="450"/>
      <c r="H19" s="450"/>
      <c r="I19" s="450"/>
      <c r="J19" s="450"/>
      <c r="K19" s="450"/>
    </row>
    <row r="20" spans="1:11" ht="12">
      <c r="A20" s="67"/>
      <c r="B20" s="67" t="s">
        <v>262</v>
      </c>
      <c r="C20" s="450" t="s">
        <v>629</v>
      </c>
      <c r="D20" s="450"/>
      <c r="E20" s="450"/>
      <c r="F20" s="450"/>
      <c r="G20" s="450"/>
      <c r="H20" s="450"/>
      <c r="I20" s="450"/>
      <c r="J20" s="450"/>
      <c r="K20" s="450"/>
    </row>
    <row r="21" spans="1:11" ht="12">
      <c r="B21" s="67" t="s">
        <v>158</v>
      </c>
      <c r="C21" s="450" t="s">
        <v>157</v>
      </c>
      <c r="D21" s="450"/>
      <c r="E21" s="450"/>
      <c r="F21" s="450"/>
      <c r="G21" s="450"/>
      <c r="H21" s="450"/>
      <c r="I21" s="450"/>
      <c r="J21" s="450"/>
      <c r="K21" s="450"/>
    </row>
    <row r="22" spans="1:11" ht="12">
      <c r="A22" s="203" t="s">
        <v>200</v>
      </c>
      <c r="B22" s="67" t="s">
        <v>159</v>
      </c>
      <c r="C22" s="450" t="s">
        <v>550</v>
      </c>
      <c r="D22" s="450"/>
      <c r="E22" s="450"/>
      <c r="F22" s="450"/>
      <c r="G22" s="450"/>
      <c r="H22" s="450"/>
      <c r="I22" s="450"/>
      <c r="J22" s="450"/>
      <c r="K22" s="450"/>
    </row>
    <row r="23" spans="1:11" ht="12">
      <c r="B23" s="203" t="s">
        <v>160</v>
      </c>
      <c r="C23" s="450" t="s">
        <v>153</v>
      </c>
      <c r="D23" s="450"/>
      <c r="E23" s="450"/>
      <c r="F23" s="450"/>
      <c r="G23" s="450"/>
      <c r="H23" s="450"/>
      <c r="I23" s="450"/>
      <c r="J23" s="450"/>
      <c r="K23" s="450"/>
    </row>
    <row r="24" spans="1:11" ht="12">
      <c r="A24" s="67"/>
      <c r="B24" s="67" t="s">
        <v>161</v>
      </c>
      <c r="C24" s="450" t="s">
        <v>4</v>
      </c>
      <c r="D24" s="450"/>
      <c r="E24" s="450"/>
      <c r="F24" s="450"/>
      <c r="G24" s="450"/>
      <c r="H24" s="450"/>
      <c r="I24" s="450"/>
      <c r="J24" s="450"/>
      <c r="K24" s="450"/>
    </row>
    <row r="25" spans="1:11" ht="12">
      <c r="B25" s="67" t="s">
        <v>606</v>
      </c>
      <c r="C25" s="450" t="s">
        <v>263</v>
      </c>
      <c r="D25" s="450"/>
      <c r="E25" s="450"/>
      <c r="F25" s="450"/>
      <c r="G25" s="450"/>
      <c r="H25" s="450"/>
      <c r="I25" s="450"/>
      <c r="J25" s="450"/>
      <c r="K25" s="450"/>
    </row>
    <row r="26" spans="1:11" ht="12">
      <c r="A26" s="67"/>
      <c r="B26" s="67"/>
    </row>
    <row r="27" spans="1:11" ht="12">
      <c r="A27" s="67"/>
      <c r="B27" s="67"/>
    </row>
    <row r="28" spans="1:11" ht="12">
      <c r="B28" s="67"/>
    </row>
    <row r="30" spans="1:11" ht="12">
      <c r="B30" s="67"/>
    </row>
  </sheetData>
  <mergeCells count="19">
    <mergeCell ref="C9:K9"/>
    <mergeCell ref="A10:K10"/>
    <mergeCell ref="C19:K19"/>
    <mergeCell ref="C25:K25"/>
    <mergeCell ref="C24:K24"/>
    <mergeCell ref="C14:K14"/>
    <mergeCell ref="C13:K13"/>
    <mergeCell ref="C17:K17"/>
    <mergeCell ref="C20:K20"/>
    <mergeCell ref="C23:K23"/>
    <mergeCell ref="C22:K22"/>
    <mergeCell ref="C21:K21"/>
    <mergeCell ref="A1:K1"/>
    <mergeCell ref="A2:K2"/>
    <mergeCell ref="C6:K6"/>
    <mergeCell ref="C8:K8"/>
    <mergeCell ref="A4:K4"/>
    <mergeCell ref="C5:K5"/>
    <mergeCell ref="C7:K7"/>
  </mergeCells>
  <phoneticPr fontId="3" type="noConversion"/>
  <pageMargins left="0.5" right="0.5" top="1" bottom="1" header="0.5" footer="0.5"/>
  <pageSetup orientation="portrait" horizontalDpi="4294967292" r:id="rId1"/>
  <headerFooter alignWithMargins="0"/>
</worksheet>
</file>

<file path=xl/worksheets/sheet10.xml><?xml version="1.0" encoding="utf-8"?>
<worksheet xmlns="http://schemas.openxmlformats.org/spreadsheetml/2006/main" xmlns:r="http://schemas.openxmlformats.org/officeDocument/2006/relationships">
  <sheetPr codeName="Sheet10" enableFormatConditionsCalculation="0">
    <tabColor indexed="40"/>
  </sheetPr>
  <dimension ref="A1:L77"/>
  <sheetViews>
    <sheetView zoomScaleNormal="100" workbookViewId="0">
      <pane xSplit="1" ySplit="3" topLeftCell="B55" activePane="bottomRight" state="frozen"/>
      <selection pane="topRight" activeCell="B1" sqref="B1"/>
      <selection pane="bottomLeft" activeCell="A4" sqref="A4"/>
      <selection pane="bottomRight" activeCell="G71" sqref="G71"/>
    </sheetView>
  </sheetViews>
  <sheetFormatPr defaultRowHeight="11.25"/>
  <cols>
    <col min="1" max="1" width="14.42578125" style="21" customWidth="1"/>
    <col min="2" max="2" width="12.140625" style="21" customWidth="1"/>
    <col min="3" max="3" width="8.85546875" style="21" bestFit="1" customWidth="1"/>
    <col min="4" max="4" width="8.85546875" style="21" customWidth="1"/>
    <col min="5" max="5" width="8.28515625" style="21" customWidth="1"/>
    <col min="6" max="6" width="45.28515625" style="84" customWidth="1"/>
    <col min="7" max="7" width="9" style="1" customWidth="1"/>
    <col min="8" max="8" width="10.7109375" style="84" customWidth="1"/>
    <col min="9" max="9" width="7.7109375" style="402" customWidth="1"/>
    <col min="10" max="10" width="11.7109375" style="84" customWidth="1"/>
    <col min="11" max="11" width="9.140625" style="84"/>
    <col min="12" max="12" width="11.42578125" style="84" bestFit="1" customWidth="1"/>
    <col min="13" max="16384" width="9.140625" style="1"/>
  </cols>
  <sheetData>
    <row r="1" spans="1:12" ht="12">
      <c r="A1" s="483" t="str">
        <f>'Table of Contents'!B14&amp;":  "&amp;'Table of Contents'!C14</f>
        <v>Tab 9:  Pennsylvania Pre-K Counts Reach Data</v>
      </c>
      <c r="B1" s="483"/>
      <c r="C1" s="483"/>
      <c r="D1" s="483"/>
      <c r="E1" s="483"/>
      <c r="F1" s="500"/>
      <c r="G1" s="500"/>
      <c r="H1" s="500"/>
      <c r="I1" s="500"/>
      <c r="J1" s="500"/>
    </row>
    <row r="2" spans="1:12" ht="12">
      <c r="A2" s="508" t="str">
        <f>'3'!A2</f>
        <v>2010-2011</v>
      </c>
      <c r="B2" s="509"/>
      <c r="C2" s="509"/>
      <c r="D2" s="509"/>
      <c r="E2" s="509"/>
      <c r="F2" s="487" t="s">
        <v>174</v>
      </c>
      <c r="G2" s="510"/>
      <c r="H2" s="510"/>
      <c r="I2" s="510"/>
      <c r="J2" s="510"/>
      <c r="K2" s="510"/>
      <c r="L2" s="488"/>
    </row>
    <row r="3" spans="1:12" s="133" customFormat="1" ht="48" customHeight="1">
      <c r="A3" s="218" t="str">
        <f>'1'!A2</f>
        <v>County</v>
      </c>
      <c r="B3" s="219" t="str">
        <f>'1'!C2</f>
        <v>County Classification</v>
      </c>
      <c r="C3" s="76" t="str">
        <f>'16'!C2</f>
        <v># of Children Ages 0-2*</v>
      </c>
      <c r="D3" s="76" t="str">
        <f>'16'!D2</f>
        <v># of Children Ages 3-4*</v>
      </c>
      <c r="E3" s="76" t="str">
        <f>'16'!E2</f>
        <v># of Children Under 5*</v>
      </c>
      <c r="F3" s="76" t="s">
        <v>304</v>
      </c>
      <c r="G3" s="76" t="s">
        <v>166</v>
      </c>
      <c r="H3" s="76" t="s">
        <v>305</v>
      </c>
      <c r="I3" s="76" t="s">
        <v>184</v>
      </c>
      <c r="J3" s="220" t="s">
        <v>232</v>
      </c>
      <c r="K3" s="220" t="s">
        <v>306</v>
      </c>
      <c r="L3" s="220" t="s">
        <v>307</v>
      </c>
    </row>
    <row r="4" spans="1:12">
      <c r="A4" s="19" t="s">
        <v>50</v>
      </c>
      <c r="B4" s="58" t="s">
        <v>122</v>
      </c>
      <c r="C4" s="13">
        <f>'16'!C4</f>
        <v>3260</v>
      </c>
      <c r="D4" s="13">
        <f>'16'!D4</f>
        <v>2334</v>
      </c>
      <c r="E4" s="13">
        <f>'16'!E4</f>
        <v>5594</v>
      </c>
      <c r="F4" s="132" t="s">
        <v>369</v>
      </c>
      <c r="G4" s="132">
        <v>2</v>
      </c>
      <c r="H4" s="398">
        <v>192670</v>
      </c>
      <c r="I4" s="132">
        <v>34</v>
      </c>
      <c r="J4" s="394">
        <f t="shared" ref="J4:J35" si="0">I4/D4</f>
        <v>1.456726649528706E-2</v>
      </c>
      <c r="K4" s="132">
        <v>1456</v>
      </c>
      <c r="L4" s="214">
        <v>2.3351648351648352E-2</v>
      </c>
    </row>
    <row r="5" spans="1:12" ht="63" customHeight="1">
      <c r="A5" s="19" t="s">
        <v>51</v>
      </c>
      <c r="B5" s="58" t="s">
        <v>118</v>
      </c>
      <c r="C5" s="13">
        <f>'16'!C5</f>
        <v>38336</v>
      </c>
      <c r="D5" s="13">
        <f>'16'!D5</f>
        <v>25304</v>
      </c>
      <c r="E5" s="13">
        <f>'16'!E5</f>
        <v>63640</v>
      </c>
      <c r="F5" s="132" t="s">
        <v>370</v>
      </c>
      <c r="G5" s="132">
        <v>10</v>
      </c>
      <c r="H5" s="398">
        <v>7241168</v>
      </c>
      <c r="I5" s="132">
        <v>1102</v>
      </c>
      <c r="J5" s="394">
        <f t="shared" si="0"/>
        <v>4.3550426809990515E-2</v>
      </c>
      <c r="K5" s="132">
        <v>13608</v>
      </c>
      <c r="L5" s="214">
        <v>8.0981775426219871E-2</v>
      </c>
    </row>
    <row r="6" spans="1:12">
      <c r="A6" s="19" t="s">
        <v>52</v>
      </c>
      <c r="B6" s="58" t="s">
        <v>122</v>
      </c>
      <c r="C6" s="13">
        <f>'16'!C6</f>
        <v>2129</v>
      </c>
      <c r="D6" s="13">
        <f>'16'!D6</f>
        <v>1476</v>
      </c>
      <c r="E6" s="13">
        <f>'16'!E6</f>
        <v>3605</v>
      </c>
      <c r="F6" s="132" t="s">
        <v>371</v>
      </c>
      <c r="G6" s="132">
        <v>1</v>
      </c>
      <c r="H6" s="398">
        <v>150100</v>
      </c>
      <c r="I6" s="132">
        <v>19</v>
      </c>
      <c r="J6" s="394">
        <f t="shared" si="0"/>
        <v>1.2872628726287264E-2</v>
      </c>
      <c r="K6" s="132">
        <v>1052</v>
      </c>
      <c r="L6" s="214">
        <v>1.8060836501901139E-2</v>
      </c>
    </row>
    <row r="7" spans="1:12" ht="51" customHeight="1">
      <c r="A7" s="19" t="s">
        <v>53</v>
      </c>
      <c r="B7" s="58" t="s">
        <v>118</v>
      </c>
      <c r="C7" s="13">
        <f>'16'!C7</f>
        <v>5417</v>
      </c>
      <c r="D7" s="13">
        <f>'16'!D7</f>
        <v>3549</v>
      </c>
      <c r="E7" s="13">
        <f>'16'!E7</f>
        <v>8966</v>
      </c>
      <c r="F7" s="132" t="s">
        <v>372</v>
      </c>
      <c r="G7" s="132">
        <v>7</v>
      </c>
      <c r="H7" s="398">
        <v>885042.71844660188</v>
      </c>
      <c r="I7" s="132">
        <v>134</v>
      </c>
      <c r="J7" s="394">
        <f t="shared" si="0"/>
        <v>3.7757114680191606E-2</v>
      </c>
      <c r="K7" s="132">
        <v>2277</v>
      </c>
      <c r="L7" s="214">
        <v>5.8849363197189287E-2</v>
      </c>
    </row>
    <row r="8" spans="1:12">
      <c r="A8" s="19" t="s">
        <v>54</v>
      </c>
      <c r="B8" s="58" t="s">
        <v>122</v>
      </c>
      <c r="C8" s="13">
        <f>'16'!C8</f>
        <v>1561</v>
      </c>
      <c r="D8" s="13">
        <f>'16'!D8</f>
        <v>1066</v>
      </c>
      <c r="E8" s="13">
        <f>'16'!E8</f>
        <v>2627</v>
      </c>
      <c r="F8" s="132" t="s">
        <v>373</v>
      </c>
      <c r="G8" s="132">
        <v>2</v>
      </c>
      <c r="H8" s="398">
        <v>438450</v>
      </c>
      <c r="I8" s="132">
        <v>109</v>
      </c>
      <c r="J8" s="394">
        <f t="shared" si="0"/>
        <v>0.10225140712945591</v>
      </c>
      <c r="K8" s="132">
        <v>779</v>
      </c>
      <c r="L8" s="214">
        <v>0.13992297817715019</v>
      </c>
    </row>
    <row r="9" spans="1:12">
      <c r="A9" s="19" t="s">
        <v>55</v>
      </c>
      <c r="B9" s="58" t="s">
        <v>118</v>
      </c>
      <c r="C9" s="13">
        <f>'16'!C9</f>
        <v>14834</v>
      </c>
      <c r="D9" s="13">
        <f>'16'!D9</f>
        <v>10454</v>
      </c>
      <c r="E9" s="13">
        <f>'16'!E9</f>
        <v>25288</v>
      </c>
      <c r="F9" s="132" t="s">
        <v>374</v>
      </c>
      <c r="G9" s="132">
        <v>1</v>
      </c>
      <c r="H9" s="398">
        <v>1564200</v>
      </c>
      <c r="I9" s="132">
        <v>209</v>
      </c>
      <c r="J9" s="394">
        <f t="shared" si="0"/>
        <v>1.9992347426822269E-2</v>
      </c>
      <c r="K9" s="132">
        <v>6452</v>
      </c>
      <c r="L9" s="214">
        <v>3.2393056416615003E-2</v>
      </c>
    </row>
    <row r="10" spans="1:12" ht="22.5">
      <c r="A10" s="19" t="s">
        <v>56</v>
      </c>
      <c r="B10" s="58" t="s">
        <v>122</v>
      </c>
      <c r="C10" s="13">
        <f>'16'!C10</f>
        <v>4316</v>
      </c>
      <c r="D10" s="13">
        <f>'16'!D10</f>
        <v>2911</v>
      </c>
      <c r="E10" s="13">
        <f>'16'!E10</f>
        <v>7227</v>
      </c>
      <c r="F10" s="132" t="s">
        <v>375</v>
      </c>
      <c r="G10" s="132">
        <v>4</v>
      </c>
      <c r="H10" s="398">
        <v>1030950</v>
      </c>
      <c r="I10" s="132">
        <v>157</v>
      </c>
      <c r="J10" s="394">
        <f t="shared" si="0"/>
        <v>5.3933356234970802E-2</v>
      </c>
      <c r="K10" s="132">
        <v>2096</v>
      </c>
      <c r="L10" s="214">
        <v>7.4904580152671763E-2</v>
      </c>
    </row>
    <row r="11" spans="1:12" ht="22.5">
      <c r="A11" s="19" t="s">
        <v>57</v>
      </c>
      <c r="B11" s="58" t="s">
        <v>122</v>
      </c>
      <c r="C11" s="13">
        <f>'16'!C11</f>
        <v>2246</v>
      </c>
      <c r="D11" s="13">
        <f>'16'!D11</f>
        <v>1518</v>
      </c>
      <c r="E11" s="13">
        <f>'16'!E11</f>
        <v>3764</v>
      </c>
      <c r="F11" s="132" t="s">
        <v>376</v>
      </c>
      <c r="G11" s="132">
        <v>3</v>
      </c>
      <c r="H11" s="398">
        <v>537200</v>
      </c>
      <c r="I11" s="132">
        <v>86</v>
      </c>
      <c r="J11" s="394">
        <f t="shared" si="0"/>
        <v>5.6653491436100128E-2</v>
      </c>
      <c r="K11" s="132">
        <v>1145</v>
      </c>
      <c r="L11" s="214">
        <v>7.5109170305676862E-2</v>
      </c>
    </row>
    <row r="12" spans="1:12" ht="22.5">
      <c r="A12" s="19" t="s">
        <v>259</v>
      </c>
      <c r="B12" s="58" t="s">
        <v>118</v>
      </c>
      <c r="C12" s="13">
        <f>'16'!C12</f>
        <v>19766</v>
      </c>
      <c r="D12" s="13">
        <f>'16'!D12</f>
        <v>14384</v>
      </c>
      <c r="E12" s="13">
        <f>'16'!E12</f>
        <v>34150</v>
      </c>
      <c r="F12" s="132" t="s">
        <v>377</v>
      </c>
      <c r="G12" s="132">
        <v>4</v>
      </c>
      <c r="H12" s="398">
        <v>1186250</v>
      </c>
      <c r="I12" s="132">
        <v>182</v>
      </c>
      <c r="J12" s="394">
        <f t="shared" si="0"/>
        <v>1.2652947719688543E-2</v>
      </c>
      <c r="K12" s="132">
        <v>4673</v>
      </c>
      <c r="L12" s="214">
        <v>3.8947143162850417E-2</v>
      </c>
    </row>
    <row r="13" spans="1:12">
      <c r="A13" s="19" t="s">
        <v>58</v>
      </c>
      <c r="B13" s="58" t="s">
        <v>122</v>
      </c>
      <c r="C13" s="13">
        <f>'16'!C13</f>
        <v>5721</v>
      </c>
      <c r="D13" s="13">
        <f>'16'!D13</f>
        <v>4262</v>
      </c>
      <c r="E13" s="13">
        <f>'16'!E13</f>
        <v>9983</v>
      </c>
      <c r="F13" s="132" t="s">
        <v>378</v>
      </c>
      <c r="G13" s="132">
        <v>2</v>
      </c>
      <c r="H13" s="398">
        <v>604107.28155339812</v>
      </c>
      <c r="I13" s="132">
        <v>93</v>
      </c>
      <c r="J13" s="394">
        <f t="shared" si="0"/>
        <v>2.1820741435945566E-2</v>
      </c>
      <c r="K13" s="132">
        <v>1846</v>
      </c>
      <c r="L13" s="214">
        <v>5.0379198266522207E-2</v>
      </c>
    </row>
    <row r="14" spans="1:12" ht="33.75">
      <c r="A14" s="19" t="s">
        <v>59</v>
      </c>
      <c r="B14" s="58" t="s">
        <v>122</v>
      </c>
      <c r="C14" s="13">
        <f>'16'!C14</f>
        <v>4199</v>
      </c>
      <c r="D14" s="13">
        <f>'16'!D14</f>
        <v>3044</v>
      </c>
      <c r="E14" s="13">
        <f>'16'!E14</f>
        <v>7243</v>
      </c>
      <c r="F14" s="132" t="s">
        <v>379</v>
      </c>
      <c r="G14" s="132">
        <v>7</v>
      </c>
      <c r="H14" s="398">
        <v>1413430</v>
      </c>
      <c r="I14" s="132">
        <v>206</v>
      </c>
      <c r="J14" s="394">
        <f t="shared" si="0"/>
        <v>6.7674113009198428E-2</v>
      </c>
      <c r="K14" s="132">
        <v>2111</v>
      </c>
      <c r="L14" s="214">
        <v>9.7584083372809091E-2</v>
      </c>
    </row>
    <row r="15" spans="1:12">
      <c r="A15" s="19" t="s">
        <v>60</v>
      </c>
      <c r="B15" s="58" t="s">
        <v>122</v>
      </c>
      <c r="C15" s="13">
        <f>'16'!C15</f>
        <v>139</v>
      </c>
      <c r="D15" s="13">
        <f>'16'!D15</f>
        <v>80</v>
      </c>
      <c r="E15" s="13">
        <f>'16'!E15</f>
        <v>219</v>
      </c>
      <c r="F15" s="132" t="s">
        <v>380</v>
      </c>
      <c r="G15" s="132">
        <v>1</v>
      </c>
      <c r="H15" s="398">
        <v>118500</v>
      </c>
      <c r="I15" s="132">
        <v>15</v>
      </c>
      <c r="J15" s="394">
        <f t="shared" si="0"/>
        <v>0.1875</v>
      </c>
      <c r="K15" s="132">
        <v>72</v>
      </c>
      <c r="L15" s="214">
        <v>0.20833333333333334</v>
      </c>
    </row>
    <row r="16" spans="1:12">
      <c r="A16" s="19" t="s">
        <v>61</v>
      </c>
      <c r="B16" s="58" t="s">
        <v>122</v>
      </c>
      <c r="C16" s="13">
        <f>'16'!C16</f>
        <v>2045</v>
      </c>
      <c r="D16" s="13">
        <f>'16'!D16</f>
        <v>1442</v>
      </c>
      <c r="E16" s="13">
        <f>'16'!E16</f>
        <v>3487</v>
      </c>
      <c r="F16" s="132" t="s">
        <v>381</v>
      </c>
      <c r="G16" s="132">
        <v>2</v>
      </c>
      <c r="H16" s="398">
        <v>284400</v>
      </c>
      <c r="I16" s="132">
        <v>56</v>
      </c>
      <c r="J16" s="394">
        <f t="shared" si="0"/>
        <v>3.8834951456310676E-2</v>
      </c>
      <c r="K16" s="132">
        <v>928</v>
      </c>
      <c r="L16" s="214">
        <v>6.0344827586206899E-2</v>
      </c>
    </row>
    <row r="17" spans="1:12" ht="22.5">
      <c r="A17" s="19" t="s">
        <v>62</v>
      </c>
      <c r="B17" s="58" t="s">
        <v>122</v>
      </c>
      <c r="C17" s="13">
        <f>'16'!C17</f>
        <v>4001</v>
      </c>
      <c r="D17" s="13">
        <f>'16'!D17</f>
        <v>2770</v>
      </c>
      <c r="E17" s="13">
        <f>'16'!E17</f>
        <v>6771</v>
      </c>
      <c r="F17" s="132" t="s">
        <v>382</v>
      </c>
      <c r="G17" s="132">
        <v>3</v>
      </c>
      <c r="H17" s="398">
        <v>885082.74336283188</v>
      </c>
      <c r="I17" s="132">
        <v>157</v>
      </c>
      <c r="J17" s="394">
        <f t="shared" si="0"/>
        <v>5.6678700361010831E-2</v>
      </c>
      <c r="K17" s="132">
        <v>1487</v>
      </c>
      <c r="L17" s="214">
        <v>0.10558170813718896</v>
      </c>
    </row>
    <row r="18" spans="1:12" ht="22.5">
      <c r="A18" s="19" t="s">
        <v>63</v>
      </c>
      <c r="B18" s="58" t="s">
        <v>118</v>
      </c>
      <c r="C18" s="13">
        <f>'16'!C18</f>
        <v>17963</v>
      </c>
      <c r="D18" s="13">
        <f>'16'!D18</f>
        <v>13163</v>
      </c>
      <c r="E18" s="13">
        <f>'16'!E18</f>
        <v>31126</v>
      </c>
      <c r="F18" s="132" t="s">
        <v>383</v>
      </c>
      <c r="G18" s="132">
        <v>4</v>
      </c>
      <c r="H18" s="398">
        <v>505600</v>
      </c>
      <c r="I18" s="132">
        <v>55</v>
      </c>
      <c r="J18" s="394">
        <f t="shared" si="0"/>
        <v>4.1783787890298562E-3</v>
      </c>
      <c r="K18" s="132">
        <v>4028</v>
      </c>
      <c r="L18" s="214">
        <v>1.365441906653426E-2</v>
      </c>
    </row>
    <row r="19" spans="1:12">
      <c r="A19" s="19" t="s">
        <v>64</v>
      </c>
      <c r="B19" s="58" t="s">
        <v>122</v>
      </c>
      <c r="C19" s="13">
        <f>'16'!C19</f>
        <v>1226</v>
      </c>
      <c r="D19" s="13">
        <f>'16'!D19</f>
        <v>827</v>
      </c>
      <c r="E19" s="13">
        <f>'16'!E19</f>
        <v>2053</v>
      </c>
      <c r="F19" s="132" t="s">
        <v>384</v>
      </c>
      <c r="G19" s="132">
        <v>1</v>
      </c>
      <c r="H19" s="398">
        <v>422650</v>
      </c>
      <c r="I19" s="132">
        <v>109</v>
      </c>
      <c r="J19" s="394">
        <f t="shared" si="0"/>
        <v>0.13180169286577992</v>
      </c>
      <c r="K19" s="132">
        <v>583</v>
      </c>
      <c r="L19" s="214">
        <v>0.18696397941680962</v>
      </c>
    </row>
    <row r="20" spans="1:12" ht="22.5">
      <c r="A20" s="19" t="s">
        <v>65</v>
      </c>
      <c r="B20" s="58" t="s">
        <v>122</v>
      </c>
      <c r="C20" s="13">
        <f>'16'!C20</f>
        <v>2393</v>
      </c>
      <c r="D20" s="13">
        <f>'16'!D20</f>
        <v>1660</v>
      </c>
      <c r="E20" s="13">
        <f>'16'!E20</f>
        <v>4053</v>
      </c>
      <c r="F20" s="132" t="s">
        <v>385</v>
      </c>
      <c r="G20" s="132">
        <v>3</v>
      </c>
      <c r="H20" s="398">
        <v>848267.25663716812</v>
      </c>
      <c r="I20" s="132">
        <v>166</v>
      </c>
      <c r="J20" s="394">
        <f t="shared" si="0"/>
        <v>0.1</v>
      </c>
      <c r="K20" s="132">
        <v>1231</v>
      </c>
      <c r="L20" s="214">
        <v>0.13484971567831031</v>
      </c>
    </row>
    <row r="21" spans="1:12" ht="22.5">
      <c r="A21" s="19" t="s">
        <v>66</v>
      </c>
      <c r="B21" s="58" t="s">
        <v>122</v>
      </c>
      <c r="C21" s="13">
        <f>'16'!C21</f>
        <v>1301</v>
      </c>
      <c r="D21" s="13">
        <f>'16'!D21</f>
        <v>904</v>
      </c>
      <c r="E21" s="13">
        <f>'16'!E21</f>
        <v>2205</v>
      </c>
      <c r="F21" s="132" t="s">
        <v>386</v>
      </c>
      <c r="G21" s="132">
        <v>2</v>
      </c>
      <c r="H21" s="398">
        <v>561246.98795180721</v>
      </c>
      <c r="I21" s="132">
        <v>89</v>
      </c>
      <c r="J21" s="394">
        <f t="shared" si="0"/>
        <v>9.8451327433628319E-2</v>
      </c>
      <c r="K21" s="132">
        <v>646</v>
      </c>
      <c r="L21" s="214">
        <v>0.13777089783281735</v>
      </c>
    </row>
    <row r="22" spans="1:12">
      <c r="A22" s="19" t="s">
        <v>67</v>
      </c>
      <c r="B22" s="58" t="s">
        <v>122</v>
      </c>
      <c r="C22" s="13">
        <f>'16'!C22</f>
        <v>1869</v>
      </c>
      <c r="D22" s="13">
        <f>'16'!D22</f>
        <v>1351</v>
      </c>
      <c r="E22" s="13">
        <f>'16'!E22</f>
        <v>3220</v>
      </c>
      <c r="F22" s="132" t="s">
        <v>387</v>
      </c>
      <c r="G22" s="132">
        <v>1</v>
      </c>
      <c r="H22" s="398">
        <v>118500</v>
      </c>
      <c r="I22" s="132">
        <v>15</v>
      </c>
      <c r="J22" s="394">
        <f t="shared" si="0"/>
        <v>1.1102886750555145E-2</v>
      </c>
      <c r="K22" s="132">
        <v>933</v>
      </c>
      <c r="L22" s="214">
        <v>1.607717041800643E-2</v>
      </c>
    </row>
    <row r="23" spans="1:12">
      <c r="A23" s="19" t="s">
        <v>68</v>
      </c>
      <c r="B23" s="58" t="s">
        <v>122</v>
      </c>
      <c r="C23" s="13">
        <f>'16'!C23</f>
        <v>2942</v>
      </c>
      <c r="D23" s="13">
        <f>'16'!D23</f>
        <v>2128</v>
      </c>
      <c r="E23" s="13">
        <f>'16'!E23</f>
        <v>5070</v>
      </c>
      <c r="F23" s="132" t="s">
        <v>388</v>
      </c>
      <c r="G23" s="132">
        <v>2</v>
      </c>
      <c r="H23" s="398">
        <v>952743.15476190473</v>
      </c>
      <c r="I23" s="132">
        <v>130</v>
      </c>
      <c r="J23" s="394">
        <f t="shared" si="0"/>
        <v>6.1090225563909771E-2</v>
      </c>
      <c r="K23" s="132">
        <v>1546</v>
      </c>
      <c r="L23" s="214">
        <v>8.4087968952134537E-2</v>
      </c>
    </row>
    <row r="24" spans="1:12" ht="22.5">
      <c r="A24" s="19" t="s">
        <v>69</v>
      </c>
      <c r="B24" s="58" t="s">
        <v>118</v>
      </c>
      <c r="C24" s="13">
        <f>'16'!C24</f>
        <v>7514</v>
      </c>
      <c r="D24" s="13">
        <f>'16'!D24</f>
        <v>5219</v>
      </c>
      <c r="E24" s="13">
        <f>'16'!E24</f>
        <v>12733</v>
      </c>
      <c r="F24" s="132" t="s">
        <v>389</v>
      </c>
      <c r="G24" s="132">
        <v>3</v>
      </c>
      <c r="H24" s="398">
        <v>264707.92079207918</v>
      </c>
      <c r="I24" s="132">
        <v>46</v>
      </c>
      <c r="J24" s="394">
        <f t="shared" si="0"/>
        <v>8.8139490323816821E-3</v>
      </c>
      <c r="K24" s="132">
        <v>2359</v>
      </c>
      <c r="L24" s="214">
        <v>1.9499788045782111E-2</v>
      </c>
    </row>
    <row r="25" spans="1:12" ht="22.5">
      <c r="A25" s="19" t="s">
        <v>70</v>
      </c>
      <c r="B25" s="58" t="s">
        <v>118</v>
      </c>
      <c r="C25" s="13">
        <f>'16'!C25</f>
        <v>10076</v>
      </c>
      <c r="D25" s="13">
        <f>'16'!D25</f>
        <v>6718</v>
      </c>
      <c r="E25" s="13">
        <f>'16'!E25</f>
        <v>16794</v>
      </c>
      <c r="F25" s="132" t="s">
        <v>390</v>
      </c>
      <c r="G25" s="132">
        <v>4</v>
      </c>
      <c r="H25" s="398">
        <v>3302200</v>
      </c>
      <c r="I25" s="132">
        <v>439</v>
      </c>
      <c r="J25" s="394">
        <f t="shared" si="0"/>
        <v>6.5346829413515925E-2</v>
      </c>
      <c r="K25" s="132">
        <v>4196</v>
      </c>
      <c r="L25" s="214">
        <v>0.1046234509056244</v>
      </c>
    </row>
    <row r="26" spans="1:12" ht="22.5">
      <c r="A26" s="19" t="s">
        <v>71</v>
      </c>
      <c r="B26" s="58" t="s">
        <v>118</v>
      </c>
      <c r="C26" s="13">
        <f>'16'!C26</f>
        <v>20123</v>
      </c>
      <c r="D26" s="13">
        <f>'16'!D26</f>
        <v>13856</v>
      </c>
      <c r="E26" s="13">
        <f>'16'!E26</f>
        <v>33979</v>
      </c>
      <c r="F26" s="132" t="s">
        <v>391</v>
      </c>
      <c r="G26" s="132">
        <v>3</v>
      </c>
      <c r="H26" s="398">
        <v>2757100</v>
      </c>
      <c r="I26" s="132">
        <v>346</v>
      </c>
      <c r="J26" s="394">
        <f t="shared" si="0"/>
        <v>2.4971131639722862E-2</v>
      </c>
      <c r="K26" s="132">
        <v>6274</v>
      </c>
      <c r="L26" s="214">
        <v>5.5148230793751994E-2</v>
      </c>
    </row>
    <row r="27" spans="1:12">
      <c r="A27" s="19" t="s">
        <v>72</v>
      </c>
      <c r="B27" s="58" t="s">
        <v>122</v>
      </c>
      <c r="C27" s="13">
        <f>'16'!C27</f>
        <v>876</v>
      </c>
      <c r="D27" s="13">
        <f>'16'!D27</f>
        <v>671</v>
      </c>
      <c r="E27" s="13">
        <f>'16'!E27</f>
        <v>1547</v>
      </c>
      <c r="F27" s="132"/>
      <c r="G27" s="132"/>
      <c r="H27" s="398">
        <v>0</v>
      </c>
      <c r="I27" s="132">
        <v>0</v>
      </c>
      <c r="J27" s="394">
        <f t="shared" si="0"/>
        <v>0</v>
      </c>
      <c r="K27" s="132">
        <v>452</v>
      </c>
      <c r="L27" s="214">
        <v>0</v>
      </c>
    </row>
    <row r="28" spans="1:12" ht="45">
      <c r="A28" s="19" t="s">
        <v>73</v>
      </c>
      <c r="B28" s="58" t="s">
        <v>118</v>
      </c>
      <c r="C28" s="13">
        <f>'16'!C28</f>
        <v>9893</v>
      </c>
      <c r="D28" s="13">
        <f>'16'!D28</f>
        <v>6864</v>
      </c>
      <c r="E28" s="13">
        <f>'16'!E28</f>
        <v>16757</v>
      </c>
      <c r="F28" s="132" t="s">
        <v>392</v>
      </c>
      <c r="G28" s="132">
        <v>8</v>
      </c>
      <c r="H28" s="398">
        <v>3609525</v>
      </c>
      <c r="I28" s="132">
        <v>584</v>
      </c>
      <c r="J28" s="394">
        <f t="shared" si="0"/>
        <v>8.5081585081585087E-2</v>
      </c>
      <c r="K28" s="132">
        <v>4714</v>
      </c>
      <c r="L28" s="214">
        <v>0.12388629613915995</v>
      </c>
    </row>
    <row r="29" spans="1:12">
      <c r="A29" s="19" t="s">
        <v>74</v>
      </c>
      <c r="B29" s="58" t="s">
        <v>122</v>
      </c>
      <c r="C29" s="13">
        <f>'16'!C29</f>
        <v>3977</v>
      </c>
      <c r="D29" s="13">
        <f>'16'!D29</f>
        <v>2833</v>
      </c>
      <c r="E29" s="13">
        <f>'16'!E29</f>
        <v>6810</v>
      </c>
      <c r="F29" s="132" t="s">
        <v>393</v>
      </c>
      <c r="G29" s="132">
        <v>2</v>
      </c>
      <c r="H29" s="398">
        <v>1070450</v>
      </c>
      <c r="I29" s="132">
        <v>155</v>
      </c>
      <c r="J29" s="394">
        <f t="shared" si="0"/>
        <v>5.471231909636428E-2</v>
      </c>
      <c r="K29" s="132">
        <v>2177</v>
      </c>
      <c r="L29" s="214">
        <v>7.1198897565457053E-2</v>
      </c>
    </row>
    <row r="30" spans="1:12">
      <c r="A30" s="19" t="s">
        <v>75</v>
      </c>
      <c r="B30" s="58" t="s">
        <v>122</v>
      </c>
      <c r="C30" s="13">
        <f>'16'!C30</f>
        <v>109</v>
      </c>
      <c r="D30" s="13">
        <f>'16'!D30</f>
        <v>73</v>
      </c>
      <c r="E30" s="13">
        <f>'16'!E30</f>
        <v>182</v>
      </c>
      <c r="F30" s="132"/>
      <c r="G30" s="132"/>
      <c r="H30" s="398">
        <v>0</v>
      </c>
      <c r="I30" s="132">
        <v>0</v>
      </c>
      <c r="J30" s="394">
        <f t="shared" si="0"/>
        <v>0</v>
      </c>
      <c r="K30" s="132">
        <v>63</v>
      </c>
      <c r="L30" s="214">
        <v>0</v>
      </c>
    </row>
    <row r="31" spans="1:12">
      <c r="A31" s="19" t="s">
        <v>76</v>
      </c>
      <c r="B31" s="58" t="s">
        <v>122</v>
      </c>
      <c r="C31" s="13">
        <f>'16'!C31</f>
        <v>5892</v>
      </c>
      <c r="D31" s="13">
        <f>'16'!D31</f>
        <v>4055</v>
      </c>
      <c r="E31" s="13">
        <f>'16'!E31</f>
        <v>9947</v>
      </c>
      <c r="F31" s="132" t="s">
        <v>394</v>
      </c>
      <c r="G31" s="132">
        <v>2</v>
      </c>
      <c r="H31" s="398">
        <v>624100</v>
      </c>
      <c r="I31" s="132">
        <v>79</v>
      </c>
      <c r="J31" s="394">
        <f t="shared" si="0"/>
        <v>1.9482120838471024E-2</v>
      </c>
      <c r="K31" s="132">
        <v>2682</v>
      </c>
      <c r="L31" s="214">
        <v>2.9455630126771066E-2</v>
      </c>
    </row>
    <row r="32" spans="1:12">
      <c r="A32" s="19" t="s">
        <v>77</v>
      </c>
      <c r="B32" s="58" t="s">
        <v>122</v>
      </c>
      <c r="C32" s="13">
        <f>'16'!C32</f>
        <v>547</v>
      </c>
      <c r="D32" s="13">
        <f>'16'!D32</f>
        <v>369</v>
      </c>
      <c r="E32" s="13">
        <f>'16'!E32</f>
        <v>916</v>
      </c>
      <c r="F32" s="132" t="s">
        <v>395</v>
      </c>
      <c r="G32" s="132">
        <v>1</v>
      </c>
      <c r="H32" s="398">
        <v>169850</v>
      </c>
      <c r="I32" s="132">
        <v>44</v>
      </c>
      <c r="J32" s="394">
        <f t="shared" si="0"/>
        <v>0.11924119241192412</v>
      </c>
      <c r="K32" s="132">
        <v>276</v>
      </c>
      <c r="L32" s="214">
        <v>0.15942028985507245</v>
      </c>
    </row>
    <row r="33" spans="1:12">
      <c r="A33" s="19" t="s">
        <v>78</v>
      </c>
      <c r="B33" s="58" t="s">
        <v>122</v>
      </c>
      <c r="C33" s="13">
        <f>'16'!C33</f>
        <v>1137</v>
      </c>
      <c r="D33" s="13">
        <f>'16'!D33</f>
        <v>811</v>
      </c>
      <c r="E33" s="13">
        <f>'16'!E33</f>
        <v>1948</v>
      </c>
      <c r="F33" s="132" t="s">
        <v>217</v>
      </c>
      <c r="G33" s="132">
        <v>1</v>
      </c>
      <c r="H33" s="398">
        <v>497700</v>
      </c>
      <c r="I33" s="132">
        <v>72</v>
      </c>
      <c r="J33" s="394">
        <f t="shared" si="0"/>
        <v>8.8779284833538835E-2</v>
      </c>
      <c r="K33" s="132">
        <v>597</v>
      </c>
      <c r="L33" s="214">
        <v>0.12060301507537688</v>
      </c>
    </row>
    <row r="34" spans="1:12">
      <c r="A34" s="19" t="s">
        <v>79</v>
      </c>
      <c r="B34" s="58" t="s">
        <v>122</v>
      </c>
      <c r="C34" s="13">
        <f>'16'!C34</f>
        <v>1478</v>
      </c>
      <c r="D34" s="13">
        <f>'16'!D34</f>
        <v>1019</v>
      </c>
      <c r="E34" s="13">
        <f>'16'!E34</f>
        <v>2497</v>
      </c>
      <c r="F34" s="132" t="s">
        <v>396</v>
      </c>
      <c r="G34" s="132">
        <v>1</v>
      </c>
      <c r="H34" s="398">
        <v>426600</v>
      </c>
      <c r="I34" s="132">
        <v>58</v>
      </c>
      <c r="J34" s="394">
        <f t="shared" si="0"/>
        <v>5.6918547595682038E-2</v>
      </c>
      <c r="K34" s="132">
        <v>778</v>
      </c>
      <c r="L34" s="214">
        <v>7.4550128534704371E-2</v>
      </c>
    </row>
    <row r="35" spans="1:12" ht="22.5">
      <c r="A35" s="19" t="s">
        <v>80</v>
      </c>
      <c r="B35" s="58" t="s">
        <v>122</v>
      </c>
      <c r="C35" s="13">
        <f>'16'!C35</f>
        <v>2619</v>
      </c>
      <c r="D35" s="13">
        <f>'16'!D35</f>
        <v>1878</v>
      </c>
      <c r="E35" s="13">
        <f>'16'!E35</f>
        <v>4497</v>
      </c>
      <c r="F35" s="132" t="s">
        <v>397</v>
      </c>
      <c r="G35" s="132">
        <v>4</v>
      </c>
      <c r="H35" s="398">
        <v>663600</v>
      </c>
      <c r="I35" s="132">
        <v>124</v>
      </c>
      <c r="J35" s="394">
        <f t="shared" si="0"/>
        <v>6.6027689030883921E-2</v>
      </c>
      <c r="K35" s="132">
        <v>1378</v>
      </c>
      <c r="L35" s="214">
        <v>8.9985486211901305E-2</v>
      </c>
    </row>
    <row r="36" spans="1:12">
      <c r="A36" s="19" t="s">
        <v>81</v>
      </c>
      <c r="B36" s="58" t="s">
        <v>122</v>
      </c>
      <c r="C36" s="13">
        <f>'16'!C36</f>
        <v>1538</v>
      </c>
      <c r="D36" s="13">
        <f>'16'!D36</f>
        <v>1055</v>
      </c>
      <c r="E36" s="13">
        <f>'16'!E36</f>
        <v>2593</v>
      </c>
      <c r="F36" s="132" t="s">
        <v>384</v>
      </c>
      <c r="G36" s="132">
        <v>1</v>
      </c>
      <c r="H36" s="398">
        <v>335750</v>
      </c>
      <c r="I36" s="132">
        <v>83</v>
      </c>
      <c r="J36" s="394">
        <f t="shared" ref="J36:J67" si="1">I36/D36</f>
        <v>7.8672985781990515E-2</v>
      </c>
      <c r="K36" s="132">
        <v>826</v>
      </c>
      <c r="L36" s="214">
        <v>0.10048426150121065</v>
      </c>
    </row>
    <row r="37" spans="1:12">
      <c r="A37" s="19" t="s">
        <v>82</v>
      </c>
      <c r="B37" s="58" t="s">
        <v>122</v>
      </c>
      <c r="C37" s="13">
        <f>'16'!C37</f>
        <v>915</v>
      </c>
      <c r="D37" s="13">
        <f>'16'!D37</f>
        <v>644</v>
      </c>
      <c r="E37" s="13">
        <f>'16'!E37</f>
        <v>1559</v>
      </c>
      <c r="F37" s="132"/>
      <c r="G37" s="132"/>
      <c r="H37" s="398">
        <v>0</v>
      </c>
      <c r="I37" s="132">
        <v>0</v>
      </c>
      <c r="J37" s="394">
        <f t="shared" si="1"/>
        <v>0</v>
      </c>
      <c r="K37" s="132">
        <v>489</v>
      </c>
      <c r="L37" s="214">
        <v>0</v>
      </c>
    </row>
    <row r="38" spans="1:12" ht="45">
      <c r="A38" s="19" t="s">
        <v>83</v>
      </c>
      <c r="B38" s="58" t="s">
        <v>118</v>
      </c>
      <c r="C38" s="13">
        <f>'16'!C38</f>
        <v>6837</v>
      </c>
      <c r="D38" s="13">
        <f>'16'!D38</f>
        <v>4722</v>
      </c>
      <c r="E38" s="13">
        <f>'16'!E38</f>
        <v>11559</v>
      </c>
      <c r="F38" s="132" t="s">
        <v>398</v>
      </c>
      <c r="G38" s="132">
        <v>6</v>
      </c>
      <c r="H38" s="398">
        <v>1307152.2012578617</v>
      </c>
      <c r="I38" s="132">
        <v>169</v>
      </c>
      <c r="J38" s="394">
        <f t="shared" si="1"/>
        <v>3.5789919525624735E-2</v>
      </c>
      <c r="K38" s="132">
        <v>3114</v>
      </c>
      <c r="L38" s="214">
        <v>5.4271034039820164E-2</v>
      </c>
    </row>
    <row r="39" spans="1:12" ht="45">
      <c r="A39" s="19" t="s">
        <v>84</v>
      </c>
      <c r="B39" s="58" t="s">
        <v>118</v>
      </c>
      <c r="C39" s="13">
        <f>'16'!C39</f>
        <v>21366</v>
      </c>
      <c r="D39" s="13">
        <f>'16'!D39</f>
        <v>14155</v>
      </c>
      <c r="E39" s="13">
        <f>'16'!E39</f>
        <v>35521</v>
      </c>
      <c r="F39" s="132" t="s">
        <v>399</v>
      </c>
      <c r="G39" s="132">
        <v>6</v>
      </c>
      <c r="H39" s="398">
        <v>2148521.7821782175</v>
      </c>
      <c r="I39" s="132">
        <v>306</v>
      </c>
      <c r="J39" s="394">
        <f t="shared" si="1"/>
        <v>2.1617802896503002E-2</v>
      </c>
      <c r="K39" s="132">
        <v>8759</v>
      </c>
      <c r="L39" s="214">
        <v>3.493549491951136E-2</v>
      </c>
    </row>
    <row r="40" spans="1:12">
      <c r="A40" s="19" t="s">
        <v>85</v>
      </c>
      <c r="B40" s="58" t="s">
        <v>122</v>
      </c>
      <c r="C40" s="13">
        <f>'16'!C40</f>
        <v>2888</v>
      </c>
      <c r="D40" s="13">
        <f>'16'!D40</f>
        <v>1978</v>
      </c>
      <c r="E40" s="13">
        <f>'16'!E40</f>
        <v>4866</v>
      </c>
      <c r="F40" s="132" t="s">
        <v>400</v>
      </c>
      <c r="G40" s="132">
        <v>1</v>
      </c>
      <c r="H40" s="398">
        <v>600400</v>
      </c>
      <c r="I40" s="132">
        <v>70</v>
      </c>
      <c r="J40" s="394">
        <f t="shared" si="1"/>
        <v>3.5389282103134481E-2</v>
      </c>
      <c r="K40" s="132">
        <v>1392</v>
      </c>
      <c r="L40" s="214">
        <v>5.0287356321839081E-2</v>
      </c>
    </row>
    <row r="41" spans="1:12">
      <c r="A41" s="19" t="s">
        <v>86</v>
      </c>
      <c r="B41" s="58" t="s">
        <v>118</v>
      </c>
      <c r="C41" s="13">
        <f>'16'!C41</f>
        <v>4988</v>
      </c>
      <c r="D41" s="13">
        <f>'16'!D41</f>
        <v>3470</v>
      </c>
      <c r="E41" s="13">
        <f>'16'!E41</f>
        <v>8458</v>
      </c>
      <c r="F41" s="132" t="s">
        <v>401</v>
      </c>
      <c r="G41" s="132">
        <v>1</v>
      </c>
      <c r="H41" s="398">
        <v>1007250</v>
      </c>
      <c r="I41" s="132">
        <v>185</v>
      </c>
      <c r="J41" s="394">
        <f t="shared" si="1"/>
        <v>5.3314121037463975E-2</v>
      </c>
      <c r="K41" s="132">
        <v>2216</v>
      </c>
      <c r="L41" s="214">
        <v>8.3483754512635386E-2</v>
      </c>
    </row>
    <row r="42" spans="1:12" ht="22.5">
      <c r="A42" s="19" t="s">
        <v>87</v>
      </c>
      <c r="B42" s="58" t="s">
        <v>118</v>
      </c>
      <c r="C42" s="13">
        <f>'16'!C42</f>
        <v>12632</v>
      </c>
      <c r="D42" s="13">
        <f>'16'!D42</f>
        <v>8774</v>
      </c>
      <c r="E42" s="13">
        <f>'16'!E42</f>
        <v>21406</v>
      </c>
      <c r="F42" s="132" t="s">
        <v>402</v>
      </c>
      <c r="G42" s="132">
        <v>3</v>
      </c>
      <c r="H42" s="398">
        <v>1793300</v>
      </c>
      <c r="I42" s="132">
        <v>233</v>
      </c>
      <c r="J42" s="394">
        <f t="shared" si="1"/>
        <v>2.6555732847048097E-2</v>
      </c>
      <c r="K42" s="132">
        <v>5130</v>
      </c>
      <c r="L42" s="214">
        <v>4.5419103313840158E-2</v>
      </c>
    </row>
    <row r="43" spans="1:12" ht="33.75">
      <c r="A43" s="19" t="s">
        <v>88</v>
      </c>
      <c r="B43" s="58" t="s">
        <v>118</v>
      </c>
      <c r="C43" s="13">
        <f>'16'!C43</f>
        <v>9763</v>
      </c>
      <c r="D43" s="13">
        <f>'16'!D43</f>
        <v>6765</v>
      </c>
      <c r="E43" s="13">
        <f>'16'!E43</f>
        <v>16528</v>
      </c>
      <c r="F43" s="132" t="s">
        <v>403</v>
      </c>
      <c r="G43" s="132">
        <v>5</v>
      </c>
      <c r="H43" s="398">
        <v>2496200</v>
      </c>
      <c r="I43" s="132">
        <v>343</v>
      </c>
      <c r="J43" s="394">
        <f t="shared" si="1"/>
        <v>5.0702143385070217E-2</v>
      </c>
      <c r="K43" s="132">
        <v>4311</v>
      </c>
      <c r="L43" s="214">
        <v>7.956390628624449E-2</v>
      </c>
    </row>
    <row r="44" spans="1:12" ht="22.5">
      <c r="A44" s="19" t="s">
        <v>89</v>
      </c>
      <c r="B44" s="58" t="s">
        <v>122</v>
      </c>
      <c r="C44" s="13">
        <f>'16'!C44</f>
        <v>3743</v>
      </c>
      <c r="D44" s="13">
        <f>'16'!D44</f>
        <v>2706</v>
      </c>
      <c r="E44" s="13">
        <f>'16'!E44</f>
        <v>6449</v>
      </c>
      <c r="F44" s="132" t="s">
        <v>404</v>
      </c>
      <c r="G44" s="132">
        <v>3</v>
      </c>
      <c r="H44" s="398">
        <v>844953.01204819279</v>
      </c>
      <c r="I44" s="132">
        <v>134</v>
      </c>
      <c r="J44" s="394">
        <f t="shared" si="1"/>
        <v>4.9519586104951961E-2</v>
      </c>
      <c r="K44" s="132">
        <v>2018</v>
      </c>
      <c r="L44" s="214">
        <v>6.6402378592666012E-2</v>
      </c>
    </row>
    <row r="45" spans="1:12">
      <c r="A45" s="19" t="s">
        <v>90</v>
      </c>
      <c r="B45" s="58" t="s">
        <v>122</v>
      </c>
      <c r="C45" s="13">
        <f>'16'!C45</f>
        <v>1364</v>
      </c>
      <c r="D45" s="13">
        <f>'16'!D45</f>
        <v>1008</v>
      </c>
      <c r="E45" s="13">
        <f>'16'!E45</f>
        <v>2372</v>
      </c>
      <c r="F45" s="132" t="s">
        <v>405</v>
      </c>
      <c r="G45" s="132">
        <v>1</v>
      </c>
      <c r="H45" s="398">
        <v>402900</v>
      </c>
      <c r="I45" s="132">
        <v>54</v>
      </c>
      <c r="J45" s="394">
        <f t="shared" si="1"/>
        <v>5.3571428571428568E-2</v>
      </c>
      <c r="K45" s="132">
        <v>724</v>
      </c>
      <c r="L45" s="214">
        <v>7.4585635359116026E-2</v>
      </c>
    </row>
    <row r="46" spans="1:12" ht="22.5">
      <c r="A46" s="19" t="s">
        <v>91</v>
      </c>
      <c r="B46" s="58" t="s">
        <v>122</v>
      </c>
      <c r="C46" s="13">
        <f>'16'!C46</f>
        <v>3475</v>
      </c>
      <c r="D46" s="13">
        <f>'16'!D46</f>
        <v>2487</v>
      </c>
      <c r="E46" s="13">
        <f>'16'!E46</f>
        <v>5962</v>
      </c>
      <c r="F46" s="132" t="s">
        <v>406</v>
      </c>
      <c r="G46" s="132">
        <v>2</v>
      </c>
      <c r="H46" s="398">
        <v>884800</v>
      </c>
      <c r="I46" s="132">
        <v>110</v>
      </c>
      <c r="J46" s="394">
        <f t="shared" si="1"/>
        <v>4.4229995979091274E-2</v>
      </c>
      <c r="K46" s="132">
        <v>1708</v>
      </c>
      <c r="L46" s="214">
        <v>6.4402810304449651E-2</v>
      </c>
    </row>
    <row r="47" spans="1:12" ht="22.5">
      <c r="A47" s="19" t="s">
        <v>92</v>
      </c>
      <c r="B47" s="58" t="s">
        <v>122</v>
      </c>
      <c r="C47" s="13">
        <f>'16'!C47</f>
        <v>1725</v>
      </c>
      <c r="D47" s="13">
        <f>'16'!D47</f>
        <v>1197</v>
      </c>
      <c r="E47" s="13">
        <f>'16'!E47</f>
        <v>2922</v>
      </c>
      <c r="F47" s="132" t="s">
        <v>407</v>
      </c>
      <c r="G47" s="132">
        <v>2</v>
      </c>
      <c r="H47" s="398">
        <v>383150</v>
      </c>
      <c r="I47" s="132">
        <v>74</v>
      </c>
      <c r="J47" s="394">
        <f t="shared" si="1"/>
        <v>6.1821219715956555E-2</v>
      </c>
      <c r="K47" s="132">
        <v>1017</v>
      </c>
      <c r="L47" s="214">
        <v>7.2763028515240899E-2</v>
      </c>
    </row>
    <row r="48" spans="1:12" ht="22.5">
      <c r="A48" s="19" t="s">
        <v>93</v>
      </c>
      <c r="B48" s="58" t="s">
        <v>122</v>
      </c>
      <c r="C48" s="13">
        <f>'16'!C48</f>
        <v>5043</v>
      </c>
      <c r="D48" s="13">
        <f>'16'!D48</f>
        <v>3645</v>
      </c>
      <c r="E48" s="13">
        <f>'16'!E48</f>
        <v>8688</v>
      </c>
      <c r="F48" s="132" t="s">
        <v>408</v>
      </c>
      <c r="G48" s="132">
        <v>4</v>
      </c>
      <c r="H48" s="398">
        <v>837400</v>
      </c>
      <c r="I48" s="132">
        <v>143</v>
      </c>
      <c r="J48" s="394">
        <f t="shared" si="1"/>
        <v>3.9231824417009599E-2</v>
      </c>
      <c r="K48" s="132">
        <v>2062</v>
      </c>
      <c r="L48" s="214">
        <v>6.9350145489815718E-2</v>
      </c>
    </row>
    <row r="49" spans="1:12" ht="33.75">
      <c r="A49" s="19" t="s">
        <v>94</v>
      </c>
      <c r="B49" s="58" t="s">
        <v>118</v>
      </c>
      <c r="C49" s="13">
        <f>'16'!C49</f>
        <v>27985</v>
      </c>
      <c r="D49" s="13">
        <f>'16'!D49</f>
        <v>19320</v>
      </c>
      <c r="E49" s="13">
        <f>'16'!E49</f>
        <v>47305</v>
      </c>
      <c r="F49" s="132" t="s">
        <v>409</v>
      </c>
      <c r="G49" s="132">
        <v>5</v>
      </c>
      <c r="H49" s="398">
        <v>1809100</v>
      </c>
      <c r="I49" s="132">
        <v>236</v>
      </c>
      <c r="J49" s="394">
        <f t="shared" si="1"/>
        <v>1.2215320910973085E-2</v>
      </c>
      <c r="K49" s="132">
        <v>6401</v>
      </c>
      <c r="L49" s="214">
        <v>3.6869239181377911E-2</v>
      </c>
    </row>
    <row r="50" spans="1:12">
      <c r="A50" s="19" t="s">
        <v>95</v>
      </c>
      <c r="B50" s="58" t="s">
        <v>122</v>
      </c>
      <c r="C50" s="13">
        <f>'16'!C50</f>
        <v>660</v>
      </c>
      <c r="D50" s="13">
        <f>'16'!D50</f>
        <v>390</v>
      </c>
      <c r="E50" s="13">
        <f>'16'!E50</f>
        <v>1050</v>
      </c>
      <c r="F50" s="132" t="s">
        <v>410</v>
      </c>
      <c r="G50" s="132">
        <v>1</v>
      </c>
      <c r="H50" s="398">
        <v>134300</v>
      </c>
      <c r="I50" s="132">
        <v>17</v>
      </c>
      <c r="J50" s="394">
        <f t="shared" si="1"/>
        <v>4.3589743589743588E-2</v>
      </c>
      <c r="K50" s="132">
        <v>244</v>
      </c>
      <c r="L50" s="214">
        <v>6.9672131147540978E-2</v>
      </c>
    </row>
    <row r="51" spans="1:12" ht="34.5" customHeight="1">
      <c r="A51" s="19" t="s">
        <v>96</v>
      </c>
      <c r="B51" s="58" t="s">
        <v>118</v>
      </c>
      <c r="C51" s="13">
        <f>'16'!C51</f>
        <v>9370</v>
      </c>
      <c r="D51" s="13">
        <f>'16'!D51</f>
        <v>6861</v>
      </c>
      <c r="E51" s="13">
        <f>'16'!E51</f>
        <v>16231</v>
      </c>
      <c r="F51" s="132" t="s">
        <v>411</v>
      </c>
      <c r="G51" s="132">
        <v>5</v>
      </c>
      <c r="H51" s="398">
        <v>1659000</v>
      </c>
      <c r="I51" s="132">
        <v>249</v>
      </c>
      <c r="J51" s="394">
        <f t="shared" si="1"/>
        <v>3.6292085701792744E-2</v>
      </c>
      <c r="K51" s="132">
        <v>3197</v>
      </c>
      <c r="L51" s="214">
        <v>7.7885517672818261E-2</v>
      </c>
    </row>
    <row r="52" spans="1:12">
      <c r="A52" s="19" t="s">
        <v>97</v>
      </c>
      <c r="B52" s="58" t="s">
        <v>122</v>
      </c>
      <c r="C52" s="13">
        <f>'16'!C52</f>
        <v>3098</v>
      </c>
      <c r="D52" s="13">
        <f>'16'!D52</f>
        <v>2175</v>
      </c>
      <c r="E52" s="13">
        <f>'16'!E52</f>
        <v>5273</v>
      </c>
      <c r="F52" s="132" t="s">
        <v>412</v>
      </c>
      <c r="G52" s="132">
        <v>2</v>
      </c>
      <c r="H52" s="398">
        <v>703100</v>
      </c>
      <c r="I52" s="132">
        <v>91</v>
      </c>
      <c r="J52" s="394">
        <f t="shared" si="1"/>
        <v>4.1839080459770112E-2</v>
      </c>
      <c r="K52" s="132">
        <v>1558</v>
      </c>
      <c r="L52" s="214">
        <v>5.8408215661103977E-2</v>
      </c>
    </row>
    <row r="53" spans="1:12">
      <c r="A53" s="19" t="s">
        <v>98</v>
      </c>
      <c r="B53" s="58" t="s">
        <v>122</v>
      </c>
      <c r="C53" s="13">
        <f>'16'!C53</f>
        <v>1648</v>
      </c>
      <c r="D53" s="13">
        <f>'16'!D53</f>
        <v>1113</v>
      </c>
      <c r="E53" s="13">
        <f>'16'!E53</f>
        <v>2761</v>
      </c>
      <c r="F53" s="132" t="s">
        <v>413</v>
      </c>
      <c r="G53" s="132">
        <v>1</v>
      </c>
      <c r="H53" s="398">
        <v>59250</v>
      </c>
      <c r="I53" s="132">
        <v>15</v>
      </c>
      <c r="J53" s="394">
        <f t="shared" si="1"/>
        <v>1.3477088948787063E-2</v>
      </c>
      <c r="K53" s="132">
        <v>824</v>
      </c>
      <c r="L53" s="214">
        <v>1.820388349514563E-2</v>
      </c>
    </row>
    <row r="54" spans="1:12">
      <c r="A54" s="19" t="s">
        <v>99</v>
      </c>
      <c r="B54" s="58" t="s">
        <v>118</v>
      </c>
      <c r="C54" s="13">
        <f>'16'!C54</f>
        <v>62059</v>
      </c>
      <c r="D54" s="13">
        <f>'16'!D54</f>
        <v>38994</v>
      </c>
      <c r="E54" s="13">
        <f>'16'!E54</f>
        <v>101053</v>
      </c>
      <c r="F54" s="132" t="s">
        <v>414</v>
      </c>
      <c r="G54" s="132">
        <v>1</v>
      </c>
      <c r="H54" s="398">
        <v>20002750</v>
      </c>
      <c r="I54" s="132">
        <v>2491</v>
      </c>
      <c r="J54" s="394">
        <f t="shared" si="1"/>
        <v>6.388162281376622E-2</v>
      </c>
      <c r="K54" s="132">
        <v>29504</v>
      </c>
      <c r="L54" s="214">
        <v>8.4429229934924077E-2</v>
      </c>
    </row>
    <row r="55" spans="1:12">
      <c r="A55" s="19" t="s">
        <v>100</v>
      </c>
      <c r="B55" s="58" t="s">
        <v>122</v>
      </c>
      <c r="C55" s="13">
        <f>'16'!C55</f>
        <v>1650</v>
      </c>
      <c r="D55" s="13">
        <f>'16'!D55</f>
        <v>1173</v>
      </c>
      <c r="E55" s="13">
        <f>'16'!E55</f>
        <v>2823</v>
      </c>
      <c r="F55" s="132" t="s">
        <v>415</v>
      </c>
      <c r="G55" s="132">
        <v>1</v>
      </c>
      <c r="H55" s="398">
        <v>204700</v>
      </c>
      <c r="I55" s="132">
        <v>53</v>
      </c>
      <c r="J55" s="394">
        <f t="shared" si="1"/>
        <v>4.5183290707587385E-2</v>
      </c>
      <c r="K55" s="132">
        <v>706</v>
      </c>
      <c r="L55" s="214">
        <v>7.5070821529745049E-2</v>
      </c>
    </row>
    <row r="56" spans="1:12">
      <c r="A56" s="19" t="s">
        <v>101</v>
      </c>
      <c r="B56" s="58" t="s">
        <v>122</v>
      </c>
      <c r="C56" s="13">
        <f>'16'!C56</f>
        <v>574</v>
      </c>
      <c r="D56" s="13">
        <f>'16'!D56</f>
        <v>400</v>
      </c>
      <c r="E56" s="13">
        <f>'16'!E56</f>
        <v>974</v>
      </c>
      <c r="F56" s="132" t="s">
        <v>416</v>
      </c>
      <c r="G56" s="132">
        <v>1</v>
      </c>
      <c r="H56" s="398">
        <v>130350</v>
      </c>
      <c r="I56" s="132">
        <v>23</v>
      </c>
      <c r="J56" s="394">
        <f t="shared" si="1"/>
        <v>5.7500000000000002E-2</v>
      </c>
      <c r="K56" s="132">
        <v>314</v>
      </c>
      <c r="L56" s="214">
        <v>7.32484076433121E-2</v>
      </c>
    </row>
    <row r="57" spans="1:12" ht="17.25" customHeight="1">
      <c r="A57" s="19" t="s">
        <v>102</v>
      </c>
      <c r="B57" s="58" t="s">
        <v>122</v>
      </c>
      <c r="C57" s="13">
        <f>'16'!C57</f>
        <v>4471</v>
      </c>
      <c r="D57" s="13">
        <f>'16'!D57</f>
        <v>3240</v>
      </c>
      <c r="E57" s="13">
        <f>'16'!E57</f>
        <v>7711</v>
      </c>
      <c r="F57" s="132" t="s">
        <v>417</v>
      </c>
      <c r="G57" s="132">
        <v>2</v>
      </c>
      <c r="H57" s="398">
        <v>750500</v>
      </c>
      <c r="I57" s="132">
        <v>97</v>
      </c>
      <c r="J57" s="394">
        <f t="shared" si="1"/>
        <v>2.9938271604938272E-2</v>
      </c>
      <c r="K57" s="132">
        <v>2274</v>
      </c>
      <c r="L57" s="214">
        <v>4.2656112576956902E-2</v>
      </c>
    </row>
    <row r="58" spans="1:12">
      <c r="A58" s="19" t="s">
        <v>103</v>
      </c>
      <c r="B58" s="58" t="s">
        <v>122</v>
      </c>
      <c r="C58" s="13">
        <f>'16'!C58</f>
        <v>1362</v>
      </c>
      <c r="D58" s="13">
        <f>'16'!D58</f>
        <v>1062</v>
      </c>
      <c r="E58" s="13">
        <f>'16'!E58</f>
        <v>2424</v>
      </c>
      <c r="F58" s="132"/>
      <c r="G58" s="132"/>
      <c r="H58" s="398">
        <v>0</v>
      </c>
      <c r="I58" s="132">
        <v>0</v>
      </c>
      <c r="J58" s="394">
        <f t="shared" si="1"/>
        <v>0</v>
      </c>
      <c r="K58" s="132">
        <v>833</v>
      </c>
      <c r="L58" s="214">
        <v>0</v>
      </c>
    </row>
    <row r="59" spans="1:12">
      <c r="A59" s="19" t="s">
        <v>104</v>
      </c>
      <c r="B59" s="58" t="s">
        <v>122</v>
      </c>
      <c r="C59" s="13">
        <f>'16'!C59</f>
        <v>2195</v>
      </c>
      <c r="D59" s="13">
        <f>'16'!D59</f>
        <v>1507</v>
      </c>
      <c r="E59" s="13">
        <f>'16'!E59</f>
        <v>3702</v>
      </c>
      <c r="F59" s="132" t="s">
        <v>418</v>
      </c>
      <c r="G59" s="132">
        <v>2</v>
      </c>
      <c r="H59" s="398">
        <v>801850</v>
      </c>
      <c r="I59" s="132">
        <v>123</v>
      </c>
      <c r="J59" s="394">
        <f t="shared" si="1"/>
        <v>8.1619110816191109E-2</v>
      </c>
      <c r="K59" s="132">
        <v>1098</v>
      </c>
      <c r="L59" s="214">
        <v>0.11202185792349727</v>
      </c>
    </row>
    <row r="60" spans="1:12">
      <c r="A60" s="19" t="s">
        <v>105</v>
      </c>
      <c r="B60" s="58" t="s">
        <v>122</v>
      </c>
      <c r="C60" s="13">
        <f>'16'!C60</f>
        <v>153</v>
      </c>
      <c r="D60" s="13">
        <f>'16'!D60</f>
        <v>102</v>
      </c>
      <c r="E60" s="13">
        <f>'16'!E60</f>
        <v>255</v>
      </c>
      <c r="F60" s="132"/>
      <c r="G60" s="132"/>
      <c r="H60" s="398">
        <v>0</v>
      </c>
      <c r="I60" s="132">
        <v>0</v>
      </c>
      <c r="J60" s="394">
        <f t="shared" si="1"/>
        <v>0</v>
      </c>
      <c r="K60" s="132">
        <v>79</v>
      </c>
      <c r="L60" s="214">
        <v>0</v>
      </c>
    </row>
    <row r="61" spans="1:12" ht="22.5">
      <c r="A61" s="19" t="s">
        <v>106</v>
      </c>
      <c r="B61" s="58" t="s">
        <v>122</v>
      </c>
      <c r="C61" s="13">
        <f>'16'!C61</f>
        <v>1307</v>
      </c>
      <c r="D61" s="13">
        <f>'16'!D61</f>
        <v>866</v>
      </c>
      <c r="E61" s="13">
        <f>'16'!E61</f>
        <v>2173</v>
      </c>
      <c r="F61" s="132" t="s">
        <v>419</v>
      </c>
      <c r="G61" s="132">
        <v>3</v>
      </c>
      <c r="H61" s="398">
        <v>533250</v>
      </c>
      <c r="I61" s="132">
        <v>76</v>
      </c>
      <c r="J61" s="394">
        <f t="shared" si="1"/>
        <v>8.7759815242494224E-2</v>
      </c>
      <c r="K61" s="132">
        <v>701</v>
      </c>
      <c r="L61" s="214">
        <v>0.10841654778887304</v>
      </c>
    </row>
    <row r="62" spans="1:12">
      <c r="A62" s="19" t="s">
        <v>107</v>
      </c>
      <c r="B62" s="58" t="s">
        <v>122</v>
      </c>
      <c r="C62" s="13">
        <f>'16'!C62</f>
        <v>1338</v>
      </c>
      <c r="D62" s="13">
        <f>'16'!D62</f>
        <v>889</v>
      </c>
      <c r="E62" s="13">
        <f>'16'!E62</f>
        <v>2227</v>
      </c>
      <c r="F62" s="132" t="s">
        <v>420</v>
      </c>
      <c r="G62" s="132">
        <v>2</v>
      </c>
      <c r="H62" s="398">
        <v>774200</v>
      </c>
      <c r="I62" s="132">
        <v>105</v>
      </c>
      <c r="J62" s="394">
        <f t="shared" si="1"/>
        <v>0.11811023622047244</v>
      </c>
      <c r="K62" s="132">
        <v>661</v>
      </c>
      <c r="L62" s="214">
        <v>0.15885022692889561</v>
      </c>
    </row>
    <row r="63" spans="1:12">
      <c r="A63" s="19" t="s">
        <v>108</v>
      </c>
      <c r="B63" s="58" t="s">
        <v>122</v>
      </c>
      <c r="C63" s="13">
        <f>'16'!C63</f>
        <v>1184</v>
      </c>
      <c r="D63" s="13">
        <f>'16'!D63</f>
        <v>913</v>
      </c>
      <c r="E63" s="13">
        <f>'16'!E63</f>
        <v>2097</v>
      </c>
      <c r="F63" s="132" t="s">
        <v>421</v>
      </c>
      <c r="G63" s="132">
        <v>1</v>
      </c>
      <c r="H63" s="398">
        <v>75050</v>
      </c>
      <c r="I63" s="132">
        <v>19</v>
      </c>
      <c r="J63" s="394">
        <f t="shared" si="1"/>
        <v>2.0810514786418401E-2</v>
      </c>
      <c r="K63" s="132">
        <v>568</v>
      </c>
      <c r="L63" s="214">
        <v>3.345070422535211E-2</v>
      </c>
    </row>
    <row r="64" spans="1:12" ht="22.5">
      <c r="A64" s="19" t="s">
        <v>124</v>
      </c>
      <c r="B64" s="58" t="s">
        <v>122</v>
      </c>
      <c r="C64" s="13">
        <f>'16'!C64</f>
        <v>1791</v>
      </c>
      <c r="D64" s="13">
        <f>'16'!D64</f>
        <v>1297</v>
      </c>
      <c r="E64" s="13">
        <f>'16'!E64</f>
        <v>3088</v>
      </c>
      <c r="F64" s="132" t="s">
        <v>422</v>
      </c>
      <c r="G64" s="132">
        <v>2</v>
      </c>
      <c r="H64" s="398">
        <v>856031.84523809527</v>
      </c>
      <c r="I64" s="132">
        <v>89</v>
      </c>
      <c r="J64" s="394">
        <f t="shared" si="1"/>
        <v>6.8619892058596768E-2</v>
      </c>
      <c r="K64" s="132">
        <v>1029</v>
      </c>
      <c r="L64" s="214">
        <v>8.6491739552964048E-2</v>
      </c>
    </row>
    <row r="65" spans="1:12">
      <c r="A65" s="19" t="s">
        <v>109</v>
      </c>
      <c r="B65" s="58" t="s">
        <v>122</v>
      </c>
      <c r="C65" s="13">
        <f>'16'!C65</f>
        <v>1254</v>
      </c>
      <c r="D65" s="13">
        <f>'16'!D65</f>
        <v>834</v>
      </c>
      <c r="E65" s="13">
        <f>'16'!E65</f>
        <v>2088</v>
      </c>
      <c r="F65" s="132" t="s">
        <v>423</v>
      </c>
      <c r="G65" s="132">
        <v>1</v>
      </c>
      <c r="H65" s="398">
        <v>126400</v>
      </c>
      <c r="I65" s="132">
        <v>15</v>
      </c>
      <c r="J65" s="394">
        <f t="shared" si="1"/>
        <v>1.7985611510791366E-2</v>
      </c>
      <c r="K65" s="132">
        <v>640</v>
      </c>
      <c r="L65" s="214">
        <v>2.34375E-2</v>
      </c>
    </row>
    <row r="66" spans="1:12">
      <c r="A66" s="19" t="s">
        <v>110</v>
      </c>
      <c r="B66" s="58" t="s">
        <v>122</v>
      </c>
      <c r="C66" s="13">
        <f>'16'!C66</f>
        <v>6218</v>
      </c>
      <c r="D66" s="13">
        <f>'16'!D66</f>
        <v>4338</v>
      </c>
      <c r="E66" s="13">
        <f>'16'!E66</f>
        <v>10556</v>
      </c>
      <c r="F66" s="132" t="s">
        <v>217</v>
      </c>
      <c r="G66" s="132">
        <v>1</v>
      </c>
      <c r="H66" s="398">
        <v>963800</v>
      </c>
      <c r="I66" s="132">
        <v>122</v>
      </c>
      <c r="J66" s="394">
        <f t="shared" si="1"/>
        <v>2.8123559243891195E-2</v>
      </c>
      <c r="K66" s="132">
        <v>2310</v>
      </c>
      <c r="L66" s="214">
        <v>5.2813852813852813E-2</v>
      </c>
    </row>
    <row r="67" spans="1:12" ht="22.5">
      <c r="A67" s="19" t="s">
        <v>111</v>
      </c>
      <c r="B67" s="58" t="s">
        <v>122</v>
      </c>
      <c r="C67" s="13">
        <f>'16'!C67</f>
        <v>1238</v>
      </c>
      <c r="D67" s="13">
        <f>'16'!D67</f>
        <v>944</v>
      </c>
      <c r="E67" s="13">
        <f>'16'!E67</f>
        <v>2182</v>
      </c>
      <c r="F67" s="132" t="s">
        <v>424</v>
      </c>
      <c r="G67" s="132">
        <v>2</v>
      </c>
      <c r="H67" s="398">
        <v>395566.66666666663</v>
      </c>
      <c r="I67" s="132">
        <v>67</v>
      </c>
      <c r="J67" s="394">
        <f t="shared" si="1"/>
        <v>7.0974576271186446E-2</v>
      </c>
      <c r="K67" s="132">
        <v>665</v>
      </c>
      <c r="L67" s="214">
        <v>0.10075187969924812</v>
      </c>
    </row>
    <row r="68" spans="1:12">
      <c r="A68" s="19" t="s">
        <v>112</v>
      </c>
      <c r="B68" s="58" t="s">
        <v>118</v>
      </c>
      <c r="C68" s="13">
        <f>'16'!C68</f>
        <v>10239</v>
      </c>
      <c r="D68" s="13">
        <f>'16'!D68</f>
        <v>7432</v>
      </c>
      <c r="E68" s="13">
        <f>'16'!E68</f>
        <v>17671</v>
      </c>
      <c r="F68" s="132" t="s">
        <v>425</v>
      </c>
      <c r="G68" s="132">
        <v>2</v>
      </c>
      <c r="H68" s="398">
        <v>1452850</v>
      </c>
      <c r="I68" s="132">
        <v>230</v>
      </c>
      <c r="J68" s="394">
        <f>I68/D68</f>
        <v>3.0947255113024756E-2</v>
      </c>
      <c r="K68" s="132">
        <v>4233</v>
      </c>
      <c r="L68" s="214">
        <v>5.4334987006850931E-2</v>
      </c>
    </row>
    <row r="69" spans="1:12">
      <c r="A69" s="19" t="s">
        <v>113</v>
      </c>
      <c r="B69" s="58" t="s">
        <v>122</v>
      </c>
      <c r="C69" s="13">
        <f>'16'!C69</f>
        <v>871</v>
      </c>
      <c r="D69" s="13">
        <f>'16'!D69</f>
        <v>650</v>
      </c>
      <c r="E69" s="13">
        <f>'16'!E69</f>
        <v>1521</v>
      </c>
      <c r="F69" s="132" t="s">
        <v>426</v>
      </c>
      <c r="G69" s="132">
        <v>1</v>
      </c>
      <c r="H69" s="398">
        <v>149831.13207547169</v>
      </c>
      <c r="I69" s="132">
        <v>8</v>
      </c>
      <c r="J69" s="394">
        <f>I69/D69</f>
        <v>1.2307692307692308E-2</v>
      </c>
      <c r="K69" s="132">
        <v>441</v>
      </c>
      <c r="L69" s="214">
        <v>1.8140589569160998E-2</v>
      </c>
    </row>
    <row r="70" spans="1:12" ht="33.75">
      <c r="A70" s="19" t="s">
        <v>114</v>
      </c>
      <c r="B70" s="58" t="s">
        <v>118</v>
      </c>
      <c r="C70" s="13">
        <f>'16'!C70</f>
        <v>15734</v>
      </c>
      <c r="D70" s="13">
        <f>'16'!D70</f>
        <v>10858</v>
      </c>
      <c r="E70" s="13">
        <f>'16'!E70</f>
        <v>26592</v>
      </c>
      <c r="F70" s="132" t="s">
        <v>427</v>
      </c>
      <c r="G70" s="132">
        <v>6</v>
      </c>
      <c r="H70" s="398">
        <v>1812770.2970297029</v>
      </c>
      <c r="I70" s="132">
        <v>259</v>
      </c>
      <c r="J70" s="394">
        <f>I70/D70</f>
        <v>2.3853379996316079E-2</v>
      </c>
      <c r="K70" s="132">
        <v>6277</v>
      </c>
      <c r="L70" s="214">
        <v>4.1261749243269079E-2</v>
      </c>
    </row>
    <row r="71" spans="1:12">
      <c r="A71" s="462" t="str">
        <f>'1'!A70</f>
        <v>Statewide Total</v>
      </c>
      <c r="B71" s="482"/>
      <c r="C71" s="14">
        <f>'16'!C71</f>
        <v>432581</v>
      </c>
      <c r="D71" s="14">
        <f>'16'!D71</f>
        <v>296957</v>
      </c>
      <c r="E71" s="14">
        <f>'16'!E71</f>
        <v>729538</v>
      </c>
      <c r="F71" s="15"/>
      <c r="G71" s="15">
        <v>151</v>
      </c>
      <c r="H71" s="106">
        <f>SUM(H4:H70)</f>
        <v>79762818</v>
      </c>
      <c r="I71" s="15">
        <f>SUM(I4:I70)</f>
        <v>11359</v>
      </c>
      <c r="J71" s="126">
        <f>I71/D71</f>
        <v>3.8251329317039166E-2</v>
      </c>
      <c r="K71" s="15">
        <v>173474</v>
      </c>
      <c r="L71" s="126">
        <v>6.5479553131881432E-2</v>
      </c>
    </row>
    <row r="72" spans="1:12">
      <c r="A72" s="295" t="s">
        <v>308</v>
      </c>
      <c r="B72" s="295"/>
      <c r="C72" s="295"/>
      <c r="D72" s="295"/>
      <c r="E72" s="295"/>
      <c r="F72" s="295"/>
      <c r="G72" s="295"/>
      <c r="H72" s="399"/>
      <c r="I72" s="399"/>
      <c r="J72" s="399"/>
    </row>
    <row r="73" spans="1:12" ht="11.25" customHeight="1">
      <c r="A73" s="92" t="s">
        <v>309</v>
      </c>
      <c r="B73" s="134"/>
      <c r="C73" s="134"/>
      <c r="D73" s="134"/>
      <c r="E73" s="134"/>
      <c r="F73" s="134"/>
      <c r="G73" s="92"/>
      <c r="H73" s="400"/>
      <c r="I73" s="401"/>
      <c r="J73" s="400"/>
    </row>
    <row r="74" spans="1:12">
      <c r="A74" s="92" t="s">
        <v>310</v>
      </c>
      <c r="B74" s="134"/>
      <c r="C74" s="134"/>
      <c r="D74" s="134"/>
      <c r="E74" s="134"/>
      <c r="F74" s="134"/>
      <c r="G74" s="267"/>
      <c r="H74" s="400"/>
      <c r="I74" s="401"/>
      <c r="J74" s="400"/>
    </row>
    <row r="75" spans="1:12">
      <c r="A75" s="92" t="s">
        <v>311</v>
      </c>
      <c r="B75" s="134"/>
      <c r="C75" s="134"/>
      <c r="D75" s="134"/>
      <c r="E75" s="134"/>
      <c r="F75" s="134"/>
      <c r="G75" s="267"/>
      <c r="H75" s="400"/>
      <c r="I75" s="401"/>
      <c r="J75" s="400"/>
    </row>
    <row r="76" spans="1:12">
      <c r="A76" s="507" t="s">
        <v>41</v>
      </c>
      <c r="B76" s="507"/>
      <c r="C76" s="507"/>
      <c r="D76" s="507"/>
      <c r="E76" s="507"/>
      <c r="F76" s="507"/>
      <c r="G76" s="507"/>
      <c r="H76" s="507"/>
      <c r="I76" s="507"/>
      <c r="J76" s="507"/>
    </row>
    <row r="77" spans="1:12">
      <c r="A77" s="507" t="s">
        <v>42</v>
      </c>
      <c r="B77" s="507"/>
      <c r="C77" s="507"/>
      <c r="D77" s="507"/>
      <c r="E77" s="507"/>
      <c r="F77" s="507"/>
      <c r="G77" s="507"/>
      <c r="H77" s="507"/>
      <c r="I77" s="507"/>
      <c r="J77" s="507"/>
    </row>
  </sheetData>
  <mergeCells count="6">
    <mergeCell ref="A77:J77"/>
    <mergeCell ref="A71:B71"/>
    <mergeCell ref="A1:J1"/>
    <mergeCell ref="A76:J76"/>
    <mergeCell ref="A2:E2"/>
    <mergeCell ref="F2:L2"/>
  </mergeCells>
  <phoneticPr fontId="3" type="noConversion"/>
  <printOptions horizontalCentered="1"/>
  <pageMargins left="0.3" right="0.3" top="0.25" bottom="0.5" header="0.25" footer="0.25"/>
  <pageSetup fitToHeight="3" orientation="landscape" verticalDpi="1200" r:id="rId1"/>
  <headerFooter alignWithMargins="0">
    <oddFooter>&amp;L&amp;8Prepared by: Office of Child Development and Early Learning&amp;C&amp;8&amp;P&amp;R&amp;8Updated: 11/1/2011</oddFooter>
  </headerFooter>
</worksheet>
</file>

<file path=xl/worksheets/sheet11.xml><?xml version="1.0" encoding="utf-8"?>
<worksheet xmlns="http://schemas.openxmlformats.org/spreadsheetml/2006/main" xmlns:r="http://schemas.openxmlformats.org/officeDocument/2006/relationships">
  <sheetPr codeName="Sheet12" enableFormatConditionsCalculation="0">
    <tabColor indexed="49"/>
  </sheetPr>
  <dimension ref="A1:M76"/>
  <sheetViews>
    <sheetView zoomScaleNormal="100" workbookViewId="0">
      <pane ySplit="3" topLeftCell="A34" activePane="bottomLeft" state="frozen"/>
      <selection activeCell="B3" sqref="B3"/>
      <selection pane="bottomLeft" activeCell="I58" sqref="I58"/>
    </sheetView>
  </sheetViews>
  <sheetFormatPr defaultRowHeight="11.25"/>
  <cols>
    <col min="1" max="1" width="14.7109375" style="21" customWidth="1"/>
    <col min="2" max="2" width="12.7109375" style="21" customWidth="1"/>
    <col min="3" max="5" width="9" style="21" customWidth="1"/>
    <col min="6" max="6" width="45.28515625" style="21" customWidth="1"/>
    <col min="7" max="7" width="9" style="85" customWidth="1"/>
    <col min="8" max="8" width="8.7109375" style="84" customWidth="1"/>
    <col min="9" max="9" width="11.7109375" style="91" customWidth="1"/>
    <col min="10" max="12" width="9.140625" style="1"/>
    <col min="13" max="13" width="41.42578125" style="1" bestFit="1" customWidth="1"/>
    <col min="14" max="16384" width="9.140625" style="1"/>
  </cols>
  <sheetData>
    <row r="1" spans="1:13" ht="12">
      <c r="A1" s="483" t="str">
        <f>'Table of Contents'!B15&amp;":  "&amp;'Table of Contents'!C15</f>
        <v>Tab 10:  School Based Pre-K Reach Data</v>
      </c>
      <c r="B1" s="483"/>
      <c r="C1" s="483"/>
      <c r="D1" s="483"/>
      <c r="E1" s="483"/>
      <c r="F1" s="483"/>
      <c r="G1" s="483"/>
      <c r="H1" s="483"/>
      <c r="I1" s="483"/>
    </row>
    <row r="2" spans="1:13" ht="12.75">
      <c r="A2" s="511" t="str">
        <f>'3'!A2</f>
        <v>2010-2011</v>
      </c>
      <c r="B2" s="512"/>
      <c r="C2" s="512"/>
      <c r="D2" s="512"/>
      <c r="E2" s="513"/>
      <c r="F2" s="511" t="s">
        <v>261</v>
      </c>
      <c r="G2" s="514"/>
      <c r="H2" s="514"/>
      <c r="I2" s="515"/>
    </row>
    <row r="3" spans="1:13" ht="48">
      <c r="A3" s="79" t="str">
        <f>'1'!A2</f>
        <v>County</v>
      </c>
      <c r="B3" s="70" t="str">
        <f>'1'!C2</f>
        <v>County Classification</v>
      </c>
      <c r="C3" s="70" t="str">
        <f>'16'!C2</f>
        <v># of Children Ages 0-2*</v>
      </c>
      <c r="D3" s="70" t="str">
        <f>'16'!D2</f>
        <v># of Children Ages 3-4*</v>
      </c>
      <c r="E3" s="70" t="str">
        <f>'16'!E2</f>
        <v># of Children Under 5*</v>
      </c>
      <c r="F3" s="70" t="s">
        <v>492</v>
      </c>
      <c r="G3" s="70" t="s">
        <v>176</v>
      </c>
      <c r="H3" s="70" t="s">
        <v>491</v>
      </c>
      <c r="I3" s="71" t="s">
        <v>493</v>
      </c>
      <c r="M3" s="133"/>
    </row>
    <row r="4" spans="1:13">
      <c r="A4" s="19" t="s">
        <v>50</v>
      </c>
      <c r="B4" s="58" t="s">
        <v>122</v>
      </c>
      <c r="C4" s="13">
        <f>'16'!C4</f>
        <v>3260</v>
      </c>
      <c r="D4" s="13">
        <f>'16'!D4</f>
        <v>2334</v>
      </c>
      <c r="E4" s="13">
        <f>'16'!E4</f>
        <v>5594</v>
      </c>
      <c r="F4" s="132"/>
      <c r="G4" s="132"/>
      <c r="H4" s="132">
        <v>0</v>
      </c>
      <c r="I4" s="394">
        <f>H4/D4</f>
        <v>0</v>
      </c>
    </row>
    <row r="5" spans="1:13" ht="22.5">
      <c r="A5" s="19" t="s">
        <v>51</v>
      </c>
      <c r="B5" s="58" t="s">
        <v>118</v>
      </c>
      <c r="C5" s="13">
        <f>'16'!C5</f>
        <v>38336</v>
      </c>
      <c r="D5" s="13">
        <f>'16'!D5</f>
        <v>25304</v>
      </c>
      <c r="E5" s="13">
        <f>'16'!E5</f>
        <v>63640</v>
      </c>
      <c r="F5" s="132" t="s">
        <v>456</v>
      </c>
      <c r="G5" s="132">
        <v>6</v>
      </c>
      <c r="H5" s="132">
        <v>2336</v>
      </c>
      <c r="I5" s="394">
        <f t="shared" ref="I5:I68" si="0">H5/D5</f>
        <v>9.2317420170724002E-2</v>
      </c>
    </row>
    <row r="6" spans="1:13">
      <c r="A6" s="19" t="s">
        <v>52</v>
      </c>
      <c r="B6" s="58" t="s">
        <v>122</v>
      </c>
      <c r="C6" s="13">
        <f>'16'!C6</f>
        <v>2129</v>
      </c>
      <c r="D6" s="13">
        <f>'16'!D6</f>
        <v>1476</v>
      </c>
      <c r="E6" s="13">
        <f>'16'!E6</f>
        <v>3605</v>
      </c>
      <c r="F6" s="132"/>
      <c r="G6" s="132"/>
      <c r="H6" s="132">
        <v>0</v>
      </c>
      <c r="I6" s="394">
        <f t="shared" si="0"/>
        <v>0</v>
      </c>
    </row>
    <row r="7" spans="1:13" ht="22.5">
      <c r="A7" s="19" t="s">
        <v>53</v>
      </c>
      <c r="B7" s="58" t="s">
        <v>118</v>
      </c>
      <c r="C7" s="13">
        <f>'16'!C7</f>
        <v>5417</v>
      </c>
      <c r="D7" s="13">
        <f>'16'!D7</f>
        <v>3549</v>
      </c>
      <c r="E7" s="13">
        <f>'16'!E7</f>
        <v>8966</v>
      </c>
      <c r="F7" s="132" t="s">
        <v>457</v>
      </c>
      <c r="G7" s="132">
        <v>5</v>
      </c>
      <c r="H7" s="132">
        <v>81</v>
      </c>
      <c r="I7" s="394">
        <f t="shared" si="0"/>
        <v>2.2823330515638209E-2</v>
      </c>
    </row>
    <row r="8" spans="1:13" ht="22.5">
      <c r="A8" s="19" t="s">
        <v>54</v>
      </c>
      <c r="B8" s="58" t="s">
        <v>122</v>
      </c>
      <c r="C8" s="13">
        <f>'16'!C8</f>
        <v>1561</v>
      </c>
      <c r="D8" s="13">
        <f>'16'!D8</f>
        <v>1066</v>
      </c>
      <c r="E8" s="13">
        <f>'16'!E8</f>
        <v>2627</v>
      </c>
      <c r="F8" s="132" t="s">
        <v>458</v>
      </c>
      <c r="G8" s="132">
        <v>3</v>
      </c>
      <c r="H8" s="132">
        <v>244</v>
      </c>
      <c r="I8" s="394">
        <f t="shared" si="0"/>
        <v>0.22889305816135083</v>
      </c>
    </row>
    <row r="9" spans="1:13">
      <c r="A9" s="19" t="s">
        <v>55</v>
      </c>
      <c r="B9" s="58" t="s">
        <v>118</v>
      </c>
      <c r="C9" s="13">
        <f>'16'!C9</f>
        <v>14834</v>
      </c>
      <c r="D9" s="13">
        <f>'16'!D9</f>
        <v>10454</v>
      </c>
      <c r="E9" s="13">
        <f>'16'!E9</f>
        <v>25288</v>
      </c>
      <c r="F9" s="132" t="s">
        <v>432</v>
      </c>
      <c r="G9" s="132">
        <v>1</v>
      </c>
      <c r="H9" s="132">
        <v>442</v>
      </c>
      <c r="I9" s="394">
        <f t="shared" si="0"/>
        <v>4.2280466806963839E-2</v>
      </c>
    </row>
    <row r="10" spans="1:13">
      <c r="A10" s="19" t="s">
        <v>56</v>
      </c>
      <c r="B10" s="58" t="s">
        <v>122</v>
      </c>
      <c r="C10" s="13">
        <f>'16'!C10</f>
        <v>4316</v>
      </c>
      <c r="D10" s="13">
        <f>'16'!D10</f>
        <v>2911</v>
      </c>
      <c r="E10" s="13">
        <f>'16'!E10</f>
        <v>7227</v>
      </c>
      <c r="F10" s="132" t="s">
        <v>459</v>
      </c>
      <c r="G10" s="132">
        <v>1</v>
      </c>
      <c r="H10" s="132">
        <v>135</v>
      </c>
      <c r="I10" s="394">
        <f t="shared" si="0"/>
        <v>4.6375815870834766E-2</v>
      </c>
    </row>
    <row r="11" spans="1:13">
      <c r="A11" s="19" t="s">
        <v>57</v>
      </c>
      <c r="B11" s="58" t="s">
        <v>122</v>
      </c>
      <c r="C11" s="13">
        <f>'16'!C11</f>
        <v>2246</v>
      </c>
      <c r="D11" s="13">
        <f>'16'!D11</f>
        <v>1518</v>
      </c>
      <c r="E11" s="13">
        <f>'16'!E11</f>
        <v>3764</v>
      </c>
      <c r="F11" s="132" t="s">
        <v>460</v>
      </c>
      <c r="G11" s="132">
        <v>3</v>
      </c>
      <c r="H11" s="132">
        <v>120</v>
      </c>
      <c r="I11" s="394">
        <f t="shared" si="0"/>
        <v>7.9051383399209488E-2</v>
      </c>
    </row>
    <row r="12" spans="1:13">
      <c r="A12" s="19" t="s">
        <v>259</v>
      </c>
      <c r="B12" s="58" t="s">
        <v>118</v>
      </c>
      <c r="C12" s="13">
        <f>'16'!C12</f>
        <v>19766</v>
      </c>
      <c r="D12" s="13">
        <f>'16'!D12</f>
        <v>14384</v>
      </c>
      <c r="E12" s="13">
        <f>'16'!E12</f>
        <v>34150</v>
      </c>
      <c r="F12" s="132" t="s">
        <v>461</v>
      </c>
      <c r="G12" s="132">
        <v>1</v>
      </c>
      <c r="H12" s="132">
        <v>38</v>
      </c>
      <c r="I12" s="394">
        <f t="shared" si="0"/>
        <v>2.6418242491657398E-3</v>
      </c>
    </row>
    <row r="13" spans="1:13">
      <c r="A13" s="19" t="s">
        <v>58</v>
      </c>
      <c r="B13" s="58" t="s">
        <v>122</v>
      </c>
      <c r="C13" s="13">
        <f>'16'!C13</f>
        <v>5721</v>
      </c>
      <c r="D13" s="13">
        <f>'16'!D13</f>
        <v>4262</v>
      </c>
      <c r="E13" s="13">
        <f>'16'!E13</f>
        <v>9983</v>
      </c>
      <c r="F13" s="132"/>
      <c r="G13" s="132"/>
      <c r="H13" s="132">
        <v>0</v>
      </c>
      <c r="I13" s="394">
        <f t="shared" si="0"/>
        <v>0</v>
      </c>
    </row>
    <row r="14" spans="1:13" ht="33.75">
      <c r="A14" s="19" t="s">
        <v>59</v>
      </c>
      <c r="B14" s="58" t="s">
        <v>122</v>
      </c>
      <c r="C14" s="13">
        <f>'16'!C14</f>
        <v>4199</v>
      </c>
      <c r="D14" s="13">
        <f>'16'!D14</f>
        <v>3044</v>
      </c>
      <c r="E14" s="13">
        <f>'16'!E14</f>
        <v>7243</v>
      </c>
      <c r="F14" s="132" t="s">
        <v>462</v>
      </c>
      <c r="G14" s="132">
        <v>8</v>
      </c>
      <c r="H14" s="132">
        <v>403</v>
      </c>
      <c r="I14" s="394">
        <f t="shared" si="0"/>
        <v>0.1323915900131406</v>
      </c>
    </row>
    <row r="15" spans="1:13">
      <c r="A15" s="19" t="s">
        <v>60</v>
      </c>
      <c r="B15" s="58" t="s">
        <v>122</v>
      </c>
      <c r="C15" s="13">
        <f>'16'!C15</f>
        <v>139</v>
      </c>
      <c r="D15" s="13">
        <f>'16'!D15</f>
        <v>80</v>
      </c>
      <c r="E15" s="13">
        <f>'16'!E15</f>
        <v>219</v>
      </c>
      <c r="F15" s="132"/>
      <c r="G15" s="132"/>
      <c r="H15" s="132">
        <v>0</v>
      </c>
      <c r="I15" s="394">
        <f t="shared" si="0"/>
        <v>0</v>
      </c>
    </row>
    <row r="16" spans="1:13">
      <c r="A16" s="19" t="s">
        <v>61</v>
      </c>
      <c r="B16" s="58" t="s">
        <v>122</v>
      </c>
      <c r="C16" s="13">
        <f>'16'!C16</f>
        <v>2045</v>
      </c>
      <c r="D16" s="13">
        <f>'16'!D16</f>
        <v>1442</v>
      </c>
      <c r="E16" s="13">
        <f>'16'!E16</f>
        <v>3487</v>
      </c>
      <c r="F16" s="132" t="s">
        <v>463</v>
      </c>
      <c r="G16" s="132">
        <v>1</v>
      </c>
      <c r="H16" s="132">
        <v>38</v>
      </c>
      <c r="I16" s="394">
        <f t="shared" si="0"/>
        <v>2.6352288488210817E-2</v>
      </c>
    </row>
    <row r="17" spans="1:9">
      <c r="A17" s="19" t="s">
        <v>62</v>
      </c>
      <c r="B17" s="58" t="s">
        <v>122</v>
      </c>
      <c r="C17" s="13">
        <f>'16'!C17</f>
        <v>4001</v>
      </c>
      <c r="D17" s="13">
        <f>'16'!D17</f>
        <v>2770</v>
      </c>
      <c r="E17" s="13">
        <f>'16'!E17</f>
        <v>6771</v>
      </c>
      <c r="F17" s="132" t="s">
        <v>464</v>
      </c>
      <c r="G17" s="132">
        <v>1</v>
      </c>
      <c r="H17" s="132">
        <v>20</v>
      </c>
      <c r="I17" s="394">
        <f t="shared" si="0"/>
        <v>7.2202166064981952E-3</v>
      </c>
    </row>
    <row r="18" spans="1:9">
      <c r="A18" s="19" t="s">
        <v>63</v>
      </c>
      <c r="B18" s="58" t="s">
        <v>118</v>
      </c>
      <c r="C18" s="13">
        <f>'16'!C18</f>
        <v>17963</v>
      </c>
      <c r="D18" s="13">
        <f>'16'!D18</f>
        <v>13163</v>
      </c>
      <c r="E18" s="13">
        <f>'16'!E18</f>
        <v>31126</v>
      </c>
      <c r="F18" s="132"/>
      <c r="G18" s="132"/>
      <c r="H18" s="132">
        <v>0</v>
      </c>
      <c r="I18" s="394">
        <f t="shared" si="0"/>
        <v>0</v>
      </c>
    </row>
    <row r="19" spans="1:9">
      <c r="A19" s="19" t="s">
        <v>64</v>
      </c>
      <c r="B19" s="58" t="s">
        <v>122</v>
      </c>
      <c r="C19" s="13">
        <f>'16'!C19</f>
        <v>1226</v>
      </c>
      <c r="D19" s="13">
        <f>'16'!D19</f>
        <v>827</v>
      </c>
      <c r="E19" s="13">
        <f>'16'!E19</f>
        <v>2053</v>
      </c>
      <c r="F19" s="132" t="s">
        <v>465</v>
      </c>
      <c r="G19" s="132">
        <v>2</v>
      </c>
      <c r="H19" s="132">
        <v>44</v>
      </c>
      <c r="I19" s="394">
        <f t="shared" si="0"/>
        <v>5.3204353083434096E-2</v>
      </c>
    </row>
    <row r="20" spans="1:9">
      <c r="A20" s="19" t="s">
        <v>65</v>
      </c>
      <c r="B20" s="58" t="s">
        <v>122</v>
      </c>
      <c r="C20" s="13">
        <f>'16'!C20</f>
        <v>2393</v>
      </c>
      <c r="D20" s="13">
        <f>'16'!D20</f>
        <v>1660</v>
      </c>
      <c r="E20" s="13">
        <f>'16'!E20</f>
        <v>4053</v>
      </c>
      <c r="F20" s="132" t="s">
        <v>466</v>
      </c>
      <c r="G20" s="132">
        <v>1</v>
      </c>
      <c r="H20" s="132">
        <v>31</v>
      </c>
      <c r="I20" s="394">
        <f t="shared" si="0"/>
        <v>1.8674698795180723E-2</v>
      </c>
    </row>
    <row r="21" spans="1:9">
      <c r="A21" s="19" t="s">
        <v>66</v>
      </c>
      <c r="B21" s="58" t="s">
        <v>122</v>
      </c>
      <c r="C21" s="13">
        <f>'16'!C21</f>
        <v>1301</v>
      </c>
      <c r="D21" s="13">
        <f>'16'!D21</f>
        <v>904</v>
      </c>
      <c r="E21" s="13">
        <f>'16'!E21</f>
        <v>2205</v>
      </c>
      <c r="F21" s="132"/>
      <c r="G21" s="132"/>
      <c r="H21" s="132">
        <v>0</v>
      </c>
      <c r="I21" s="394">
        <f t="shared" si="0"/>
        <v>0</v>
      </c>
    </row>
    <row r="22" spans="1:9">
      <c r="A22" s="19" t="s">
        <v>67</v>
      </c>
      <c r="B22" s="58" t="s">
        <v>122</v>
      </c>
      <c r="C22" s="13">
        <f>'16'!C22</f>
        <v>1869</v>
      </c>
      <c r="D22" s="13">
        <f>'16'!D22</f>
        <v>1351</v>
      </c>
      <c r="E22" s="13">
        <f>'16'!E22</f>
        <v>3220</v>
      </c>
      <c r="F22" s="132"/>
      <c r="G22" s="132"/>
      <c r="H22" s="132">
        <v>0</v>
      </c>
      <c r="I22" s="394">
        <f t="shared" si="0"/>
        <v>0</v>
      </c>
    </row>
    <row r="23" spans="1:9">
      <c r="A23" s="19" t="s">
        <v>68</v>
      </c>
      <c r="B23" s="58" t="s">
        <v>122</v>
      </c>
      <c r="C23" s="13">
        <f>'16'!C23</f>
        <v>2942</v>
      </c>
      <c r="D23" s="13">
        <f>'16'!D23</f>
        <v>2128</v>
      </c>
      <c r="E23" s="13">
        <f>'16'!E23</f>
        <v>5070</v>
      </c>
      <c r="F23" s="132"/>
      <c r="G23" s="132"/>
      <c r="H23" s="132">
        <v>0</v>
      </c>
      <c r="I23" s="394">
        <f t="shared" si="0"/>
        <v>0</v>
      </c>
    </row>
    <row r="24" spans="1:9">
      <c r="A24" s="19" t="s">
        <v>69</v>
      </c>
      <c r="B24" s="58" t="s">
        <v>118</v>
      </c>
      <c r="C24" s="13">
        <f>'16'!C24</f>
        <v>7514</v>
      </c>
      <c r="D24" s="13">
        <f>'16'!D24</f>
        <v>5219</v>
      </c>
      <c r="E24" s="13">
        <f>'16'!E24</f>
        <v>12733</v>
      </c>
      <c r="F24" s="132"/>
      <c r="G24" s="132"/>
      <c r="H24" s="132">
        <v>0</v>
      </c>
      <c r="I24" s="394">
        <f t="shared" si="0"/>
        <v>0</v>
      </c>
    </row>
    <row r="25" spans="1:9">
      <c r="A25" s="19" t="s">
        <v>70</v>
      </c>
      <c r="B25" s="58" t="s">
        <v>118</v>
      </c>
      <c r="C25" s="13">
        <f>'16'!C25</f>
        <v>10076</v>
      </c>
      <c r="D25" s="13">
        <f>'16'!D25</f>
        <v>6718</v>
      </c>
      <c r="E25" s="13">
        <f>'16'!E25</f>
        <v>16794</v>
      </c>
      <c r="F25" s="132" t="s">
        <v>467</v>
      </c>
      <c r="G25" s="132">
        <v>2</v>
      </c>
      <c r="H25" s="132">
        <v>451</v>
      </c>
      <c r="I25" s="394">
        <f t="shared" si="0"/>
        <v>6.7133075320035721E-2</v>
      </c>
    </row>
    <row r="26" spans="1:9">
      <c r="A26" s="19" t="s">
        <v>71</v>
      </c>
      <c r="B26" s="58" t="s">
        <v>118</v>
      </c>
      <c r="C26" s="13">
        <f>'16'!C26</f>
        <v>20123</v>
      </c>
      <c r="D26" s="13">
        <f>'16'!D26</f>
        <v>13856</v>
      </c>
      <c r="E26" s="13">
        <f>'16'!E26</f>
        <v>33979</v>
      </c>
      <c r="F26" s="132" t="s">
        <v>438</v>
      </c>
      <c r="G26" s="132">
        <v>1</v>
      </c>
      <c r="H26" s="132">
        <v>385</v>
      </c>
      <c r="I26" s="394">
        <f t="shared" si="0"/>
        <v>2.7785796766743649E-2</v>
      </c>
    </row>
    <row r="27" spans="1:9">
      <c r="A27" s="19" t="s">
        <v>72</v>
      </c>
      <c r="B27" s="58" t="s">
        <v>122</v>
      </c>
      <c r="C27" s="13">
        <f>'16'!C27</f>
        <v>876</v>
      </c>
      <c r="D27" s="13">
        <f>'16'!D27</f>
        <v>671</v>
      </c>
      <c r="E27" s="13">
        <f>'16'!E27</f>
        <v>1547</v>
      </c>
      <c r="F27" s="132"/>
      <c r="G27" s="132"/>
      <c r="H27" s="132">
        <v>0</v>
      </c>
      <c r="I27" s="394">
        <f t="shared" si="0"/>
        <v>0</v>
      </c>
    </row>
    <row r="28" spans="1:9">
      <c r="A28" s="19" t="s">
        <v>73</v>
      </c>
      <c r="B28" s="58" t="s">
        <v>118</v>
      </c>
      <c r="C28" s="13">
        <f>'16'!C28</f>
        <v>9893</v>
      </c>
      <c r="D28" s="13">
        <f>'16'!D28</f>
        <v>6864</v>
      </c>
      <c r="E28" s="13">
        <f>'16'!E28</f>
        <v>16757</v>
      </c>
      <c r="F28" s="132" t="s">
        <v>468</v>
      </c>
      <c r="G28" s="132">
        <v>4</v>
      </c>
      <c r="H28" s="132">
        <v>234</v>
      </c>
      <c r="I28" s="394">
        <f t="shared" si="0"/>
        <v>3.4090909090909088E-2</v>
      </c>
    </row>
    <row r="29" spans="1:9">
      <c r="A29" s="19" t="s">
        <v>74</v>
      </c>
      <c r="B29" s="58" t="s">
        <v>122</v>
      </c>
      <c r="C29" s="13">
        <f>'16'!C29</f>
        <v>3977</v>
      </c>
      <c r="D29" s="13">
        <f>'16'!D29</f>
        <v>2833</v>
      </c>
      <c r="E29" s="13">
        <f>'16'!E29</f>
        <v>6810</v>
      </c>
      <c r="F29" s="132" t="s">
        <v>469</v>
      </c>
      <c r="G29" s="132">
        <v>1</v>
      </c>
      <c r="H29" s="132">
        <v>49</v>
      </c>
      <c r="I29" s="394">
        <f t="shared" si="0"/>
        <v>1.729615248852806E-2</v>
      </c>
    </row>
    <row r="30" spans="1:9">
      <c r="A30" s="19" t="s">
        <v>75</v>
      </c>
      <c r="B30" s="58" t="s">
        <v>122</v>
      </c>
      <c r="C30" s="13">
        <f>'16'!C30</f>
        <v>109</v>
      </c>
      <c r="D30" s="13">
        <f>'16'!D30</f>
        <v>73</v>
      </c>
      <c r="E30" s="13">
        <f>'16'!E30</f>
        <v>182</v>
      </c>
      <c r="F30" s="132" t="s">
        <v>470</v>
      </c>
      <c r="G30" s="132">
        <v>1</v>
      </c>
      <c r="H30" s="132">
        <v>31</v>
      </c>
      <c r="I30" s="394">
        <f t="shared" si="0"/>
        <v>0.42465753424657532</v>
      </c>
    </row>
    <row r="31" spans="1:9">
      <c r="A31" s="19" t="s">
        <v>76</v>
      </c>
      <c r="B31" s="58" t="s">
        <v>122</v>
      </c>
      <c r="C31" s="13">
        <f>'16'!C31</f>
        <v>5892</v>
      </c>
      <c r="D31" s="13">
        <f>'16'!D31</f>
        <v>4055</v>
      </c>
      <c r="E31" s="13">
        <f>'16'!E31</f>
        <v>9947</v>
      </c>
      <c r="F31" s="132"/>
      <c r="G31" s="132"/>
      <c r="H31" s="132">
        <v>0</v>
      </c>
      <c r="I31" s="394">
        <f t="shared" si="0"/>
        <v>0</v>
      </c>
    </row>
    <row r="32" spans="1:9">
      <c r="A32" s="19" t="s">
        <v>77</v>
      </c>
      <c r="B32" s="58" t="s">
        <v>122</v>
      </c>
      <c r="C32" s="13">
        <f>'16'!C32</f>
        <v>547</v>
      </c>
      <c r="D32" s="13">
        <f>'16'!D32</f>
        <v>369</v>
      </c>
      <c r="E32" s="13">
        <f>'16'!E32</f>
        <v>916</v>
      </c>
      <c r="F32" s="132" t="s">
        <v>471</v>
      </c>
      <c r="G32" s="132">
        <v>3</v>
      </c>
      <c r="H32" s="132">
        <v>135</v>
      </c>
      <c r="I32" s="394">
        <f t="shared" si="0"/>
        <v>0.36585365853658536</v>
      </c>
    </row>
    <row r="33" spans="1:9">
      <c r="A33" s="19" t="s">
        <v>78</v>
      </c>
      <c r="B33" s="58" t="s">
        <v>122</v>
      </c>
      <c r="C33" s="13">
        <f>'16'!C33</f>
        <v>1137</v>
      </c>
      <c r="D33" s="13">
        <f>'16'!D33</f>
        <v>811</v>
      </c>
      <c r="E33" s="13">
        <f>'16'!E33</f>
        <v>1948</v>
      </c>
      <c r="F33" s="132" t="s">
        <v>472</v>
      </c>
      <c r="G33" s="132">
        <v>1</v>
      </c>
      <c r="H33" s="132">
        <v>17</v>
      </c>
      <c r="I33" s="394">
        <f t="shared" si="0"/>
        <v>2.096177558569667E-2</v>
      </c>
    </row>
    <row r="34" spans="1:9">
      <c r="A34" s="19" t="s">
        <v>79</v>
      </c>
      <c r="B34" s="58" t="s">
        <v>122</v>
      </c>
      <c r="C34" s="13">
        <f>'16'!C34</f>
        <v>1478</v>
      </c>
      <c r="D34" s="13">
        <f>'16'!D34</f>
        <v>1019</v>
      </c>
      <c r="E34" s="13">
        <f>'16'!E34</f>
        <v>2497</v>
      </c>
      <c r="F34" s="132" t="s">
        <v>440</v>
      </c>
      <c r="G34" s="132">
        <v>1</v>
      </c>
      <c r="H34" s="132">
        <v>22</v>
      </c>
      <c r="I34" s="394">
        <f t="shared" si="0"/>
        <v>2.1589793915603533E-2</v>
      </c>
    </row>
    <row r="35" spans="1:9">
      <c r="A35" s="19" t="s">
        <v>80</v>
      </c>
      <c r="B35" s="58" t="s">
        <v>122</v>
      </c>
      <c r="C35" s="13">
        <f>'16'!C35</f>
        <v>2619</v>
      </c>
      <c r="D35" s="13">
        <f>'16'!D35</f>
        <v>1878</v>
      </c>
      <c r="E35" s="13">
        <f>'16'!E35</f>
        <v>4497</v>
      </c>
      <c r="F35" s="132" t="s">
        <v>473</v>
      </c>
      <c r="G35" s="132">
        <v>3</v>
      </c>
      <c r="H35" s="132">
        <v>178</v>
      </c>
      <c r="I35" s="394">
        <f t="shared" si="0"/>
        <v>9.4781682641107562E-2</v>
      </c>
    </row>
    <row r="36" spans="1:9">
      <c r="A36" s="19" t="s">
        <v>81</v>
      </c>
      <c r="B36" s="58" t="s">
        <v>122</v>
      </c>
      <c r="C36" s="13">
        <f>'16'!C36</f>
        <v>1538</v>
      </c>
      <c r="D36" s="13">
        <f>'16'!D36</f>
        <v>1055</v>
      </c>
      <c r="E36" s="13">
        <f>'16'!E36</f>
        <v>2593</v>
      </c>
      <c r="F36" s="132"/>
      <c r="G36" s="132"/>
      <c r="H36" s="132">
        <v>0</v>
      </c>
      <c r="I36" s="394">
        <f t="shared" si="0"/>
        <v>0</v>
      </c>
    </row>
    <row r="37" spans="1:9">
      <c r="A37" s="19" t="s">
        <v>82</v>
      </c>
      <c r="B37" s="58" t="s">
        <v>122</v>
      </c>
      <c r="C37" s="13">
        <f>'16'!C37</f>
        <v>915</v>
      </c>
      <c r="D37" s="13">
        <f>'16'!D37</f>
        <v>644</v>
      </c>
      <c r="E37" s="13">
        <f>'16'!E37</f>
        <v>1559</v>
      </c>
      <c r="F37" s="132"/>
      <c r="G37" s="132"/>
      <c r="H37" s="132">
        <v>0</v>
      </c>
      <c r="I37" s="394">
        <f t="shared" si="0"/>
        <v>0</v>
      </c>
    </row>
    <row r="38" spans="1:9">
      <c r="A38" s="19" t="s">
        <v>83</v>
      </c>
      <c r="B38" s="58" t="s">
        <v>118</v>
      </c>
      <c r="C38" s="13">
        <f>'16'!C38</f>
        <v>6837</v>
      </c>
      <c r="D38" s="13">
        <f>'16'!D38</f>
        <v>4722</v>
      </c>
      <c r="E38" s="13">
        <f>'16'!E38</f>
        <v>11559</v>
      </c>
      <c r="F38" s="132" t="s">
        <v>474</v>
      </c>
      <c r="G38" s="132">
        <v>2</v>
      </c>
      <c r="H38" s="132">
        <v>575</v>
      </c>
      <c r="I38" s="394">
        <f t="shared" si="0"/>
        <v>0.1217704362558238</v>
      </c>
    </row>
    <row r="39" spans="1:9" ht="22.5">
      <c r="A39" s="19" t="s">
        <v>84</v>
      </c>
      <c r="B39" s="58" t="s">
        <v>118</v>
      </c>
      <c r="C39" s="13">
        <f>'16'!C39</f>
        <v>21366</v>
      </c>
      <c r="D39" s="13">
        <f>'16'!D39</f>
        <v>14155</v>
      </c>
      <c r="E39" s="13">
        <f>'16'!E39</f>
        <v>35521</v>
      </c>
      <c r="F39" s="132" t="s">
        <v>475</v>
      </c>
      <c r="G39" s="132">
        <v>4</v>
      </c>
      <c r="H39" s="132">
        <v>476</v>
      </c>
      <c r="I39" s="394">
        <f t="shared" si="0"/>
        <v>3.3627693394560225E-2</v>
      </c>
    </row>
    <row r="40" spans="1:9">
      <c r="A40" s="19" t="s">
        <v>85</v>
      </c>
      <c r="B40" s="58" t="s">
        <v>122</v>
      </c>
      <c r="C40" s="13">
        <f>'16'!C40</f>
        <v>2888</v>
      </c>
      <c r="D40" s="13">
        <f>'16'!D40</f>
        <v>1978</v>
      </c>
      <c r="E40" s="13">
        <f>'16'!E40</f>
        <v>4866</v>
      </c>
      <c r="F40" s="132" t="s">
        <v>442</v>
      </c>
      <c r="G40" s="132">
        <v>2</v>
      </c>
      <c r="H40" s="132">
        <v>184</v>
      </c>
      <c r="I40" s="394">
        <f t="shared" si="0"/>
        <v>9.3023255813953487E-2</v>
      </c>
    </row>
    <row r="41" spans="1:9">
      <c r="A41" s="19" t="s">
        <v>86</v>
      </c>
      <c r="B41" s="58" t="s">
        <v>118</v>
      </c>
      <c r="C41" s="13">
        <f>'16'!C41</f>
        <v>4988</v>
      </c>
      <c r="D41" s="13">
        <f>'16'!D41</f>
        <v>3470</v>
      </c>
      <c r="E41" s="13">
        <f>'16'!E41</f>
        <v>8458</v>
      </c>
      <c r="F41" s="132" t="s">
        <v>443</v>
      </c>
      <c r="G41" s="132">
        <v>1</v>
      </c>
      <c r="H41" s="132">
        <v>306</v>
      </c>
      <c r="I41" s="394">
        <f t="shared" si="0"/>
        <v>8.8184438040345828E-2</v>
      </c>
    </row>
    <row r="42" spans="1:9">
      <c r="A42" s="19" t="s">
        <v>87</v>
      </c>
      <c r="B42" s="58" t="s">
        <v>118</v>
      </c>
      <c r="C42" s="13">
        <f>'16'!C42</f>
        <v>12632</v>
      </c>
      <c r="D42" s="13">
        <f>'16'!D42</f>
        <v>8774</v>
      </c>
      <c r="E42" s="13">
        <f>'16'!E42</f>
        <v>21406</v>
      </c>
      <c r="F42" s="132" t="s">
        <v>476</v>
      </c>
      <c r="G42" s="132">
        <v>2</v>
      </c>
      <c r="H42" s="132">
        <v>274</v>
      </c>
      <c r="I42" s="394">
        <f t="shared" si="0"/>
        <v>3.122863004330978E-2</v>
      </c>
    </row>
    <row r="43" spans="1:9">
      <c r="A43" s="19" t="s">
        <v>88</v>
      </c>
      <c r="B43" s="58" t="s">
        <v>118</v>
      </c>
      <c r="C43" s="13">
        <f>'16'!C43</f>
        <v>9763</v>
      </c>
      <c r="D43" s="13">
        <f>'16'!D43</f>
        <v>6765</v>
      </c>
      <c r="E43" s="13">
        <f>'16'!E43</f>
        <v>16528</v>
      </c>
      <c r="F43" s="132"/>
      <c r="G43" s="132"/>
      <c r="H43" s="132">
        <v>0</v>
      </c>
      <c r="I43" s="394">
        <f t="shared" si="0"/>
        <v>0</v>
      </c>
    </row>
    <row r="44" spans="1:9">
      <c r="A44" s="19" t="s">
        <v>89</v>
      </c>
      <c r="B44" s="58" t="s">
        <v>122</v>
      </c>
      <c r="C44" s="13">
        <f>'16'!C44</f>
        <v>3743</v>
      </c>
      <c r="D44" s="13">
        <f>'16'!D44</f>
        <v>2706</v>
      </c>
      <c r="E44" s="13">
        <f>'16'!E44</f>
        <v>6449</v>
      </c>
      <c r="F44" s="132" t="s">
        <v>477</v>
      </c>
      <c r="G44" s="132">
        <v>2</v>
      </c>
      <c r="H44" s="132">
        <v>107</v>
      </c>
      <c r="I44" s="394">
        <f t="shared" si="0"/>
        <v>3.9541759053954177E-2</v>
      </c>
    </row>
    <row r="45" spans="1:9">
      <c r="A45" s="19" t="s">
        <v>90</v>
      </c>
      <c r="B45" s="58" t="s">
        <v>122</v>
      </c>
      <c r="C45" s="13">
        <f>'16'!C45</f>
        <v>1364</v>
      </c>
      <c r="D45" s="13">
        <f>'16'!D45</f>
        <v>1008</v>
      </c>
      <c r="E45" s="13">
        <f>'16'!E45</f>
        <v>2372</v>
      </c>
      <c r="F45" s="132" t="s">
        <v>478</v>
      </c>
      <c r="G45" s="132">
        <v>3</v>
      </c>
      <c r="H45" s="132">
        <v>190</v>
      </c>
      <c r="I45" s="394">
        <f t="shared" si="0"/>
        <v>0.18849206349206349</v>
      </c>
    </row>
    <row r="46" spans="1:9">
      <c r="A46" s="19" t="s">
        <v>91</v>
      </c>
      <c r="B46" s="58" t="s">
        <v>122</v>
      </c>
      <c r="C46" s="13">
        <f>'16'!C46</f>
        <v>3475</v>
      </c>
      <c r="D46" s="13">
        <f>'16'!D46</f>
        <v>2487</v>
      </c>
      <c r="E46" s="13">
        <f>'16'!E46</f>
        <v>5962</v>
      </c>
      <c r="F46" s="132"/>
      <c r="G46" s="132"/>
      <c r="H46" s="132">
        <v>0</v>
      </c>
      <c r="I46" s="394">
        <f t="shared" si="0"/>
        <v>0</v>
      </c>
    </row>
    <row r="47" spans="1:9">
      <c r="A47" s="19" t="s">
        <v>92</v>
      </c>
      <c r="B47" s="58" t="s">
        <v>122</v>
      </c>
      <c r="C47" s="13">
        <f>'16'!C47</f>
        <v>1725</v>
      </c>
      <c r="D47" s="13">
        <f>'16'!D47</f>
        <v>1197</v>
      </c>
      <c r="E47" s="13">
        <f>'16'!E47</f>
        <v>2922</v>
      </c>
      <c r="F47" s="132"/>
      <c r="G47" s="132"/>
      <c r="H47" s="132">
        <v>0</v>
      </c>
      <c r="I47" s="394">
        <f t="shared" si="0"/>
        <v>0</v>
      </c>
    </row>
    <row r="48" spans="1:9">
      <c r="A48" s="19" t="s">
        <v>93</v>
      </c>
      <c r="B48" s="58" t="s">
        <v>122</v>
      </c>
      <c r="C48" s="13">
        <f>'16'!C48</f>
        <v>5043</v>
      </c>
      <c r="D48" s="13">
        <f>'16'!D48</f>
        <v>3645</v>
      </c>
      <c r="E48" s="13">
        <f>'16'!E48</f>
        <v>8688</v>
      </c>
      <c r="F48" s="132"/>
      <c r="G48" s="132"/>
      <c r="H48" s="132">
        <v>0</v>
      </c>
      <c r="I48" s="394">
        <f t="shared" si="0"/>
        <v>0</v>
      </c>
    </row>
    <row r="49" spans="1:12">
      <c r="A49" s="19" t="s">
        <v>94</v>
      </c>
      <c r="B49" s="58" t="s">
        <v>118</v>
      </c>
      <c r="C49" s="13">
        <f>'16'!C49</f>
        <v>27985</v>
      </c>
      <c r="D49" s="13">
        <f>'16'!D49</f>
        <v>19320</v>
      </c>
      <c r="E49" s="13">
        <f>'16'!E49</f>
        <v>47305</v>
      </c>
      <c r="F49" s="132" t="s">
        <v>447</v>
      </c>
      <c r="G49" s="132">
        <v>2</v>
      </c>
      <c r="H49" s="132">
        <v>129</v>
      </c>
      <c r="I49" s="394">
        <f t="shared" si="0"/>
        <v>6.6770186335403728E-3</v>
      </c>
    </row>
    <row r="50" spans="1:12">
      <c r="A50" s="19" t="s">
        <v>95</v>
      </c>
      <c r="B50" s="58" t="s">
        <v>122</v>
      </c>
      <c r="C50" s="13">
        <f>'16'!C50</f>
        <v>660</v>
      </c>
      <c r="D50" s="13">
        <f>'16'!D50</f>
        <v>390</v>
      </c>
      <c r="E50" s="13">
        <f>'16'!E50</f>
        <v>1050</v>
      </c>
      <c r="F50" s="132" t="s">
        <v>479</v>
      </c>
      <c r="G50" s="132">
        <v>1</v>
      </c>
      <c r="H50" s="132">
        <v>109</v>
      </c>
      <c r="I50" s="394">
        <f t="shared" si="0"/>
        <v>0.27948717948717949</v>
      </c>
    </row>
    <row r="51" spans="1:12">
      <c r="A51" s="19" t="s">
        <v>96</v>
      </c>
      <c r="B51" s="58" t="s">
        <v>118</v>
      </c>
      <c r="C51" s="13">
        <f>'16'!C51</f>
        <v>9370</v>
      </c>
      <c r="D51" s="13">
        <f>'16'!D51</f>
        <v>6861</v>
      </c>
      <c r="E51" s="13">
        <f>'16'!E51</f>
        <v>16231</v>
      </c>
      <c r="F51" s="132" t="s">
        <v>480</v>
      </c>
      <c r="G51" s="132">
        <v>1</v>
      </c>
      <c r="H51" s="132">
        <v>286</v>
      </c>
      <c r="I51" s="394">
        <f t="shared" si="0"/>
        <v>4.1684885585191664E-2</v>
      </c>
    </row>
    <row r="52" spans="1:12">
      <c r="A52" s="19" t="s">
        <v>97</v>
      </c>
      <c r="B52" s="58" t="s">
        <v>122</v>
      </c>
      <c r="C52" s="13">
        <f>'16'!C52</f>
        <v>3098</v>
      </c>
      <c r="D52" s="13">
        <f>'16'!D52</f>
        <v>2175</v>
      </c>
      <c r="E52" s="13">
        <f>'16'!E52</f>
        <v>5273</v>
      </c>
      <c r="F52" s="132" t="s">
        <v>481</v>
      </c>
      <c r="G52" s="132">
        <v>2</v>
      </c>
      <c r="H52" s="132">
        <v>241</v>
      </c>
      <c r="I52" s="394">
        <f t="shared" si="0"/>
        <v>0.11080459770114942</v>
      </c>
    </row>
    <row r="53" spans="1:12">
      <c r="A53" s="19" t="s">
        <v>98</v>
      </c>
      <c r="B53" s="58" t="s">
        <v>122</v>
      </c>
      <c r="C53" s="13">
        <f>'16'!C53</f>
        <v>1648</v>
      </c>
      <c r="D53" s="13">
        <f>'16'!D53</f>
        <v>1113</v>
      </c>
      <c r="E53" s="13">
        <f>'16'!E53</f>
        <v>2761</v>
      </c>
      <c r="F53" s="132" t="s">
        <v>413</v>
      </c>
      <c r="G53" s="132">
        <v>1</v>
      </c>
      <c r="H53" s="132">
        <v>15</v>
      </c>
      <c r="I53" s="394">
        <f t="shared" si="0"/>
        <v>1.3477088948787063E-2</v>
      </c>
    </row>
    <row r="54" spans="1:12">
      <c r="A54" s="19" t="s">
        <v>99</v>
      </c>
      <c r="B54" s="58" t="s">
        <v>118</v>
      </c>
      <c r="C54" s="13">
        <f>'16'!C54</f>
        <v>62059</v>
      </c>
      <c r="D54" s="13">
        <f>'16'!D54</f>
        <v>38994</v>
      </c>
      <c r="E54" s="13">
        <f>'16'!E54</f>
        <v>101053</v>
      </c>
      <c r="F54" s="132" t="s">
        <v>414</v>
      </c>
      <c r="G54" s="132">
        <v>1</v>
      </c>
      <c r="H54" s="132">
        <v>9708</v>
      </c>
      <c r="I54" s="394">
        <f t="shared" si="0"/>
        <v>0.2489613786736421</v>
      </c>
    </row>
    <row r="55" spans="1:12">
      <c r="A55" s="19" t="s">
        <v>100</v>
      </c>
      <c r="B55" s="58" t="s">
        <v>122</v>
      </c>
      <c r="C55" s="13">
        <f>'16'!C55</f>
        <v>1650</v>
      </c>
      <c r="D55" s="13">
        <f>'16'!D55</f>
        <v>1173</v>
      </c>
      <c r="E55" s="13">
        <f>'16'!E55</f>
        <v>2823</v>
      </c>
      <c r="F55" s="132" t="s">
        <v>415</v>
      </c>
      <c r="G55" s="132">
        <v>1</v>
      </c>
      <c r="H55" s="132">
        <v>101</v>
      </c>
      <c r="I55" s="394">
        <f t="shared" si="0"/>
        <v>8.6104006820119358E-2</v>
      </c>
      <c r="L55" s="136"/>
    </row>
    <row r="56" spans="1:12" ht="22.5">
      <c r="A56" s="19" t="s">
        <v>101</v>
      </c>
      <c r="B56" s="58" t="s">
        <v>122</v>
      </c>
      <c r="C56" s="13">
        <f>'16'!C56</f>
        <v>574</v>
      </c>
      <c r="D56" s="13">
        <f>'16'!D56</f>
        <v>400</v>
      </c>
      <c r="E56" s="13">
        <f>'16'!E56</f>
        <v>974</v>
      </c>
      <c r="F56" s="132" t="s">
        <v>482</v>
      </c>
      <c r="G56" s="132">
        <v>4</v>
      </c>
      <c r="H56" s="132">
        <v>106</v>
      </c>
      <c r="I56" s="394">
        <f t="shared" si="0"/>
        <v>0.26500000000000001</v>
      </c>
    </row>
    <row r="57" spans="1:12" ht="22.5">
      <c r="A57" s="19" t="s">
        <v>102</v>
      </c>
      <c r="B57" s="58" t="s">
        <v>122</v>
      </c>
      <c r="C57" s="13">
        <f>'16'!C57</f>
        <v>4471</v>
      </c>
      <c r="D57" s="13">
        <f>'16'!D57</f>
        <v>3240</v>
      </c>
      <c r="E57" s="13">
        <f>'16'!E57</f>
        <v>7711</v>
      </c>
      <c r="F57" s="132" t="s">
        <v>483</v>
      </c>
      <c r="G57" s="132">
        <v>3</v>
      </c>
      <c r="H57" s="132">
        <v>156</v>
      </c>
      <c r="I57" s="394">
        <f t="shared" si="0"/>
        <v>4.8148148148148148E-2</v>
      </c>
    </row>
    <row r="58" spans="1:12">
      <c r="A58" s="19" t="s">
        <v>103</v>
      </c>
      <c r="B58" s="58" t="s">
        <v>122</v>
      </c>
      <c r="C58" s="13">
        <f>'16'!C58</f>
        <v>1362</v>
      </c>
      <c r="D58" s="13">
        <f>'16'!D58</f>
        <v>1062</v>
      </c>
      <c r="E58" s="13">
        <f>'16'!E58</f>
        <v>2424</v>
      </c>
      <c r="F58" s="132"/>
      <c r="G58" s="132"/>
      <c r="H58" s="132">
        <v>0</v>
      </c>
      <c r="I58" s="394">
        <f t="shared" si="0"/>
        <v>0</v>
      </c>
    </row>
    <row r="59" spans="1:12" ht="22.5">
      <c r="A59" s="19" t="s">
        <v>104</v>
      </c>
      <c r="B59" s="58" t="s">
        <v>122</v>
      </c>
      <c r="C59" s="13">
        <f>'16'!C59</f>
        <v>2195</v>
      </c>
      <c r="D59" s="13">
        <f>'16'!D59</f>
        <v>1507</v>
      </c>
      <c r="E59" s="13">
        <f>'16'!E59</f>
        <v>3702</v>
      </c>
      <c r="F59" s="132" t="s">
        <v>484</v>
      </c>
      <c r="G59" s="132">
        <v>4</v>
      </c>
      <c r="H59" s="132">
        <v>149</v>
      </c>
      <c r="I59" s="394">
        <f t="shared" si="0"/>
        <v>9.8871930988719312E-2</v>
      </c>
    </row>
    <row r="60" spans="1:12">
      <c r="A60" s="19" t="s">
        <v>105</v>
      </c>
      <c r="B60" s="58" t="s">
        <v>122</v>
      </c>
      <c r="C60" s="13">
        <f>'16'!C60</f>
        <v>153</v>
      </c>
      <c r="D60" s="13">
        <f>'16'!D60</f>
        <v>102</v>
      </c>
      <c r="E60" s="13">
        <f>'16'!E60</f>
        <v>255</v>
      </c>
      <c r="F60" s="132"/>
      <c r="G60" s="132"/>
      <c r="H60" s="132">
        <v>0</v>
      </c>
      <c r="I60" s="394">
        <f t="shared" si="0"/>
        <v>0</v>
      </c>
    </row>
    <row r="61" spans="1:12" ht="22.5">
      <c r="A61" s="19" t="s">
        <v>106</v>
      </c>
      <c r="B61" s="58" t="s">
        <v>122</v>
      </c>
      <c r="C61" s="13">
        <f>'16'!C61</f>
        <v>1307</v>
      </c>
      <c r="D61" s="13">
        <f>'16'!D61</f>
        <v>866</v>
      </c>
      <c r="E61" s="13">
        <f>'16'!E61</f>
        <v>2173</v>
      </c>
      <c r="F61" s="132" t="s">
        <v>485</v>
      </c>
      <c r="G61" s="132">
        <v>3</v>
      </c>
      <c r="H61" s="132">
        <v>171</v>
      </c>
      <c r="I61" s="394">
        <f t="shared" si="0"/>
        <v>0.197459584295612</v>
      </c>
    </row>
    <row r="62" spans="1:12">
      <c r="A62" s="19" t="s">
        <v>107</v>
      </c>
      <c r="B62" s="58" t="s">
        <v>122</v>
      </c>
      <c r="C62" s="13">
        <f>'16'!C62</f>
        <v>1338</v>
      </c>
      <c r="D62" s="13">
        <f>'16'!D62</f>
        <v>889</v>
      </c>
      <c r="E62" s="13">
        <f>'16'!E62</f>
        <v>2227</v>
      </c>
      <c r="F62" s="132"/>
      <c r="G62" s="132"/>
      <c r="H62" s="132">
        <v>0</v>
      </c>
      <c r="I62" s="394">
        <f t="shared" si="0"/>
        <v>0</v>
      </c>
    </row>
    <row r="63" spans="1:12">
      <c r="A63" s="19" t="s">
        <v>108</v>
      </c>
      <c r="B63" s="58" t="s">
        <v>122</v>
      </c>
      <c r="C63" s="13">
        <f>'16'!C63</f>
        <v>1184</v>
      </c>
      <c r="D63" s="13">
        <f>'16'!D63</f>
        <v>913</v>
      </c>
      <c r="E63" s="13">
        <f>'16'!E63</f>
        <v>2097</v>
      </c>
      <c r="F63" s="132" t="s">
        <v>421</v>
      </c>
      <c r="G63" s="132">
        <v>1</v>
      </c>
      <c r="H63" s="132">
        <v>20</v>
      </c>
      <c r="I63" s="394">
        <f t="shared" si="0"/>
        <v>2.1905805038335158E-2</v>
      </c>
    </row>
    <row r="64" spans="1:12">
      <c r="A64" s="19" t="s">
        <v>124</v>
      </c>
      <c r="B64" s="58" t="s">
        <v>122</v>
      </c>
      <c r="C64" s="13">
        <f>'16'!C64</f>
        <v>1791</v>
      </c>
      <c r="D64" s="13">
        <f>'16'!D64</f>
        <v>1297</v>
      </c>
      <c r="E64" s="13">
        <f>'16'!E64</f>
        <v>3088</v>
      </c>
      <c r="F64" s="132" t="s">
        <v>486</v>
      </c>
      <c r="G64" s="132">
        <v>1</v>
      </c>
      <c r="H64" s="132">
        <v>150</v>
      </c>
      <c r="I64" s="394">
        <f t="shared" si="0"/>
        <v>0.1156515034695451</v>
      </c>
    </row>
    <row r="65" spans="1:9">
      <c r="A65" s="19" t="s">
        <v>109</v>
      </c>
      <c r="B65" s="58" t="s">
        <v>122</v>
      </c>
      <c r="C65" s="13">
        <f>'16'!C65</f>
        <v>1254</v>
      </c>
      <c r="D65" s="13">
        <f>'16'!D65</f>
        <v>834</v>
      </c>
      <c r="E65" s="13">
        <f>'16'!E65</f>
        <v>2088</v>
      </c>
      <c r="F65" s="132"/>
      <c r="G65" s="132"/>
      <c r="H65" s="132">
        <v>0</v>
      </c>
      <c r="I65" s="394">
        <f t="shared" si="0"/>
        <v>0</v>
      </c>
    </row>
    <row r="66" spans="1:9">
      <c r="A66" s="19" t="s">
        <v>110</v>
      </c>
      <c r="B66" s="58" t="s">
        <v>122</v>
      </c>
      <c r="C66" s="13">
        <f>'16'!C66</f>
        <v>6218</v>
      </c>
      <c r="D66" s="13">
        <f>'16'!D66</f>
        <v>4338</v>
      </c>
      <c r="E66" s="13">
        <f>'16'!E66</f>
        <v>10556</v>
      </c>
      <c r="F66" s="132"/>
      <c r="G66" s="132"/>
      <c r="H66" s="132">
        <v>0</v>
      </c>
      <c r="I66" s="394">
        <f t="shared" si="0"/>
        <v>0</v>
      </c>
    </row>
    <row r="67" spans="1:9">
      <c r="A67" s="19" t="s">
        <v>111</v>
      </c>
      <c r="B67" s="58" t="s">
        <v>122</v>
      </c>
      <c r="C67" s="13">
        <f>'16'!C67</f>
        <v>1238</v>
      </c>
      <c r="D67" s="13">
        <f>'16'!D67</f>
        <v>944</v>
      </c>
      <c r="E67" s="13">
        <f>'16'!E67</f>
        <v>2182</v>
      </c>
      <c r="F67" s="132" t="s">
        <v>487</v>
      </c>
      <c r="G67" s="132">
        <v>1</v>
      </c>
      <c r="H67" s="132">
        <v>111</v>
      </c>
      <c r="I67" s="394">
        <f t="shared" si="0"/>
        <v>0.11758474576271187</v>
      </c>
    </row>
    <row r="68" spans="1:9">
      <c r="A68" s="19" t="s">
        <v>112</v>
      </c>
      <c r="B68" s="58" t="s">
        <v>118</v>
      </c>
      <c r="C68" s="13">
        <f>'16'!C68</f>
        <v>10239</v>
      </c>
      <c r="D68" s="13">
        <f>'16'!D68</f>
        <v>7432</v>
      </c>
      <c r="E68" s="13">
        <f>'16'!E68</f>
        <v>17671</v>
      </c>
      <c r="F68" s="132" t="s">
        <v>488</v>
      </c>
      <c r="G68" s="132">
        <v>2</v>
      </c>
      <c r="H68" s="132">
        <v>5</v>
      </c>
      <c r="I68" s="394">
        <f t="shared" si="0"/>
        <v>6.7276641550053826E-4</v>
      </c>
    </row>
    <row r="69" spans="1:9">
      <c r="A69" s="19" t="s">
        <v>113</v>
      </c>
      <c r="B69" s="58" t="s">
        <v>122</v>
      </c>
      <c r="C69" s="13">
        <f>'16'!C69</f>
        <v>871</v>
      </c>
      <c r="D69" s="13">
        <f>'16'!D69</f>
        <v>650</v>
      </c>
      <c r="E69" s="13">
        <f>'16'!E69</f>
        <v>1521</v>
      </c>
      <c r="F69" s="132"/>
      <c r="G69" s="132"/>
      <c r="H69" s="132">
        <v>0</v>
      </c>
      <c r="I69" s="394">
        <f t="shared" ref="I69:I70" si="1">H69/D69</f>
        <v>0</v>
      </c>
    </row>
    <row r="70" spans="1:9">
      <c r="A70" s="19" t="s">
        <v>114</v>
      </c>
      <c r="B70" s="58" t="s">
        <v>118</v>
      </c>
      <c r="C70" s="13">
        <f>'16'!C70</f>
        <v>15734</v>
      </c>
      <c r="D70" s="13">
        <f>'16'!D70</f>
        <v>10858</v>
      </c>
      <c r="E70" s="13">
        <f>'16'!E70</f>
        <v>26592</v>
      </c>
      <c r="F70" s="132" t="s">
        <v>489</v>
      </c>
      <c r="G70" s="132">
        <v>2</v>
      </c>
      <c r="H70" s="132">
        <v>137</v>
      </c>
      <c r="I70" s="394">
        <f t="shared" si="1"/>
        <v>1.2617424940136304E-2</v>
      </c>
    </row>
    <row r="71" spans="1:9">
      <c r="A71" s="462" t="str">
        <f>'1'!A70</f>
        <v>Statewide Total</v>
      </c>
      <c r="B71" s="482"/>
      <c r="C71" s="14">
        <f>'16'!C71</f>
        <v>432581</v>
      </c>
      <c r="D71" s="14">
        <f>'16'!D71</f>
        <v>296957</v>
      </c>
      <c r="E71" s="14">
        <f>'16'!E71</f>
        <v>729538</v>
      </c>
      <c r="F71" s="14"/>
      <c r="G71" s="15">
        <f>SUM(G4:G70)</f>
        <v>96</v>
      </c>
      <c r="H71" s="15">
        <f>SUM(H4:H70)</f>
        <v>19140</v>
      </c>
      <c r="I71" s="126">
        <f>H71/D71</f>
        <v>6.4453776135938876E-2</v>
      </c>
    </row>
    <row r="72" spans="1:9" s="11" customFormat="1">
      <c r="A72" s="130" t="str">
        <f>'16'!A72:AE72</f>
        <v>* 2010 County population estimates from PA Data Center, Penn State University</v>
      </c>
      <c r="B72" s="130"/>
      <c r="C72" s="131"/>
      <c r="D72" s="131"/>
      <c r="E72" s="131"/>
      <c r="F72" s="131"/>
      <c r="G72" s="403"/>
      <c r="H72" s="403"/>
      <c r="I72" s="404"/>
    </row>
    <row r="73" spans="1:9" s="108" customFormat="1">
      <c r="A73" s="302" t="s">
        <v>490</v>
      </c>
      <c r="B73" s="129"/>
      <c r="C73" s="131"/>
      <c r="D73" s="131"/>
      <c r="E73" s="131"/>
      <c r="F73" s="131"/>
      <c r="G73" s="403"/>
      <c r="H73" s="403"/>
      <c r="I73" s="404"/>
    </row>
    <row r="74" spans="1:9">
      <c r="A74" s="129" t="s">
        <v>221</v>
      </c>
      <c r="B74" s="92"/>
      <c r="C74" s="92"/>
      <c r="D74" s="92"/>
      <c r="E74" s="92"/>
      <c r="F74" s="92"/>
      <c r="G74" s="400"/>
      <c r="H74" s="400"/>
      <c r="I74" s="404"/>
    </row>
    <row r="75" spans="1:9">
      <c r="B75" s="92"/>
      <c r="C75" s="92"/>
      <c r="D75" s="92"/>
      <c r="E75" s="92"/>
      <c r="F75" s="92"/>
      <c r="G75" s="400"/>
      <c r="H75" s="400"/>
      <c r="I75" s="400"/>
    </row>
    <row r="76" spans="1:9">
      <c r="A76" s="92"/>
      <c r="B76" s="92"/>
      <c r="C76" s="92"/>
      <c r="D76" s="92"/>
      <c r="E76" s="92"/>
      <c r="F76" s="92"/>
      <c r="G76" s="400"/>
      <c r="H76" s="400"/>
      <c r="I76" s="400"/>
    </row>
  </sheetData>
  <mergeCells count="4">
    <mergeCell ref="A1:I1"/>
    <mergeCell ref="A2:E2"/>
    <mergeCell ref="A71:B71"/>
    <mergeCell ref="F2:I2"/>
  </mergeCells>
  <phoneticPr fontId="3" type="noConversion"/>
  <printOptions horizontalCentered="1"/>
  <pageMargins left="0.3" right="0.3" top="0.5" bottom="0.5" header="0" footer="0.25"/>
  <pageSetup scale="95" orientation="landscape" verticalDpi="1200" r:id="rId1"/>
  <headerFooter alignWithMargins="0">
    <oddFooter>&amp;L&amp;8Prepared by: Office of Child Development and Early Learning&amp;C&amp;8&amp;P&amp;R&amp;8Updated: 11/1/2011</oddFooter>
  </headerFooter>
</worksheet>
</file>

<file path=xl/worksheets/sheet12.xml><?xml version="1.0" encoding="utf-8"?>
<worksheet xmlns="http://schemas.openxmlformats.org/spreadsheetml/2006/main" xmlns:r="http://schemas.openxmlformats.org/officeDocument/2006/relationships">
  <sheetPr codeName="Sheet13" enableFormatConditionsCalculation="0">
    <tabColor indexed="15"/>
  </sheetPr>
  <dimension ref="A1:U76"/>
  <sheetViews>
    <sheetView zoomScaleNormal="100" workbookViewId="0">
      <pane xSplit="1" ySplit="3" topLeftCell="G61" activePane="bottomRight" state="frozen"/>
      <selection pane="topRight" activeCell="B1" sqref="B1"/>
      <selection pane="bottomLeft" activeCell="A4" sqref="A4"/>
      <selection pane="bottomRight" activeCell="S4" sqref="S4"/>
    </sheetView>
  </sheetViews>
  <sheetFormatPr defaultRowHeight="11.25"/>
  <cols>
    <col min="1" max="1" width="14.7109375" style="21" customWidth="1"/>
    <col min="2" max="2" width="12" style="21" bestFit="1" customWidth="1"/>
    <col min="3" max="5" width="9" style="21" customWidth="1"/>
    <col min="6" max="6" width="26.28515625" style="84" bestFit="1" customWidth="1"/>
    <col min="7" max="7" width="8.7109375" style="1" customWidth="1"/>
    <col min="8" max="10" width="10.7109375" style="84" customWidth="1"/>
    <col min="11" max="11" width="8.7109375" style="84" customWidth="1"/>
    <col min="12" max="17" width="10.7109375" style="84" customWidth="1"/>
    <col min="18" max="18" width="12.140625" style="84" customWidth="1"/>
    <col min="19" max="19" width="12.7109375" style="84" customWidth="1"/>
    <col min="20" max="20" width="12.140625" style="91" customWidth="1"/>
    <col min="21" max="21" width="6.85546875" style="1" customWidth="1"/>
    <col min="22" max="16384" width="9.140625" style="1"/>
  </cols>
  <sheetData>
    <row r="1" spans="1:21" ht="12">
      <c r="A1" s="483" t="str">
        <f>'Table of Contents'!B16&amp;":  "&amp;'Table of Contents'!C16</f>
        <v>Tab 11:  Early Intervention Reach Data</v>
      </c>
      <c r="B1" s="483"/>
      <c r="C1" s="483"/>
      <c r="D1" s="483"/>
      <c r="E1" s="483"/>
      <c r="F1" s="483"/>
      <c r="G1" s="483"/>
      <c r="H1" s="483"/>
      <c r="I1" s="483"/>
      <c r="J1" s="483"/>
      <c r="K1" s="483"/>
      <c r="L1" s="483"/>
      <c r="M1" s="483"/>
      <c r="N1" s="483"/>
      <c r="O1" s="483"/>
      <c r="P1" s="483"/>
      <c r="Q1" s="483"/>
      <c r="R1" s="483"/>
      <c r="S1" s="483"/>
      <c r="T1" s="483"/>
    </row>
    <row r="2" spans="1:21" ht="12">
      <c r="A2" s="519" t="str">
        <f>'3'!A2</f>
        <v>2010-2011</v>
      </c>
      <c r="B2" s="520"/>
      <c r="C2" s="520"/>
      <c r="D2" s="520"/>
      <c r="E2" s="521"/>
      <c r="F2" s="485" t="s">
        <v>171</v>
      </c>
      <c r="G2" s="517"/>
      <c r="H2" s="517"/>
      <c r="I2" s="517"/>
      <c r="J2" s="517"/>
      <c r="K2" s="517"/>
      <c r="L2" s="517"/>
      <c r="M2" s="518"/>
      <c r="N2" s="517"/>
      <c r="O2" s="517"/>
      <c r="P2" s="517"/>
      <c r="Q2" s="517"/>
      <c r="R2" s="517"/>
      <c r="S2" s="517"/>
      <c r="T2" s="486"/>
    </row>
    <row r="3" spans="1:21" ht="48" customHeight="1">
      <c r="A3" s="80" t="str">
        <f>'1'!A2</f>
        <v>County</v>
      </c>
      <c r="B3" s="81" t="str">
        <f>'1'!C2</f>
        <v>County Classification</v>
      </c>
      <c r="C3" s="77" t="str">
        <f>'16'!C2</f>
        <v># of Children Ages 0-2*</v>
      </c>
      <c r="D3" s="77" t="str">
        <f>'16'!D2</f>
        <v># of Children Ages 3-4*</v>
      </c>
      <c r="E3" s="77" t="str">
        <f>'16'!E2</f>
        <v># of Children Under 5*</v>
      </c>
      <c r="F3" s="77" t="s">
        <v>285</v>
      </c>
      <c r="G3" s="77" t="s">
        <v>173</v>
      </c>
      <c r="H3" s="77" t="s">
        <v>1</v>
      </c>
      <c r="I3" s="77" t="s">
        <v>255</v>
      </c>
      <c r="J3" s="77" t="s">
        <v>251</v>
      </c>
      <c r="K3" s="77" t="s">
        <v>184</v>
      </c>
      <c r="L3" s="77" t="s">
        <v>610</v>
      </c>
      <c r="M3" s="77" t="s">
        <v>611</v>
      </c>
      <c r="N3" s="77" t="s">
        <v>239</v>
      </c>
      <c r="O3" s="77" t="s">
        <v>238</v>
      </c>
      <c r="P3" s="77" t="s">
        <v>237</v>
      </c>
      <c r="Q3" s="77" t="s">
        <v>236</v>
      </c>
      <c r="R3" s="82" t="s">
        <v>233</v>
      </c>
      <c r="S3" s="82" t="s">
        <v>234</v>
      </c>
      <c r="T3" s="82" t="s">
        <v>172</v>
      </c>
    </row>
    <row r="4" spans="1:21" ht="22.5">
      <c r="A4" s="19" t="s">
        <v>50</v>
      </c>
      <c r="B4" s="58" t="s">
        <v>122</v>
      </c>
      <c r="C4" s="13">
        <f>'16'!C4</f>
        <v>3260</v>
      </c>
      <c r="D4" s="13">
        <f>'16'!D4</f>
        <v>2334</v>
      </c>
      <c r="E4" s="13">
        <f>'16'!E4</f>
        <v>5594</v>
      </c>
      <c r="F4" s="315" t="s">
        <v>496</v>
      </c>
      <c r="G4" s="315">
        <v>2</v>
      </c>
      <c r="H4" s="405">
        <v>150</v>
      </c>
      <c r="I4" s="315">
        <v>184</v>
      </c>
      <c r="J4" s="315">
        <v>104</v>
      </c>
      <c r="K4" s="132">
        <v>438</v>
      </c>
      <c r="L4" s="398">
        <v>1772901.5</v>
      </c>
      <c r="M4" s="406">
        <v>1881389</v>
      </c>
      <c r="N4" s="398">
        <v>3106201.6666666665</v>
      </c>
      <c r="O4" s="398">
        <v>3241309.3333333335</v>
      </c>
      <c r="P4" s="398">
        <f>L4+N4</f>
        <v>4879103.166666666</v>
      </c>
      <c r="Q4" s="398">
        <f>M4+O4</f>
        <v>5122698.333333334</v>
      </c>
      <c r="R4" s="214">
        <f>H4/C4</f>
        <v>4.6012269938650305E-2</v>
      </c>
      <c r="S4" s="214">
        <f>I4/D4</f>
        <v>7.8834618680377042E-2</v>
      </c>
      <c r="T4" s="214">
        <f>(H4+I4)/E4</f>
        <v>5.9706828745084019E-2</v>
      </c>
      <c r="U4" s="209"/>
    </row>
    <row r="5" spans="1:21" ht="33.75">
      <c r="A5" s="19" t="s">
        <v>51</v>
      </c>
      <c r="B5" s="58" t="s">
        <v>118</v>
      </c>
      <c r="C5" s="13">
        <f>'16'!C5</f>
        <v>38336</v>
      </c>
      <c r="D5" s="13">
        <f>'16'!D5</f>
        <v>25304</v>
      </c>
      <c r="E5" s="13">
        <f>'16'!E5</f>
        <v>63640</v>
      </c>
      <c r="F5" s="315" t="s">
        <v>497</v>
      </c>
      <c r="G5" s="315">
        <v>3</v>
      </c>
      <c r="H5" s="405">
        <v>3386</v>
      </c>
      <c r="I5" s="315">
        <v>3092</v>
      </c>
      <c r="J5" s="315">
        <v>1533</v>
      </c>
      <c r="K5" s="132">
        <v>8011</v>
      </c>
      <c r="L5" s="398">
        <v>10985706</v>
      </c>
      <c r="M5" s="406">
        <v>11631362</v>
      </c>
      <c r="N5" s="398">
        <v>18247912</v>
      </c>
      <c r="O5" s="398">
        <v>18635408</v>
      </c>
      <c r="P5" s="398">
        <f t="shared" ref="P5:P68" si="0">L5+N5</f>
        <v>29233618</v>
      </c>
      <c r="Q5" s="398">
        <f t="shared" ref="Q5:Q68" si="1">M5+O5</f>
        <v>30266770</v>
      </c>
      <c r="R5" s="214">
        <f t="shared" ref="R5:S68" si="2">H5/C5</f>
        <v>8.8324290484140228E-2</v>
      </c>
      <c r="S5" s="214">
        <f t="shared" si="2"/>
        <v>0.12219411950679734</v>
      </c>
      <c r="T5" s="214">
        <f t="shared" ref="T5:T68" si="3">(H5+I5)/E5</f>
        <v>0.10179132620993087</v>
      </c>
      <c r="U5" s="209"/>
    </row>
    <row r="6" spans="1:21" ht="22.5">
      <c r="A6" s="19" t="s">
        <v>52</v>
      </c>
      <c r="B6" s="58" t="s">
        <v>122</v>
      </c>
      <c r="C6" s="13">
        <f>'16'!C6</f>
        <v>2129</v>
      </c>
      <c r="D6" s="13">
        <f>'16'!D6</f>
        <v>1476</v>
      </c>
      <c r="E6" s="13">
        <f>'16'!E6</f>
        <v>3605</v>
      </c>
      <c r="F6" s="315" t="s">
        <v>498</v>
      </c>
      <c r="G6" s="315">
        <v>2</v>
      </c>
      <c r="H6" s="405">
        <v>149</v>
      </c>
      <c r="I6" s="315">
        <v>175</v>
      </c>
      <c r="J6" s="315">
        <v>118</v>
      </c>
      <c r="K6" s="132">
        <v>442</v>
      </c>
      <c r="L6" s="398">
        <v>352947</v>
      </c>
      <c r="M6" s="406">
        <v>389873</v>
      </c>
      <c r="N6" s="398">
        <v>962490</v>
      </c>
      <c r="O6" s="398">
        <v>1046789.5</v>
      </c>
      <c r="P6" s="398">
        <f t="shared" si="0"/>
        <v>1315437</v>
      </c>
      <c r="Q6" s="398">
        <f t="shared" si="1"/>
        <v>1436662.5</v>
      </c>
      <c r="R6" s="214">
        <f t="shared" si="2"/>
        <v>6.998590887740723E-2</v>
      </c>
      <c r="S6" s="214">
        <f t="shared" si="2"/>
        <v>0.11856368563685638</v>
      </c>
      <c r="T6" s="214">
        <f t="shared" si="3"/>
        <v>8.9875173370319E-2</v>
      </c>
      <c r="U6" s="209"/>
    </row>
    <row r="7" spans="1:21" ht="22.5">
      <c r="A7" s="19" t="s">
        <v>53</v>
      </c>
      <c r="B7" s="58" t="s">
        <v>118</v>
      </c>
      <c r="C7" s="13">
        <f>'16'!C7</f>
        <v>5417</v>
      </c>
      <c r="D7" s="13">
        <f>'16'!D7</f>
        <v>3549</v>
      </c>
      <c r="E7" s="13">
        <f>'16'!E7</f>
        <v>8966</v>
      </c>
      <c r="F7" s="315" t="s">
        <v>499</v>
      </c>
      <c r="G7" s="315">
        <v>2</v>
      </c>
      <c r="H7" s="405">
        <v>375</v>
      </c>
      <c r="I7" s="315">
        <v>400</v>
      </c>
      <c r="J7" s="315">
        <v>221</v>
      </c>
      <c r="K7" s="132">
        <v>996</v>
      </c>
      <c r="L7" s="398">
        <v>948351</v>
      </c>
      <c r="M7" s="406">
        <v>1041793</v>
      </c>
      <c r="N7" s="398">
        <v>2170949</v>
      </c>
      <c r="O7" s="398">
        <v>2291096</v>
      </c>
      <c r="P7" s="398">
        <f t="shared" si="0"/>
        <v>3119300</v>
      </c>
      <c r="Q7" s="398">
        <f t="shared" si="1"/>
        <v>3332889</v>
      </c>
      <c r="R7" s="214">
        <f t="shared" si="2"/>
        <v>6.9226509137899211E-2</v>
      </c>
      <c r="S7" s="214">
        <f t="shared" si="2"/>
        <v>0.11270780501549732</v>
      </c>
      <c r="T7" s="214">
        <f t="shared" si="3"/>
        <v>8.6437653357126928E-2</v>
      </c>
      <c r="U7" s="209"/>
    </row>
    <row r="8" spans="1:21" ht="22.5">
      <c r="A8" s="19" t="s">
        <v>54</v>
      </c>
      <c r="B8" s="58" t="s">
        <v>122</v>
      </c>
      <c r="C8" s="13">
        <f>'16'!C8</f>
        <v>1561</v>
      </c>
      <c r="D8" s="13">
        <f>'16'!D8</f>
        <v>1066</v>
      </c>
      <c r="E8" s="13">
        <f>'16'!E8</f>
        <v>2627</v>
      </c>
      <c r="F8" s="315" t="s">
        <v>500</v>
      </c>
      <c r="G8" s="315">
        <v>2</v>
      </c>
      <c r="H8" s="405">
        <v>70</v>
      </c>
      <c r="I8" s="315">
        <v>93</v>
      </c>
      <c r="J8" s="315">
        <v>64</v>
      </c>
      <c r="K8" s="132">
        <v>227</v>
      </c>
      <c r="L8" s="398">
        <v>281281</v>
      </c>
      <c r="M8" s="406">
        <v>291532</v>
      </c>
      <c r="N8" s="398">
        <v>1135830.25</v>
      </c>
      <c r="O8" s="398">
        <v>1299773.75</v>
      </c>
      <c r="P8" s="398">
        <f t="shared" si="0"/>
        <v>1417111.25</v>
      </c>
      <c r="Q8" s="398">
        <f t="shared" si="1"/>
        <v>1591305.75</v>
      </c>
      <c r="R8" s="214">
        <f t="shared" si="2"/>
        <v>4.4843049327354258E-2</v>
      </c>
      <c r="S8" s="214">
        <f t="shared" si="2"/>
        <v>8.7242026266416514E-2</v>
      </c>
      <c r="T8" s="214">
        <f t="shared" si="3"/>
        <v>6.2047963456414161E-2</v>
      </c>
      <c r="U8" s="209"/>
    </row>
    <row r="9" spans="1:21" ht="22.5">
      <c r="A9" s="19" t="s">
        <v>55</v>
      </c>
      <c r="B9" s="58" t="s">
        <v>118</v>
      </c>
      <c r="C9" s="13">
        <f>'16'!C9</f>
        <v>14834</v>
      </c>
      <c r="D9" s="13">
        <f>'16'!D9</f>
        <v>10454</v>
      </c>
      <c r="E9" s="13">
        <f>'16'!E9</f>
        <v>25288</v>
      </c>
      <c r="F9" s="315" t="s">
        <v>501</v>
      </c>
      <c r="G9" s="315">
        <v>2</v>
      </c>
      <c r="H9" s="405">
        <v>1462</v>
      </c>
      <c r="I9" s="315">
        <v>1340</v>
      </c>
      <c r="J9" s="315">
        <v>868</v>
      </c>
      <c r="K9" s="132">
        <v>3670</v>
      </c>
      <c r="L9" s="398">
        <v>3163759</v>
      </c>
      <c r="M9" s="406">
        <v>3318417</v>
      </c>
      <c r="N9" s="398">
        <v>11167856</v>
      </c>
      <c r="O9" s="398">
        <v>11669230</v>
      </c>
      <c r="P9" s="398">
        <f t="shared" si="0"/>
        <v>14331615</v>
      </c>
      <c r="Q9" s="398">
        <f t="shared" si="1"/>
        <v>14987647</v>
      </c>
      <c r="R9" s="214">
        <f t="shared" si="2"/>
        <v>9.8557368208170418E-2</v>
      </c>
      <c r="S9" s="214">
        <f t="shared" si="2"/>
        <v>0.12818060072699444</v>
      </c>
      <c r="T9" s="214">
        <f t="shared" si="3"/>
        <v>0.11080354318253717</v>
      </c>
      <c r="U9" s="209"/>
    </row>
    <row r="10" spans="1:21" ht="33.75">
      <c r="A10" s="19" t="s">
        <v>56</v>
      </c>
      <c r="B10" s="58" t="s">
        <v>122</v>
      </c>
      <c r="C10" s="13">
        <f>'16'!C10</f>
        <v>4316</v>
      </c>
      <c r="D10" s="13">
        <f>'16'!D10</f>
        <v>2911</v>
      </c>
      <c r="E10" s="13">
        <f>'16'!E10</f>
        <v>7227</v>
      </c>
      <c r="F10" s="315" t="s">
        <v>502</v>
      </c>
      <c r="G10" s="315">
        <v>3</v>
      </c>
      <c r="H10" s="405">
        <v>397</v>
      </c>
      <c r="I10" s="315">
        <v>479</v>
      </c>
      <c r="J10" s="315">
        <v>266</v>
      </c>
      <c r="K10" s="132">
        <v>1142</v>
      </c>
      <c r="L10" s="398">
        <v>1025750</v>
      </c>
      <c r="M10" s="406">
        <v>1117786</v>
      </c>
      <c r="N10" s="398">
        <v>2698655.25</v>
      </c>
      <c r="O10" s="398">
        <v>2962578.75</v>
      </c>
      <c r="P10" s="398">
        <f t="shared" si="0"/>
        <v>3724405.25</v>
      </c>
      <c r="Q10" s="398">
        <f t="shared" si="1"/>
        <v>4080364.75</v>
      </c>
      <c r="R10" s="214">
        <f t="shared" si="2"/>
        <v>9.1983317886932342E-2</v>
      </c>
      <c r="S10" s="214">
        <f t="shared" si="2"/>
        <v>0.16454826520096186</v>
      </c>
      <c r="T10" s="214">
        <f t="shared" si="3"/>
        <v>0.12121212121212122</v>
      </c>
      <c r="U10" s="209"/>
    </row>
    <row r="11" spans="1:21" ht="22.5">
      <c r="A11" s="19" t="s">
        <v>57</v>
      </c>
      <c r="B11" s="58" t="s">
        <v>122</v>
      </c>
      <c r="C11" s="13">
        <f>'16'!C11</f>
        <v>2246</v>
      </c>
      <c r="D11" s="13">
        <f>'16'!D11</f>
        <v>1518</v>
      </c>
      <c r="E11" s="13">
        <f>'16'!E11</f>
        <v>3764</v>
      </c>
      <c r="F11" s="315" t="s">
        <v>503</v>
      </c>
      <c r="G11" s="315">
        <v>2</v>
      </c>
      <c r="H11" s="405">
        <v>145</v>
      </c>
      <c r="I11" s="315">
        <v>178</v>
      </c>
      <c r="J11" s="315">
        <v>77</v>
      </c>
      <c r="K11" s="132">
        <v>400</v>
      </c>
      <c r="L11" s="398">
        <v>170317</v>
      </c>
      <c r="M11" s="406">
        <v>196863.5</v>
      </c>
      <c r="N11" s="398">
        <v>950545</v>
      </c>
      <c r="O11" s="398">
        <v>1023642.25</v>
      </c>
      <c r="P11" s="398">
        <f t="shared" si="0"/>
        <v>1120862</v>
      </c>
      <c r="Q11" s="398">
        <f t="shared" si="1"/>
        <v>1220505.75</v>
      </c>
      <c r="R11" s="214">
        <f t="shared" si="2"/>
        <v>6.4559216384683885E-2</v>
      </c>
      <c r="S11" s="214">
        <f t="shared" si="2"/>
        <v>0.11725955204216074</v>
      </c>
      <c r="T11" s="214">
        <f t="shared" si="3"/>
        <v>8.5812964930924551E-2</v>
      </c>
      <c r="U11" s="209"/>
    </row>
    <row r="12" spans="1:21" ht="22.5">
      <c r="A12" s="19" t="s">
        <v>259</v>
      </c>
      <c r="B12" s="58" t="s">
        <v>118</v>
      </c>
      <c r="C12" s="13">
        <f>'16'!C12</f>
        <v>19766</v>
      </c>
      <c r="D12" s="13">
        <f>'16'!D12</f>
        <v>14384</v>
      </c>
      <c r="E12" s="13">
        <f>'16'!E12</f>
        <v>34150</v>
      </c>
      <c r="F12" s="315" t="s">
        <v>504</v>
      </c>
      <c r="G12" s="315">
        <v>2</v>
      </c>
      <c r="H12" s="405">
        <v>1659</v>
      </c>
      <c r="I12" s="315">
        <v>1747</v>
      </c>
      <c r="J12" s="315">
        <v>1043</v>
      </c>
      <c r="K12" s="132">
        <v>4449</v>
      </c>
      <c r="L12" s="398">
        <v>5591442</v>
      </c>
      <c r="M12" s="406">
        <v>5895626</v>
      </c>
      <c r="N12" s="398">
        <v>15395142</v>
      </c>
      <c r="O12" s="398">
        <v>15568305</v>
      </c>
      <c r="P12" s="398">
        <f t="shared" si="0"/>
        <v>20986584</v>
      </c>
      <c r="Q12" s="398">
        <f t="shared" si="1"/>
        <v>21463931</v>
      </c>
      <c r="R12" s="214">
        <f t="shared" si="2"/>
        <v>8.393200445208944E-2</v>
      </c>
      <c r="S12" s="214">
        <f t="shared" si="2"/>
        <v>0.12145439377085651</v>
      </c>
      <c r="T12" s="214">
        <f t="shared" si="3"/>
        <v>9.973645680819912E-2</v>
      </c>
      <c r="U12" s="209"/>
    </row>
    <row r="13" spans="1:21" ht="22.5">
      <c r="A13" s="19" t="s">
        <v>58</v>
      </c>
      <c r="B13" s="58" t="s">
        <v>122</v>
      </c>
      <c r="C13" s="13">
        <f>'16'!C13</f>
        <v>5721</v>
      </c>
      <c r="D13" s="13">
        <f>'16'!D13</f>
        <v>4262</v>
      </c>
      <c r="E13" s="13">
        <f>'16'!E13</f>
        <v>9983</v>
      </c>
      <c r="F13" s="315" t="s">
        <v>505</v>
      </c>
      <c r="G13" s="315">
        <v>2</v>
      </c>
      <c r="H13" s="405">
        <v>489</v>
      </c>
      <c r="I13" s="315">
        <v>388</v>
      </c>
      <c r="J13" s="315">
        <v>239</v>
      </c>
      <c r="K13" s="132">
        <v>1116</v>
      </c>
      <c r="L13" s="398">
        <v>1416639</v>
      </c>
      <c r="M13" s="406">
        <v>1538300</v>
      </c>
      <c r="N13" s="398">
        <v>1487123</v>
      </c>
      <c r="O13" s="398">
        <v>1552829.6666666667</v>
      </c>
      <c r="P13" s="398">
        <f t="shared" si="0"/>
        <v>2903762</v>
      </c>
      <c r="Q13" s="398">
        <f t="shared" si="1"/>
        <v>3091129.666666667</v>
      </c>
      <c r="R13" s="214">
        <f t="shared" si="2"/>
        <v>8.5474567383324596E-2</v>
      </c>
      <c r="S13" s="214">
        <f t="shared" si="2"/>
        <v>9.1037071797278268E-2</v>
      </c>
      <c r="T13" s="214">
        <f t="shared" si="3"/>
        <v>8.7849343884603831E-2</v>
      </c>
      <c r="U13" s="209"/>
    </row>
    <row r="14" spans="1:21" ht="22.5">
      <c r="A14" s="19" t="s">
        <v>59</v>
      </c>
      <c r="B14" s="58" t="s">
        <v>122</v>
      </c>
      <c r="C14" s="13">
        <f>'16'!C14</f>
        <v>4199</v>
      </c>
      <c r="D14" s="13">
        <f>'16'!D14</f>
        <v>3044</v>
      </c>
      <c r="E14" s="13">
        <f>'16'!E14</f>
        <v>7243</v>
      </c>
      <c r="F14" s="315" t="s">
        <v>506</v>
      </c>
      <c r="G14" s="315">
        <v>2</v>
      </c>
      <c r="H14" s="405">
        <v>318</v>
      </c>
      <c r="I14" s="315">
        <v>359</v>
      </c>
      <c r="J14" s="315">
        <v>230</v>
      </c>
      <c r="K14" s="132">
        <v>907</v>
      </c>
      <c r="L14" s="398">
        <v>730325</v>
      </c>
      <c r="M14" s="406">
        <v>761583</v>
      </c>
      <c r="N14" s="398">
        <v>1135830.25</v>
      </c>
      <c r="O14" s="398">
        <v>1299773.75</v>
      </c>
      <c r="P14" s="398">
        <f t="shared" si="0"/>
        <v>1866155.25</v>
      </c>
      <c r="Q14" s="398">
        <f t="shared" si="1"/>
        <v>2061356.75</v>
      </c>
      <c r="R14" s="214">
        <f t="shared" si="2"/>
        <v>7.5732317218385331E-2</v>
      </c>
      <c r="S14" s="214">
        <f t="shared" si="2"/>
        <v>0.11793692509855454</v>
      </c>
      <c r="T14" s="214">
        <f t="shared" si="3"/>
        <v>9.3469556813475074E-2</v>
      </c>
      <c r="U14" s="209"/>
    </row>
    <row r="15" spans="1:21" ht="22.5">
      <c r="A15" s="19" t="s">
        <v>60</v>
      </c>
      <c r="B15" s="58" t="s">
        <v>122</v>
      </c>
      <c r="C15" s="13">
        <f>'16'!C15</f>
        <v>139</v>
      </c>
      <c r="D15" s="13">
        <f>'16'!D15</f>
        <v>80</v>
      </c>
      <c r="E15" s="13">
        <f>'16'!E15</f>
        <v>219</v>
      </c>
      <c r="F15" s="315" t="s">
        <v>507</v>
      </c>
      <c r="G15" s="315">
        <v>2</v>
      </c>
      <c r="H15" s="405">
        <v>34</v>
      </c>
      <c r="I15" s="315">
        <v>28</v>
      </c>
      <c r="J15" s="315">
        <v>13</v>
      </c>
      <c r="K15" s="132">
        <v>75</v>
      </c>
      <c r="L15" s="398">
        <v>247151</v>
      </c>
      <c r="M15" s="406">
        <v>292518.5</v>
      </c>
      <c r="N15" s="398">
        <v>530157.75</v>
      </c>
      <c r="O15" s="398">
        <v>537301.75</v>
      </c>
      <c r="P15" s="398">
        <f t="shared" si="0"/>
        <v>777308.75</v>
      </c>
      <c r="Q15" s="398">
        <f t="shared" si="1"/>
        <v>829820.25</v>
      </c>
      <c r="R15" s="214">
        <f t="shared" si="2"/>
        <v>0.2446043165467626</v>
      </c>
      <c r="S15" s="214">
        <f t="shared" si="2"/>
        <v>0.35</v>
      </c>
      <c r="T15" s="214">
        <f t="shared" si="3"/>
        <v>0.28310502283105021</v>
      </c>
      <c r="U15" s="209"/>
    </row>
    <row r="16" spans="1:21" ht="22.5">
      <c r="A16" s="19" t="s">
        <v>61</v>
      </c>
      <c r="B16" s="58" t="s">
        <v>122</v>
      </c>
      <c r="C16" s="13">
        <f>'16'!C16</f>
        <v>2045</v>
      </c>
      <c r="D16" s="13">
        <f>'16'!D16</f>
        <v>1442</v>
      </c>
      <c r="E16" s="13">
        <f>'16'!E16</f>
        <v>3487</v>
      </c>
      <c r="F16" s="315" t="s">
        <v>508</v>
      </c>
      <c r="G16" s="315">
        <v>2</v>
      </c>
      <c r="H16" s="405">
        <v>125</v>
      </c>
      <c r="I16" s="315">
        <v>126</v>
      </c>
      <c r="J16" s="315">
        <v>66</v>
      </c>
      <c r="K16" s="132">
        <v>317</v>
      </c>
      <c r="L16" s="398">
        <v>507024.33333333331</v>
      </c>
      <c r="M16" s="406">
        <v>534484.66666666663</v>
      </c>
      <c r="N16" s="398">
        <v>3420351</v>
      </c>
      <c r="O16" s="398">
        <v>3644490</v>
      </c>
      <c r="P16" s="398">
        <f t="shared" si="0"/>
        <v>3927375.3333333335</v>
      </c>
      <c r="Q16" s="398">
        <f t="shared" si="1"/>
        <v>4178974.6666666665</v>
      </c>
      <c r="R16" s="214">
        <f t="shared" si="2"/>
        <v>6.1124694376528114E-2</v>
      </c>
      <c r="S16" s="214">
        <f t="shared" si="2"/>
        <v>8.7378640776699032E-2</v>
      </c>
      <c r="T16" s="214">
        <f t="shared" si="3"/>
        <v>7.1981646114138223E-2</v>
      </c>
      <c r="U16" s="209"/>
    </row>
    <row r="17" spans="1:21" ht="22.5">
      <c r="A17" s="19" t="s">
        <v>62</v>
      </c>
      <c r="B17" s="58" t="s">
        <v>122</v>
      </c>
      <c r="C17" s="13">
        <f>'16'!C17</f>
        <v>4001</v>
      </c>
      <c r="D17" s="13">
        <f>'16'!D17</f>
        <v>2770</v>
      </c>
      <c r="E17" s="13">
        <f>'16'!E17</f>
        <v>6771</v>
      </c>
      <c r="F17" s="315" t="s">
        <v>509</v>
      </c>
      <c r="G17" s="315">
        <v>2</v>
      </c>
      <c r="H17" s="405">
        <v>281</v>
      </c>
      <c r="I17" s="315">
        <v>211</v>
      </c>
      <c r="J17" s="315">
        <v>133</v>
      </c>
      <c r="K17" s="132">
        <v>625</v>
      </c>
      <c r="L17" s="398">
        <v>849821</v>
      </c>
      <c r="M17" s="406">
        <v>906553</v>
      </c>
      <c r="N17" s="398">
        <v>1399779</v>
      </c>
      <c r="O17" s="398">
        <v>1431498</v>
      </c>
      <c r="P17" s="398">
        <f t="shared" si="0"/>
        <v>2249600</v>
      </c>
      <c r="Q17" s="398">
        <f t="shared" si="1"/>
        <v>2338051</v>
      </c>
      <c r="R17" s="214">
        <f t="shared" si="2"/>
        <v>7.0232441889527625E-2</v>
      </c>
      <c r="S17" s="214">
        <f t="shared" si="2"/>
        <v>7.6173285198555957E-2</v>
      </c>
      <c r="T17" s="214">
        <f t="shared" si="3"/>
        <v>7.2662826761187418E-2</v>
      </c>
      <c r="U17" s="209"/>
    </row>
    <row r="18" spans="1:21" ht="22.5">
      <c r="A18" s="19" t="s">
        <v>63</v>
      </c>
      <c r="B18" s="58" t="s">
        <v>118</v>
      </c>
      <c r="C18" s="13">
        <f>'16'!C18</f>
        <v>17963</v>
      </c>
      <c r="D18" s="13">
        <f>'16'!D18</f>
        <v>13163</v>
      </c>
      <c r="E18" s="13">
        <f>'16'!E18</f>
        <v>31126</v>
      </c>
      <c r="F18" s="315" t="s">
        <v>510</v>
      </c>
      <c r="G18" s="315">
        <v>2</v>
      </c>
      <c r="H18" s="405">
        <v>1304</v>
      </c>
      <c r="I18" s="315">
        <v>1802</v>
      </c>
      <c r="J18" s="315">
        <v>1094</v>
      </c>
      <c r="K18" s="132">
        <v>4200</v>
      </c>
      <c r="L18" s="398">
        <v>4970224</v>
      </c>
      <c r="M18" s="406">
        <v>5211355</v>
      </c>
      <c r="N18" s="398">
        <v>12818189</v>
      </c>
      <c r="O18" s="398">
        <v>14052843</v>
      </c>
      <c r="P18" s="398">
        <f t="shared" si="0"/>
        <v>17788413</v>
      </c>
      <c r="Q18" s="398">
        <f t="shared" si="1"/>
        <v>19264198</v>
      </c>
      <c r="R18" s="214">
        <f t="shared" si="2"/>
        <v>7.2593664755330398E-2</v>
      </c>
      <c r="S18" s="214">
        <f t="shared" si="2"/>
        <v>0.13689888323330549</v>
      </c>
      <c r="T18" s="214">
        <f t="shared" si="3"/>
        <v>9.9787958619803385E-2</v>
      </c>
      <c r="U18" s="209"/>
    </row>
    <row r="19" spans="1:21" ht="22.5">
      <c r="A19" s="19" t="s">
        <v>64</v>
      </c>
      <c r="B19" s="58" t="s">
        <v>122</v>
      </c>
      <c r="C19" s="13">
        <f>'16'!C19</f>
        <v>1226</v>
      </c>
      <c r="D19" s="13">
        <f>'16'!D19</f>
        <v>827</v>
      </c>
      <c r="E19" s="13">
        <f>'16'!E19</f>
        <v>2053</v>
      </c>
      <c r="F19" s="315" t="s">
        <v>511</v>
      </c>
      <c r="G19" s="315">
        <v>2</v>
      </c>
      <c r="H19" s="405">
        <v>91</v>
      </c>
      <c r="I19" s="315">
        <v>154</v>
      </c>
      <c r="J19" s="315">
        <v>98</v>
      </c>
      <c r="K19" s="132">
        <v>343</v>
      </c>
      <c r="L19" s="398">
        <v>239921</v>
      </c>
      <c r="M19" s="406">
        <v>258448</v>
      </c>
      <c r="N19" s="398">
        <v>779383</v>
      </c>
      <c r="O19" s="398">
        <v>897003.25</v>
      </c>
      <c r="P19" s="398">
        <f t="shared" si="0"/>
        <v>1019304</v>
      </c>
      <c r="Q19" s="398">
        <f t="shared" si="1"/>
        <v>1155451.25</v>
      </c>
      <c r="R19" s="214">
        <f t="shared" si="2"/>
        <v>7.4225122349102779E-2</v>
      </c>
      <c r="S19" s="214">
        <f t="shared" si="2"/>
        <v>0.18621523579201935</v>
      </c>
      <c r="T19" s="214">
        <f t="shared" si="3"/>
        <v>0.11933755479785679</v>
      </c>
      <c r="U19" s="209"/>
    </row>
    <row r="20" spans="1:21" ht="22.5">
      <c r="A20" s="19" t="s">
        <v>65</v>
      </c>
      <c r="B20" s="58" t="s">
        <v>122</v>
      </c>
      <c r="C20" s="13">
        <f>'16'!C20</f>
        <v>2393</v>
      </c>
      <c r="D20" s="13">
        <f>'16'!D20</f>
        <v>1660</v>
      </c>
      <c r="E20" s="13">
        <f>'16'!E20</f>
        <v>4053</v>
      </c>
      <c r="F20" s="315" t="s">
        <v>512</v>
      </c>
      <c r="G20" s="315">
        <v>2</v>
      </c>
      <c r="H20" s="405">
        <v>177</v>
      </c>
      <c r="I20" s="315">
        <v>325</v>
      </c>
      <c r="J20" s="315">
        <v>179</v>
      </c>
      <c r="K20" s="132">
        <v>681</v>
      </c>
      <c r="L20" s="398">
        <v>389424</v>
      </c>
      <c r="M20" s="406">
        <v>435542.5</v>
      </c>
      <c r="N20" s="398">
        <v>1399779</v>
      </c>
      <c r="O20" s="398">
        <v>1431498</v>
      </c>
      <c r="P20" s="398">
        <f t="shared" si="0"/>
        <v>1789203</v>
      </c>
      <c r="Q20" s="398">
        <f t="shared" si="1"/>
        <v>1867040.5</v>
      </c>
      <c r="R20" s="214">
        <f t="shared" si="2"/>
        <v>7.3965733389051394E-2</v>
      </c>
      <c r="S20" s="214">
        <f t="shared" si="2"/>
        <v>0.19578313253012047</v>
      </c>
      <c r="T20" s="214">
        <f t="shared" si="3"/>
        <v>0.12385886997285961</v>
      </c>
      <c r="U20" s="209"/>
    </row>
    <row r="21" spans="1:21" ht="22.5">
      <c r="A21" s="19" t="s">
        <v>66</v>
      </c>
      <c r="B21" s="58" t="s">
        <v>122</v>
      </c>
      <c r="C21" s="13">
        <f>'16'!C21</f>
        <v>1301</v>
      </c>
      <c r="D21" s="13">
        <f>'16'!D21</f>
        <v>904</v>
      </c>
      <c r="E21" s="13">
        <f>'16'!E21</f>
        <v>2205</v>
      </c>
      <c r="F21" s="315" t="s">
        <v>513</v>
      </c>
      <c r="G21" s="315">
        <v>2</v>
      </c>
      <c r="H21" s="405">
        <v>87</v>
      </c>
      <c r="I21" s="315">
        <v>101</v>
      </c>
      <c r="J21" s="315">
        <v>53</v>
      </c>
      <c r="K21" s="132">
        <v>241</v>
      </c>
      <c r="L21" s="398">
        <v>444955.5</v>
      </c>
      <c r="M21" s="406">
        <v>465487</v>
      </c>
      <c r="N21" s="398">
        <v>1399779</v>
      </c>
      <c r="O21" s="398">
        <v>1431498</v>
      </c>
      <c r="P21" s="398">
        <f t="shared" si="0"/>
        <v>1844734.5</v>
      </c>
      <c r="Q21" s="398">
        <f t="shared" si="1"/>
        <v>1896985</v>
      </c>
      <c r="R21" s="214">
        <f t="shared" si="2"/>
        <v>6.6871637202152195E-2</v>
      </c>
      <c r="S21" s="214">
        <f t="shared" si="2"/>
        <v>0.11172566371681415</v>
      </c>
      <c r="T21" s="214">
        <f t="shared" si="3"/>
        <v>8.5260770975056688E-2</v>
      </c>
      <c r="U21" s="209"/>
    </row>
    <row r="22" spans="1:21" ht="22.5">
      <c r="A22" s="19" t="s">
        <v>67</v>
      </c>
      <c r="B22" s="58" t="s">
        <v>122</v>
      </c>
      <c r="C22" s="13">
        <f>'16'!C22</f>
        <v>1869</v>
      </c>
      <c r="D22" s="13">
        <f>'16'!D22</f>
        <v>1351</v>
      </c>
      <c r="E22" s="13">
        <f>'16'!E22</f>
        <v>3220</v>
      </c>
      <c r="F22" s="315" t="s">
        <v>514</v>
      </c>
      <c r="G22" s="315">
        <v>2</v>
      </c>
      <c r="H22" s="405">
        <v>111</v>
      </c>
      <c r="I22" s="315">
        <v>157</v>
      </c>
      <c r="J22" s="315">
        <v>101</v>
      </c>
      <c r="K22" s="132">
        <v>369</v>
      </c>
      <c r="L22" s="398">
        <v>142674.75</v>
      </c>
      <c r="M22" s="406">
        <v>161447.75</v>
      </c>
      <c r="N22" s="398">
        <v>892125</v>
      </c>
      <c r="O22" s="398">
        <v>906447</v>
      </c>
      <c r="P22" s="398">
        <f t="shared" si="0"/>
        <v>1034799.75</v>
      </c>
      <c r="Q22" s="398">
        <f t="shared" si="1"/>
        <v>1067894.75</v>
      </c>
      <c r="R22" s="214">
        <f t="shared" si="2"/>
        <v>5.93900481540931E-2</v>
      </c>
      <c r="S22" s="214">
        <f t="shared" si="2"/>
        <v>0.11621021465581051</v>
      </c>
      <c r="T22" s="214">
        <f t="shared" si="3"/>
        <v>8.3229813664596267E-2</v>
      </c>
      <c r="U22" s="209"/>
    </row>
    <row r="23" spans="1:21" ht="22.5">
      <c r="A23" s="19" t="s">
        <v>68</v>
      </c>
      <c r="B23" s="58" t="s">
        <v>122</v>
      </c>
      <c r="C23" s="13">
        <f>'16'!C23</f>
        <v>2942</v>
      </c>
      <c r="D23" s="13">
        <f>'16'!D23</f>
        <v>2128</v>
      </c>
      <c r="E23" s="13">
        <f>'16'!E23</f>
        <v>5070</v>
      </c>
      <c r="F23" s="315" t="s">
        <v>515</v>
      </c>
      <c r="G23" s="315">
        <v>2</v>
      </c>
      <c r="H23" s="405">
        <v>179</v>
      </c>
      <c r="I23" s="315">
        <v>159</v>
      </c>
      <c r="J23" s="315">
        <v>83</v>
      </c>
      <c r="K23" s="132">
        <v>421</v>
      </c>
      <c r="L23" s="398">
        <v>502640</v>
      </c>
      <c r="M23" s="406">
        <v>534522</v>
      </c>
      <c r="N23" s="398">
        <v>1512207.3333333333</v>
      </c>
      <c r="O23" s="398">
        <v>1561605.6666666667</v>
      </c>
      <c r="P23" s="398">
        <f t="shared" si="0"/>
        <v>2014847.3333333333</v>
      </c>
      <c r="Q23" s="398">
        <f t="shared" si="1"/>
        <v>2096127.6666666667</v>
      </c>
      <c r="R23" s="214">
        <f t="shared" si="2"/>
        <v>6.0842963970088378E-2</v>
      </c>
      <c r="S23" s="214">
        <f t="shared" si="2"/>
        <v>7.4718045112781961E-2</v>
      </c>
      <c r="T23" s="214">
        <f t="shared" si="3"/>
        <v>6.6666666666666666E-2</v>
      </c>
      <c r="U23" s="209"/>
    </row>
    <row r="24" spans="1:21" ht="22.5">
      <c r="A24" s="19" t="s">
        <v>69</v>
      </c>
      <c r="B24" s="58" t="s">
        <v>118</v>
      </c>
      <c r="C24" s="13">
        <f>'16'!C24</f>
        <v>7514</v>
      </c>
      <c r="D24" s="13">
        <f>'16'!D24</f>
        <v>5219</v>
      </c>
      <c r="E24" s="13">
        <f>'16'!E24</f>
        <v>12733</v>
      </c>
      <c r="F24" s="315" t="s">
        <v>516</v>
      </c>
      <c r="G24" s="315">
        <v>2</v>
      </c>
      <c r="H24" s="405">
        <v>448</v>
      </c>
      <c r="I24" s="315">
        <v>372</v>
      </c>
      <c r="J24" s="315">
        <v>199</v>
      </c>
      <c r="K24" s="132">
        <v>1019</v>
      </c>
      <c r="L24" s="398">
        <v>870212.5</v>
      </c>
      <c r="M24" s="406">
        <v>905272</v>
      </c>
      <c r="N24" s="398">
        <v>3096200.3333333335</v>
      </c>
      <c r="O24" s="398">
        <v>3162747.3333333335</v>
      </c>
      <c r="P24" s="398">
        <f t="shared" si="0"/>
        <v>3966412.8333333335</v>
      </c>
      <c r="Q24" s="398">
        <f t="shared" si="1"/>
        <v>4068019.3333333335</v>
      </c>
      <c r="R24" s="214">
        <f t="shared" si="2"/>
        <v>5.9622038860793189E-2</v>
      </c>
      <c r="S24" s="214">
        <f t="shared" si="2"/>
        <v>7.1278022609695346E-2</v>
      </c>
      <c r="T24" s="214">
        <f t="shared" si="3"/>
        <v>6.4399591612345874E-2</v>
      </c>
      <c r="U24" s="209"/>
    </row>
    <row r="25" spans="1:21" ht="22.5">
      <c r="A25" s="19" t="s">
        <v>70</v>
      </c>
      <c r="B25" s="58" t="s">
        <v>118</v>
      </c>
      <c r="C25" s="13">
        <f>'16'!C25</f>
        <v>10076</v>
      </c>
      <c r="D25" s="13">
        <f>'16'!D25</f>
        <v>6718</v>
      </c>
      <c r="E25" s="13">
        <f>'16'!E25</f>
        <v>16794</v>
      </c>
      <c r="F25" s="315" t="s">
        <v>517</v>
      </c>
      <c r="G25" s="315">
        <v>2</v>
      </c>
      <c r="H25" s="405">
        <v>584</v>
      </c>
      <c r="I25" s="315">
        <v>571</v>
      </c>
      <c r="J25" s="315">
        <v>313</v>
      </c>
      <c r="K25" s="132">
        <v>1468</v>
      </c>
      <c r="L25" s="398">
        <v>1521864</v>
      </c>
      <c r="M25" s="406">
        <v>1579781</v>
      </c>
      <c r="N25" s="398">
        <v>3096200.3333333335</v>
      </c>
      <c r="O25" s="398">
        <v>3162747.3333333335</v>
      </c>
      <c r="P25" s="398">
        <f t="shared" si="0"/>
        <v>4618064.333333334</v>
      </c>
      <c r="Q25" s="398">
        <f t="shared" si="1"/>
        <v>4742528.333333334</v>
      </c>
      <c r="R25" s="214">
        <f t="shared" si="2"/>
        <v>5.7959507741167128E-2</v>
      </c>
      <c r="S25" s="214">
        <f t="shared" si="2"/>
        <v>8.4995534385233704E-2</v>
      </c>
      <c r="T25" s="214">
        <f t="shared" si="3"/>
        <v>6.8774562343694182E-2</v>
      </c>
      <c r="U25" s="209"/>
    </row>
    <row r="26" spans="1:21" ht="33.75">
      <c r="A26" s="19" t="s">
        <v>71</v>
      </c>
      <c r="B26" s="58" t="s">
        <v>118</v>
      </c>
      <c r="C26" s="13">
        <f>'16'!C26</f>
        <v>20123</v>
      </c>
      <c r="D26" s="13">
        <f>'16'!D26</f>
        <v>13856</v>
      </c>
      <c r="E26" s="13">
        <f>'16'!E26</f>
        <v>33979</v>
      </c>
      <c r="F26" s="315" t="s">
        <v>518</v>
      </c>
      <c r="G26" s="315">
        <v>3</v>
      </c>
      <c r="H26" s="405">
        <v>1350</v>
      </c>
      <c r="I26" s="315">
        <v>1248</v>
      </c>
      <c r="J26" s="315">
        <v>727</v>
      </c>
      <c r="K26" s="132">
        <v>3325</v>
      </c>
      <c r="L26" s="398">
        <v>4886056</v>
      </c>
      <c r="M26" s="406">
        <v>5217111</v>
      </c>
      <c r="N26" s="398">
        <v>12718957</v>
      </c>
      <c r="O26" s="398">
        <v>12940973</v>
      </c>
      <c r="P26" s="398">
        <f t="shared" si="0"/>
        <v>17605013</v>
      </c>
      <c r="Q26" s="398">
        <f t="shared" si="1"/>
        <v>18158084</v>
      </c>
      <c r="R26" s="214">
        <f t="shared" si="2"/>
        <v>6.7087412413656011E-2</v>
      </c>
      <c r="S26" s="214">
        <f t="shared" si="2"/>
        <v>9.0069284064665134E-2</v>
      </c>
      <c r="T26" s="214">
        <f t="shared" si="3"/>
        <v>7.6458989375790931E-2</v>
      </c>
      <c r="U26" s="209"/>
    </row>
    <row r="27" spans="1:21" ht="22.5">
      <c r="A27" s="19" t="s">
        <v>72</v>
      </c>
      <c r="B27" s="58" t="s">
        <v>122</v>
      </c>
      <c r="C27" s="13">
        <f>'16'!C27</f>
        <v>876</v>
      </c>
      <c r="D27" s="13">
        <f>'16'!D27</f>
        <v>671</v>
      </c>
      <c r="E27" s="13">
        <f>'16'!E27</f>
        <v>1547</v>
      </c>
      <c r="F27" s="315" t="s">
        <v>507</v>
      </c>
      <c r="G27" s="315">
        <v>2</v>
      </c>
      <c r="H27" s="405">
        <v>113</v>
      </c>
      <c r="I27" s="315">
        <v>86</v>
      </c>
      <c r="J27" s="315">
        <v>62</v>
      </c>
      <c r="K27" s="132">
        <v>261</v>
      </c>
      <c r="L27" s="398">
        <v>247151</v>
      </c>
      <c r="M27" s="406">
        <v>292518.5</v>
      </c>
      <c r="N27" s="398">
        <v>530157.75</v>
      </c>
      <c r="O27" s="398">
        <v>537301.75</v>
      </c>
      <c r="P27" s="398">
        <f t="shared" si="0"/>
        <v>777308.75</v>
      </c>
      <c r="Q27" s="398">
        <f t="shared" si="1"/>
        <v>829820.25</v>
      </c>
      <c r="R27" s="214">
        <f t="shared" si="2"/>
        <v>0.12899543378995434</v>
      </c>
      <c r="S27" s="214">
        <f t="shared" si="2"/>
        <v>0.12816691505216096</v>
      </c>
      <c r="T27" s="214">
        <f t="shared" si="3"/>
        <v>0.12863606981254039</v>
      </c>
      <c r="U27" s="209"/>
    </row>
    <row r="28" spans="1:21" ht="33.75">
      <c r="A28" s="19" t="s">
        <v>73</v>
      </c>
      <c r="B28" s="58" t="s">
        <v>118</v>
      </c>
      <c r="C28" s="13">
        <f>'16'!C28</f>
        <v>9893</v>
      </c>
      <c r="D28" s="13">
        <f>'16'!D28</f>
        <v>6864</v>
      </c>
      <c r="E28" s="13">
        <f>'16'!E28</f>
        <v>16757</v>
      </c>
      <c r="F28" s="315" t="s">
        <v>519</v>
      </c>
      <c r="G28" s="315">
        <v>3</v>
      </c>
      <c r="H28" s="405">
        <v>1316</v>
      </c>
      <c r="I28" s="315">
        <v>913</v>
      </c>
      <c r="J28" s="315">
        <v>538</v>
      </c>
      <c r="K28" s="132">
        <v>2767</v>
      </c>
      <c r="L28" s="398">
        <v>2733363</v>
      </c>
      <c r="M28" s="406">
        <v>2883551</v>
      </c>
      <c r="N28" s="398">
        <v>4027242.333333333</v>
      </c>
      <c r="O28" s="398">
        <v>4076640.666666667</v>
      </c>
      <c r="P28" s="398">
        <f t="shared" si="0"/>
        <v>6760605.333333333</v>
      </c>
      <c r="Q28" s="398">
        <f t="shared" si="1"/>
        <v>6960191.666666667</v>
      </c>
      <c r="R28" s="214">
        <f t="shared" si="2"/>
        <v>0.13302334984332356</v>
      </c>
      <c r="S28" s="214">
        <f t="shared" si="2"/>
        <v>0.13301282051282051</v>
      </c>
      <c r="T28" s="214">
        <f t="shared" si="3"/>
        <v>0.13301903682043326</v>
      </c>
      <c r="U28" s="209"/>
    </row>
    <row r="29" spans="1:21" ht="22.5">
      <c r="A29" s="19" t="s">
        <v>74</v>
      </c>
      <c r="B29" s="58" t="s">
        <v>122</v>
      </c>
      <c r="C29" s="13">
        <f>'16'!C29</f>
        <v>3977</v>
      </c>
      <c r="D29" s="13">
        <f>'16'!D29</f>
        <v>2833</v>
      </c>
      <c r="E29" s="13">
        <f>'16'!E29</f>
        <v>6810</v>
      </c>
      <c r="F29" s="315" t="s">
        <v>520</v>
      </c>
      <c r="G29" s="315">
        <v>2</v>
      </c>
      <c r="H29" s="405">
        <v>374</v>
      </c>
      <c r="I29" s="315">
        <v>262</v>
      </c>
      <c r="J29" s="315">
        <v>154</v>
      </c>
      <c r="K29" s="132">
        <v>790</v>
      </c>
      <c r="L29" s="398">
        <v>964177</v>
      </c>
      <c r="M29" s="406">
        <v>1014711</v>
      </c>
      <c r="N29" s="398">
        <v>1556468.3333333333</v>
      </c>
      <c r="O29" s="398">
        <v>1670168</v>
      </c>
      <c r="P29" s="398">
        <f t="shared" si="0"/>
        <v>2520645.333333333</v>
      </c>
      <c r="Q29" s="398">
        <f t="shared" si="1"/>
        <v>2684879</v>
      </c>
      <c r="R29" s="214">
        <f t="shared" si="2"/>
        <v>9.404073422177521E-2</v>
      </c>
      <c r="S29" s="214">
        <f t="shared" si="2"/>
        <v>9.2481468408048009E-2</v>
      </c>
      <c r="T29" s="214">
        <f t="shared" si="3"/>
        <v>9.3392070484581494E-2</v>
      </c>
      <c r="U29" s="209"/>
    </row>
    <row r="30" spans="1:21" ht="22.5">
      <c r="A30" s="19" t="s">
        <v>75</v>
      </c>
      <c r="B30" s="58" t="s">
        <v>122</v>
      </c>
      <c r="C30" s="13">
        <f>'16'!C30</f>
        <v>109</v>
      </c>
      <c r="D30" s="13">
        <f>'16'!D30</f>
        <v>73</v>
      </c>
      <c r="E30" s="13">
        <f>'16'!E30</f>
        <v>182</v>
      </c>
      <c r="F30" s="315" t="s">
        <v>521</v>
      </c>
      <c r="G30" s="315">
        <v>2</v>
      </c>
      <c r="H30" s="405">
        <v>10</v>
      </c>
      <c r="I30" s="315">
        <v>19</v>
      </c>
      <c r="J30" s="315">
        <v>8</v>
      </c>
      <c r="K30" s="132">
        <v>37</v>
      </c>
      <c r="L30" s="398">
        <v>217777</v>
      </c>
      <c r="M30" s="406">
        <v>242610</v>
      </c>
      <c r="N30" s="398">
        <v>779383</v>
      </c>
      <c r="O30" s="398">
        <v>897003.25</v>
      </c>
      <c r="P30" s="398">
        <f t="shared" si="0"/>
        <v>997160</v>
      </c>
      <c r="Q30" s="398">
        <f t="shared" si="1"/>
        <v>1139613.25</v>
      </c>
      <c r="R30" s="214">
        <f t="shared" si="2"/>
        <v>9.1743119266055051E-2</v>
      </c>
      <c r="S30" s="214">
        <f t="shared" si="2"/>
        <v>0.26027397260273971</v>
      </c>
      <c r="T30" s="214">
        <f t="shared" si="3"/>
        <v>0.15934065934065933</v>
      </c>
      <c r="U30" s="209"/>
    </row>
    <row r="31" spans="1:21" ht="22.5">
      <c r="A31" s="19" t="s">
        <v>76</v>
      </c>
      <c r="B31" s="58" t="s">
        <v>122</v>
      </c>
      <c r="C31" s="13">
        <f>'16'!C31</f>
        <v>5892</v>
      </c>
      <c r="D31" s="13">
        <f>'16'!D31</f>
        <v>4055</v>
      </c>
      <c r="E31" s="13">
        <f>'16'!E31</f>
        <v>9947</v>
      </c>
      <c r="F31" s="315" t="s">
        <v>522</v>
      </c>
      <c r="G31" s="315">
        <v>2</v>
      </c>
      <c r="H31" s="405">
        <v>317</v>
      </c>
      <c r="I31" s="315">
        <v>350</v>
      </c>
      <c r="J31" s="315">
        <v>194</v>
      </c>
      <c r="K31" s="132">
        <v>861</v>
      </c>
      <c r="L31" s="398">
        <v>446275</v>
      </c>
      <c r="M31" s="406">
        <v>474266</v>
      </c>
      <c r="N31" s="398">
        <v>3106201.6666666665</v>
      </c>
      <c r="O31" s="398">
        <v>3241309.3333333335</v>
      </c>
      <c r="P31" s="398">
        <f t="shared" si="0"/>
        <v>3552476.6666666665</v>
      </c>
      <c r="Q31" s="398">
        <f t="shared" si="1"/>
        <v>3715575.3333333335</v>
      </c>
      <c r="R31" s="214">
        <f t="shared" si="2"/>
        <v>5.3801765105227425E-2</v>
      </c>
      <c r="S31" s="214">
        <f t="shared" si="2"/>
        <v>8.6313193588162765E-2</v>
      </c>
      <c r="T31" s="214">
        <f t="shared" si="3"/>
        <v>6.7055393586005832E-2</v>
      </c>
      <c r="U31" s="209"/>
    </row>
    <row r="32" spans="1:21" ht="22.5">
      <c r="A32" s="19" t="s">
        <v>77</v>
      </c>
      <c r="B32" s="58" t="s">
        <v>122</v>
      </c>
      <c r="C32" s="13">
        <f>'16'!C32</f>
        <v>547</v>
      </c>
      <c r="D32" s="13">
        <f>'16'!D32</f>
        <v>369</v>
      </c>
      <c r="E32" s="13">
        <f>'16'!E32</f>
        <v>916</v>
      </c>
      <c r="F32" s="315" t="s">
        <v>523</v>
      </c>
      <c r="G32" s="315">
        <v>2</v>
      </c>
      <c r="H32" s="405">
        <v>33</v>
      </c>
      <c r="I32" s="315">
        <v>54</v>
      </c>
      <c r="J32" s="315">
        <v>34</v>
      </c>
      <c r="K32" s="132">
        <v>121</v>
      </c>
      <c r="L32" s="398">
        <v>446275</v>
      </c>
      <c r="M32" s="406">
        <v>474266</v>
      </c>
      <c r="N32" s="398">
        <v>539302</v>
      </c>
      <c r="O32" s="398">
        <v>624074.25</v>
      </c>
      <c r="P32" s="398">
        <f t="shared" si="0"/>
        <v>985577</v>
      </c>
      <c r="Q32" s="398">
        <f t="shared" si="1"/>
        <v>1098340.25</v>
      </c>
      <c r="R32" s="214">
        <f t="shared" si="2"/>
        <v>6.0329067641681902E-2</v>
      </c>
      <c r="S32" s="214">
        <f t="shared" si="2"/>
        <v>0.14634146341463414</v>
      </c>
      <c r="T32" s="214">
        <f t="shared" si="3"/>
        <v>9.4978165938864628E-2</v>
      </c>
      <c r="U32" s="209"/>
    </row>
    <row r="33" spans="1:21" ht="22.5">
      <c r="A33" s="19" t="s">
        <v>78</v>
      </c>
      <c r="B33" s="58" t="s">
        <v>122</v>
      </c>
      <c r="C33" s="13">
        <f>'16'!C33</f>
        <v>1137</v>
      </c>
      <c r="D33" s="13">
        <f>'16'!D33</f>
        <v>811</v>
      </c>
      <c r="E33" s="13">
        <f>'16'!E33</f>
        <v>1948</v>
      </c>
      <c r="F33" s="315" t="s">
        <v>524</v>
      </c>
      <c r="G33" s="315">
        <v>2</v>
      </c>
      <c r="H33" s="405">
        <v>101</v>
      </c>
      <c r="I33" s="315">
        <v>112</v>
      </c>
      <c r="J33" s="315">
        <v>59</v>
      </c>
      <c r="K33" s="132">
        <v>272</v>
      </c>
      <c r="L33" s="398">
        <v>409749</v>
      </c>
      <c r="M33" s="406">
        <v>436432</v>
      </c>
      <c r="N33" s="398">
        <v>1556468.3333333333</v>
      </c>
      <c r="O33" s="398">
        <v>1670168</v>
      </c>
      <c r="P33" s="398">
        <f t="shared" si="0"/>
        <v>1966217.3333333333</v>
      </c>
      <c r="Q33" s="398">
        <f t="shared" si="1"/>
        <v>2106600</v>
      </c>
      <c r="R33" s="214">
        <f t="shared" si="2"/>
        <v>8.8830255057167989E-2</v>
      </c>
      <c r="S33" s="214">
        <f t="shared" si="2"/>
        <v>0.13810110974106041</v>
      </c>
      <c r="T33" s="214">
        <f t="shared" si="3"/>
        <v>0.10934291581108829</v>
      </c>
      <c r="U33" s="209"/>
    </row>
    <row r="34" spans="1:21" ht="22.5">
      <c r="A34" s="19" t="s">
        <v>79</v>
      </c>
      <c r="B34" s="58" t="s">
        <v>122</v>
      </c>
      <c r="C34" s="13">
        <f>'16'!C34</f>
        <v>1478</v>
      </c>
      <c r="D34" s="13">
        <f>'16'!D34</f>
        <v>1019</v>
      </c>
      <c r="E34" s="13">
        <f>'16'!E34</f>
        <v>2497</v>
      </c>
      <c r="F34" s="315" t="s">
        <v>525</v>
      </c>
      <c r="G34" s="315">
        <v>2</v>
      </c>
      <c r="H34" s="405">
        <v>45</v>
      </c>
      <c r="I34" s="315">
        <v>136</v>
      </c>
      <c r="J34" s="315">
        <v>78</v>
      </c>
      <c r="K34" s="132">
        <v>259</v>
      </c>
      <c r="L34" s="398">
        <v>154208.66666666666</v>
      </c>
      <c r="M34" s="406">
        <v>160884.33333333334</v>
      </c>
      <c r="N34" s="398">
        <v>539302</v>
      </c>
      <c r="O34" s="398">
        <v>624074.25</v>
      </c>
      <c r="P34" s="398">
        <f t="shared" si="0"/>
        <v>693510.66666666663</v>
      </c>
      <c r="Q34" s="398">
        <f t="shared" si="1"/>
        <v>784958.58333333337</v>
      </c>
      <c r="R34" s="214">
        <f t="shared" si="2"/>
        <v>3.0446549391069014E-2</v>
      </c>
      <c r="S34" s="214">
        <f t="shared" si="2"/>
        <v>0.13346418056918546</v>
      </c>
      <c r="T34" s="214">
        <f t="shared" si="3"/>
        <v>7.2486984381257502E-2</v>
      </c>
      <c r="U34" s="209"/>
    </row>
    <row r="35" spans="1:21" ht="22.5">
      <c r="A35" s="19" t="s">
        <v>80</v>
      </c>
      <c r="B35" s="58" t="s">
        <v>122</v>
      </c>
      <c r="C35" s="13">
        <f>'16'!C35</f>
        <v>2619</v>
      </c>
      <c r="D35" s="13">
        <f>'16'!D35</f>
        <v>1878</v>
      </c>
      <c r="E35" s="13">
        <f>'16'!E35</f>
        <v>4497</v>
      </c>
      <c r="F35" s="315" t="s">
        <v>498</v>
      </c>
      <c r="G35" s="315">
        <v>2</v>
      </c>
      <c r="H35" s="405">
        <v>122</v>
      </c>
      <c r="I35" s="315">
        <v>211</v>
      </c>
      <c r="J35" s="315">
        <v>140</v>
      </c>
      <c r="K35" s="132">
        <v>473</v>
      </c>
      <c r="L35" s="398">
        <v>352947</v>
      </c>
      <c r="M35" s="406">
        <v>389873</v>
      </c>
      <c r="N35" s="398">
        <v>962490</v>
      </c>
      <c r="O35" s="398">
        <v>1046789.5</v>
      </c>
      <c r="P35" s="398">
        <f t="shared" si="0"/>
        <v>1315437</v>
      </c>
      <c r="Q35" s="398">
        <f t="shared" si="1"/>
        <v>1436662.5</v>
      </c>
      <c r="R35" s="214">
        <f t="shared" si="2"/>
        <v>4.6582665139366174E-2</v>
      </c>
      <c r="S35" s="214">
        <f t="shared" si="2"/>
        <v>0.11235356762513313</v>
      </c>
      <c r="T35" s="214">
        <f t="shared" si="3"/>
        <v>7.4049366244162779E-2</v>
      </c>
      <c r="U35" s="209"/>
    </row>
    <row r="36" spans="1:21" ht="22.5">
      <c r="A36" s="19" t="s">
        <v>81</v>
      </c>
      <c r="B36" s="58" t="s">
        <v>122</v>
      </c>
      <c r="C36" s="13">
        <f>'16'!C36</f>
        <v>1538</v>
      </c>
      <c r="D36" s="13">
        <f>'16'!D36</f>
        <v>1055</v>
      </c>
      <c r="E36" s="13">
        <f>'16'!E36</f>
        <v>2593</v>
      </c>
      <c r="F36" s="315" t="s">
        <v>526</v>
      </c>
      <c r="G36" s="315">
        <v>2</v>
      </c>
      <c r="H36" s="405">
        <v>134</v>
      </c>
      <c r="I36" s="315">
        <v>95</v>
      </c>
      <c r="J36" s="315">
        <v>71</v>
      </c>
      <c r="K36" s="132">
        <v>300</v>
      </c>
      <c r="L36" s="398">
        <v>389424</v>
      </c>
      <c r="M36" s="406">
        <v>435542.5</v>
      </c>
      <c r="N36" s="398">
        <v>779383</v>
      </c>
      <c r="O36" s="398">
        <v>897003.25</v>
      </c>
      <c r="P36" s="398">
        <f t="shared" si="0"/>
        <v>1168807</v>
      </c>
      <c r="Q36" s="398">
        <f t="shared" si="1"/>
        <v>1332545.75</v>
      </c>
      <c r="R36" s="214">
        <f t="shared" si="2"/>
        <v>8.7126137841352411E-2</v>
      </c>
      <c r="S36" s="214">
        <f t="shared" si="2"/>
        <v>9.004739336492891E-2</v>
      </c>
      <c r="T36" s="214">
        <f t="shared" si="3"/>
        <v>8.8314693405322026E-2</v>
      </c>
      <c r="U36" s="209"/>
    </row>
    <row r="37" spans="1:21" ht="22.5">
      <c r="A37" s="19" t="s">
        <v>82</v>
      </c>
      <c r="B37" s="58" t="s">
        <v>122</v>
      </c>
      <c r="C37" s="13">
        <f>'16'!C37</f>
        <v>915</v>
      </c>
      <c r="D37" s="13">
        <f>'16'!D37</f>
        <v>644</v>
      </c>
      <c r="E37" s="13">
        <f>'16'!E37</f>
        <v>1559</v>
      </c>
      <c r="F37" s="315" t="s">
        <v>525</v>
      </c>
      <c r="G37" s="315">
        <v>2</v>
      </c>
      <c r="H37" s="405">
        <v>22</v>
      </c>
      <c r="I37" s="315">
        <v>62</v>
      </c>
      <c r="J37" s="315">
        <v>41</v>
      </c>
      <c r="K37" s="132">
        <v>125</v>
      </c>
      <c r="L37" s="398">
        <v>154208.66666666666</v>
      </c>
      <c r="M37" s="406">
        <v>160884.33333333334</v>
      </c>
      <c r="N37" s="398">
        <v>539302</v>
      </c>
      <c r="O37" s="398">
        <v>624074.25</v>
      </c>
      <c r="P37" s="398">
        <f t="shared" si="0"/>
        <v>693510.66666666663</v>
      </c>
      <c r="Q37" s="398">
        <f t="shared" si="1"/>
        <v>784958.58333333337</v>
      </c>
      <c r="R37" s="214">
        <f t="shared" si="2"/>
        <v>2.4043715846994537E-2</v>
      </c>
      <c r="S37" s="214">
        <f t="shared" si="2"/>
        <v>9.627329192546584E-2</v>
      </c>
      <c r="T37" s="214">
        <f t="shared" si="3"/>
        <v>5.3880692751763951E-2</v>
      </c>
      <c r="U37" s="209"/>
    </row>
    <row r="38" spans="1:21" ht="22.5">
      <c r="A38" s="19" t="s">
        <v>83</v>
      </c>
      <c r="B38" s="58" t="s">
        <v>118</v>
      </c>
      <c r="C38" s="13">
        <f>'16'!C38</f>
        <v>6837</v>
      </c>
      <c r="D38" s="13">
        <f>'16'!D38</f>
        <v>4722</v>
      </c>
      <c r="E38" s="13">
        <f>'16'!E38</f>
        <v>11559</v>
      </c>
      <c r="F38" s="315" t="s">
        <v>527</v>
      </c>
      <c r="G38" s="315">
        <v>2</v>
      </c>
      <c r="H38" s="405">
        <v>626</v>
      </c>
      <c r="I38" s="315">
        <v>428</v>
      </c>
      <c r="J38" s="315">
        <v>267</v>
      </c>
      <c r="K38" s="132">
        <v>1321</v>
      </c>
      <c r="L38" s="398">
        <v>795316.5</v>
      </c>
      <c r="M38" s="406">
        <v>842780</v>
      </c>
      <c r="N38" s="398">
        <v>1221047.6666666667</v>
      </c>
      <c r="O38" s="398">
        <v>1330145.3333333333</v>
      </c>
      <c r="P38" s="398">
        <f t="shared" si="0"/>
        <v>2016364.1666666667</v>
      </c>
      <c r="Q38" s="398">
        <f t="shared" si="1"/>
        <v>2172925.333333333</v>
      </c>
      <c r="R38" s="214">
        <f t="shared" si="2"/>
        <v>9.1560626005557991E-2</v>
      </c>
      <c r="S38" s="214">
        <f t="shared" si="2"/>
        <v>9.0639559508682757E-2</v>
      </c>
      <c r="T38" s="214">
        <f t="shared" si="3"/>
        <v>9.1184358508521496E-2</v>
      </c>
      <c r="U38" s="209"/>
    </row>
    <row r="39" spans="1:21" ht="22.5">
      <c r="A39" s="19" t="s">
        <v>84</v>
      </c>
      <c r="B39" s="58" t="s">
        <v>118</v>
      </c>
      <c r="C39" s="13">
        <f>'16'!C39</f>
        <v>21366</v>
      </c>
      <c r="D39" s="13">
        <f>'16'!D39</f>
        <v>14155</v>
      </c>
      <c r="E39" s="13">
        <f>'16'!E39</f>
        <v>35521</v>
      </c>
      <c r="F39" s="315" t="s">
        <v>528</v>
      </c>
      <c r="G39" s="315">
        <v>2</v>
      </c>
      <c r="H39" s="405">
        <v>1268</v>
      </c>
      <c r="I39" s="315">
        <v>1339</v>
      </c>
      <c r="J39" s="315">
        <v>787</v>
      </c>
      <c r="K39" s="132">
        <v>3394</v>
      </c>
      <c r="L39" s="398">
        <v>3024167</v>
      </c>
      <c r="M39" s="406">
        <v>3163895</v>
      </c>
      <c r="N39" s="398">
        <v>5269570.5</v>
      </c>
      <c r="O39" s="398">
        <v>5657305.5</v>
      </c>
      <c r="P39" s="398">
        <f t="shared" si="0"/>
        <v>8293737.5</v>
      </c>
      <c r="Q39" s="398">
        <f t="shared" si="1"/>
        <v>8821200.5</v>
      </c>
      <c r="R39" s="214">
        <f t="shared" si="2"/>
        <v>5.9346625479734155E-2</v>
      </c>
      <c r="S39" s="214">
        <f t="shared" si="2"/>
        <v>9.4595549275874255E-2</v>
      </c>
      <c r="T39" s="214">
        <f t="shared" si="3"/>
        <v>7.3393204020157088E-2</v>
      </c>
      <c r="U39" s="209"/>
    </row>
    <row r="40" spans="1:21" ht="22.5">
      <c r="A40" s="19" t="s">
        <v>85</v>
      </c>
      <c r="B40" s="58" t="s">
        <v>122</v>
      </c>
      <c r="C40" s="13">
        <f>'16'!C40</f>
        <v>2888</v>
      </c>
      <c r="D40" s="13">
        <f>'16'!D40</f>
        <v>1978</v>
      </c>
      <c r="E40" s="13">
        <f>'16'!E40</f>
        <v>4866</v>
      </c>
      <c r="F40" s="315" t="s">
        <v>529</v>
      </c>
      <c r="G40" s="315">
        <v>2</v>
      </c>
      <c r="H40" s="405">
        <v>174</v>
      </c>
      <c r="I40" s="315">
        <v>204</v>
      </c>
      <c r="J40" s="315">
        <v>128</v>
      </c>
      <c r="K40" s="132">
        <v>506</v>
      </c>
      <c r="L40" s="398">
        <v>394089</v>
      </c>
      <c r="M40" s="406">
        <v>461605</v>
      </c>
      <c r="N40" s="398">
        <v>1487123</v>
      </c>
      <c r="O40" s="398">
        <v>1552829.6666666667</v>
      </c>
      <c r="P40" s="398">
        <f t="shared" si="0"/>
        <v>1881212</v>
      </c>
      <c r="Q40" s="398">
        <f t="shared" si="1"/>
        <v>2014434.6666666667</v>
      </c>
      <c r="R40" s="214">
        <f t="shared" si="2"/>
        <v>6.0249307479224377E-2</v>
      </c>
      <c r="S40" s="214">
        <f t="shared" si="2"/>
        <v>0.10313447927199192</v>
      </c>
      <c r="T40" s="214">
        <f t="shared" si="3"/>
        <v>7.7681874229346484E-2</v>
      </c>
      <c r="U40" s="209"/>
    </row>
    <row r="41" spans="1:21" ht="22.5">
      <c r="A41" s="19" t="s">
        <v>86</v>
      </c>
      <c r="B41" s="58" t="s">
        <v>118</v>
      </c>
      <c r="C41" s="13">
        <f>'16'!C41</f>
        <v>4988</v>
      </c>
      <c r="D41" s="13">
        <f>'16'!D41</f>
        <v>3470</v>
      </c>
      <c r="E41" s="13">
        <f>'16'!E41</f>
        <v>8458</v>
      </c>
      <c r="F41" s="315" t="s">
        <v>530</v>
      </c>
      <c r="G41" s="315">
        <v>2</v>
      </c>
      <c r="H41" s="405">
        <v>266</v>
      </c>
      <c r="I41" s="315">
        <v>417</v>
      </c>
      <c r="J41" s="315">
        <v>253</v>
      </c>
      <c r="K41" s="132">
        <v>936</v>
      </c>
      <c r="L41" s="398">
        <v>792091</v>
      </c>
      <c r="M41" s="406">
        <v>849286</v>
      </c>
      <c r="N41" s="398">
        <v>5269570.5</v>
      </c>
      <c r="O41" s="398">
        <v>5657305.5</v>
      </c>
      <c r="P41" s="398">
        <f t="shared" si="0"/>
        <v>6061661.5</v>
      </c>
      <c r="Q41" s="398">
        <f t="shared" si="1"/>
        <v>6506591.5</v>
      </c>
      <c r="R41" s="214">
        <f t="shared" si="2"/>
        <v>5.3327987169206094E-2</v>
      </c>
      <c r="S41" s="214">
        <f t="shared" si="2"/>
        <v>0.12017291066282421</v>
      </c>
      <c r="T41" s="214">
        <f t="shared" si="3"/>
        <v>8.0751950815795698E-2</v>
      </c>
      <c r="U41" s="209"/>
    </row>
    <row r="42" spans="1:21" ht="22.5">
      <c r="A42" s="19" t="s">
        <v>87</v>
      </c>
      <c r="B42" s="58" t="s">
        <v>118</v>
      </c>
      <c r="C42" s="13">
        <f>'16'!C42</f>
        <v>12632</v>
      </c>
      <c r="D42" s="13">
        <f>'16'!D42</f>
        <v>8774</v>
      </c>
      <c r="E42" s="13">
        <f>'16'!E42</f>
        <v>21406</v>
      </c>
      <c r="F42" s="315" t="s">
        <v>531</v>
      </c>
      <c r="G42" s="315">
        <v>2</v>
      </c>
      <c r="H42" s="405">
        <v>1436</v>
      </c>
      <c r="I42" s="315">
        <v>953</v>
      </c>
      <c r="J42" s="315">
        <v>533</v>
      </c>
      <c r="K42" s="132">
        <v>2922</v>
      </c>
      <c r="L42" s="398">
        <v>3289612</v>
      </c>
      <c r="M42" s="406">
        <v>3959938</v>
      </c>
      <c r="N42" s="398">
        <v>3420351</v>
      </c>
      <c r="O42" s="398">
        <v>3644490</v>
      </c>
      <c r="P42" s="398">
        <f t="shared" si="0"/>
        <v>6709963</v>
      </c>
      <c r="Q42" s="398">
        <f t="shared" si="1"/>
        <v>7604428</v>
      </c>
      <c r="R42" s="214">
        <f t="shared" si="2"/>
        <v>0.11367954401519949</v>
      </c>
      <c r="S42" s="214">
        <f t="shared" si="2"/>
        <v>0.10861636653749715</v>
      </c>
      <c r="T42" s="214">
        <f t="shared" si="3"/>
        <v>0.11160422311501449</v>
      </c>
      <c r="U42" s="209"/>
    </row>
    <row r="43" spans="1:21" ht="22.5">
      <c r="A43" s="19" t="s">
        <v>88</v>
      </c>
      <c r="B43" s="58" t="s">
        <v>118</v>
      </c>
      <c r="C43" s="13">
        <f>'16'!C43</f>
        <v>9763</v>
      </c>
      <c r="D43" s="13">
        <f>'16'!D43</f>
        <v>6765</v>
      </c>
      <c r="E43" s="13">
        <f>'16'!E43</f>
        <v>16528</v>
      </c>
      <c r="F43" s="315" t="s">
        <v>532</v>
      </c>
      <c r="G43" s="315">
        <v>2</v>
      </c>
      <c r="H43" s="405">
        <v>515</v>
      </c>
      <c r="I43" s="315">
        <v>597</v>
      </c>
      <c r="J43" s="315">
        <v>388</v>
      </c>
      <c r="K43" s="132">
        <v>1500</v>
      </c>
      <c r="L43" s="398">
        <v>461540</v>
      </c>
      <c r="M43" s="406">
        <v>541260</v>
      </c>
      <c r="N43" s="398">
        <v>2343436</v>
      </c>
      <c r="O43" s="398">
        <v>2505542</v>
      </c>
      <c r="P43" s="398">
        <f t="shared" si="0"/>
        <v>2804976</v>
      </c>
      <c r="Q43" s="398">
        <f t="shared" si="1"/>
        <v>3046802</v>
      </c>
      <c r="R43" s="214">
        <f t="shared" si="2"/>
        <v>5.2750179248181914E-2</v>
      </c>
      <c r="S43" s="214">
        <f t="shared" si="2"/>
        <v>8.8248337028824828E-2</v>
      </c>
      <c r="T43" s="214">
        <f t="shared" si="3"/>
        <v>6.7279767666989357E-2</v>
      </c>
      <c r="U43" s="209"/>
    </row>
    <row r="44" spans="1:21" ht="22.5">
      <c r="A44" s="19" t="s">
        <v>89</v>
      </c>
      <c r="B44" s="58" t="s">
        <v>122</v>
      </c>
      <c r="C44" s="13">
        <f>'16'!C44</f>
        <v>3743</v>
      </c>
      <c r="D44" s="13">
        <f>'16'!D44</f>
        <v>2706</v>
      </c>
      <c r="E44" s="13">
        <f>'16'!E44</f>
        <v>6449</v>
      </c>
      <c r="F44" s="315" t="s">
        <v>533</v>
      </c>
      <c r="G44" s="315">
        <v>2</v>
      </c>
      <c r="H44" s="405">
        <v>279</v>
      </c>
      <c r="I44" s="315">
        <v>356</v>
      </c>
      <c r="J44" s="315">
        <v>176</v>
      </c>
      <c r="K44" s="132">
        <v>811</v>
      </c>
      <c r="L44" s="398">
        <v>444955.5</v>
      </c>
      <c r="M44" s="406">
        <v>465487</v>
      </c>
      <c r="N44" s="398">
        <v>950545</v>
      </c>
      <c r="O44" s="398">
        <v>1023642.25</v>
      </c>
      <c r="P44" s="398">
        <f t="shared" si="0"/>
        <v>1395500.5</v>
      </c>
      <c r="Q44" s="398">
        <f t="shared" si="1"/>
        <v>1489129.25</v>
      </c>
      <c r="R44" s="214">
        <f t="shared" si="2"/>
        <v>7.4539139727491321E-2</v>
      </c>
      <c r="S44" s="214">
        <f t="shared" si="2"/>
        <v>0.13155949741315595</v>
      </c>
      <c r="T44" s="214">
        <f t="shared" si="3"/>
        <v>9.8464878275701662E-2</v>
      </c>
      <c r="U44" s="209"/>
    </row>
    <row r="45" spans="1:21" ht="22.5">
      <c r="A45" s="19" t="s">
        <v>90</v>
      </c>
      <c r="B45" s="58" t="s">
        <v>122</v>
      </c>
      <c r="C45" s="13">
        <f>'16'!C45</f>
        <v>1364</v>
      </c>
      <c r="D45" s="13">
        <f>'16'!D45</f>
        <v>1008</v>
      </c>
      <c r="E45" s="13">
        <f>'16'!E45</f>
        <v>2372</v>
      </c>
      <c r="F45" s="315" t="s">
        <v>534</v>
      </c>
      <c r="G45" s="315">
        <v>2</v>
      </c>
      <c r="H45" s="405">
        <v>234</v>
      </c>
      <c r="I45" s="315">
        <v>147</v>
      </c>
      <c r="J45" s="315">
        <v>65</v>
      </c>
      <c r="K45" s="132">
        <v>446</v>
      </c>
      <c r="L45" s="398">
        <v>506444</v>
      </c>
      <c r="M45" s="406">
        <v>572649</v>
      </c>
      <c r="N45" s="398">
        <v>530157.75</v>
      </c>
      <c r="O45" s="398">
        <v>537301.75</v>
      </c>
      <c r="P45" s="398">
        <f t="shared" si="0"/>
        <v>1036601.75</v>
      </c>
      <c r="Q45" s="398">
        <f t="shared" si="1"/>
        <v>1109950.75</v>
      </c>
      <c r="R45" s="214">
        <f t="shared" si="2"/>
        <v>0.17155425219941348</v>
      </c>
      <c r="S45" s="214">
        <f t="shared" si="2"/>
        <v>0.14583333333333334</v>
      </c>
      <c r="T45" s="214">
        <f t="shared" si="3"/>
        <v>0.16062394603709951</v>
      </c>
      <c r="U45" s="209"/>
    </row>
    <row r="46" spans="1:21" ht="22.5">
      <c r="A46" s="19" t="s">
        <v>91</v>
      </c>
      <c r="B46" s="58" t="s">
        <v>122</v>
      </c>
      <c r="C46" s="13">
        <f>'16'!C46</f>
        <v>3475</v>
      </c>
      <c r="D46" s="13">
        <f>'16'!D46</f>
        <v>2487</v>
      </c>
      <c r="E46" s="13">
        <f>'16'!E46</f>
        <v>5962</v>
      </c>
      <c r="F46" s="315" t="s">
        <v>535</v>
      </c>
      <c r="G46" s="315">
        <v>3</v>
      </c>
      <c r="H46" s="405">
        <v>217</v>
      </c>
      <c r="I46" s="315">
        <v>265</v>
      </c>
      <c r="J46" s="315">
        <v>167</v>
      </c>
      <c r="K46" s="132">
        <v>649</v>
      </c>
      <c r="L46" s="398">
        <v>384111</v>
      </c>
      <c r="M46" s="406">
        <v>544003</v>
      </c>
      <c r="N46" s="398">
        <v>1751932</v>
      </c>
      <c r="O46" s="398">
        <v>1823047.6666666667</v>
      </c>
      <c r="P46" s="398">
        <f t="shared" si="0"/>
        <v>2136043</v>
      </c>
      <c r="Q46" s="398">
        <f t="shared" si="1"/>
        <v>2367050.666666667</v>
      </c>
      <c r="R46" s="214">
        <f t="shared" si="2"/>
        <v>6.2446043165467625E-2</v>
      </c>
      <c r="S46" s="214">
        <f t="shared" si="2"/>
        <v>0.10655408122235625</v>
      </c>
      <c r="T46" s="214">
        <f t="shared" si="3"/>
        <v>8.0845353908084533E-2</v>
      </c>
      <c r="U46" s="209"/>
    </row>
    <row r="47" spans="1:21" ht="22.5">
      <c r="A47" s="19" t="s">
        <v>92</v>
      </c>
      <c r="B47" s="58" t="s">
        <v>122</v>
      </c>
      <c r="C47" s="13">
        <f>'16'!C47</f>
        <v>1725</v>
      </c>
      <c r="D47" s="13">
        <f>'16'!D47</f>
        <v>1197</v>
      </c>
      <c r="E47" s="13">
        <f>'16'!E47</f>
        <v>2922</v>
      </c>
      <c r="F47" s="315" t="s">
        <v>525</v>
      </c>
      <c r="G47" s="315">
        <v>2</v>
      </c>
      <c r="H47" s="405">
        <v>51</v>
      </c>
      <c r="I47" s="315">
        <v>129</v>
      </c>
      <c r="J47" s="315">
        <v>91</v>
      </c>
      <c r="K47" s="132">
        <v>271</v>
      </c>
      <c r="L47" s="398">
        <v>154208.66666666666</v>
      </c>
      <c r="M47" s="406">
        <v>160884.33333333334</v>
      </c>
      <c r="N47" s="398">
        <v>539302</v>
      </c>
      <c r="O47" s="398">
        <v>624074.25</v>
      </c>
      <c r="P47" s="398">
        <f t="shared" si="0"/>
        <v>693510.66666666663</v>
      </c>
      <c r="Q47" s="398">
        <f t="shared" si="1"/>
        <v>784958.58333333337</v>
      </c>
      <c r="R47" s="214">
        <f t="shared" si="2"/>
        <v>2.9565217391304348E-2</v>
      </c>
      <c r="S47" s="214">
        <f t="shared" si="2"/>
        <v>0.10776942355889724</v>
      </c>
      <c r="T47" s="214">
        <f t="shared" si="3"/>
        <v>6.1601642710472276E-2</v>
      </c>
      <c r="U47" s="209"/>
    </row>
    <row r="48" spans="1:21" ht="22.5">
      <c r="A48" s="19" t="s">
        <v>93</v>
      </c>
      <c r="B48" s="58" t="s">
        <v>122</v>
      </c>
      <c r="C48" s="13">
        <f>'16'!C48</f>
        <v>5043</v>
      </c>
      <c r="D48" s="13">
        <f>'16'!D48</f>
        <v>3645</v>
      </c>
      <c r="E48" s="13">
        <f>'16'!E48</f>
        <v>8688</v>
      </c>
      <c r="F48" s="315" t="s">
        <v>536</v>
      </c>
      <c r="G48" s="315">
        <v>2</v>
      </c>
      <c r="H48" s="405">
        <v>211</v>
      </c>
      <c r="I48" s="315">
        <v>320</v>
      </c>
      <c r="J48" s="315">
        <v>161</v>
      </c>
      <c r="K48" s="132">
        <v>692</v>
      </c>
      <c r="L48" s="398">
        <v>507024.33333333331</v>
      </c>
      <c r="M48" s="406">
        <v>534484.66666666663</v>
      </c>
      <c r="N48" s="398">
        <v>2043357.6666666667</v>
      </c>
      <c r="O48" s="398">
        <v>2185656.3333333335</v>
      </c>
      <c r="P48" s="398">
        <f t="shared" si="0"/>
        <v>2550382</v>
      </c>
      <c r="Q48" s="398">
        <f t="shared" si="1"/>
        <v>2720141</v>
      </c>
      <c r="R48" s="214">
        <f t="shared" si="2"/>
        <v>4.1840174499305965E-2</v>
      </c>
      <c r="S48" s="214">
        <f t="shared" si="2"/>
        <v>8.77914951989026E-2</v>
      </c>
      <c r="T48" s="214">
        <f t="shared" si="3"/>
        <v>6.1118784530386737E-2</v>
      </c>
      <c r="U48" s="209"/>
    </row>
    <row r="49" spans="1:21" ht="22.5">
      <c r="A49" s="19" t="s">
        <v>94</v>
      </c>
      <c r="B49" s="58" t="s">
        <v>118</v>
      </c>
      <c r="C49" s="13">
        <f>'16'!C49</f>
        <v>27985</v>
      </c>
      <c r="D49" s="13">
        <f>'16'!D49</f>
        <v>19320</v>
      </c>
      <c r="E49" s="13">
        <f>'16'!E49</f>
        <v>47305</v>
      </c>
      <c r="F49" s="315" t="s">
        <v>537</v>
      </c>
      <c r="G49" s="315">
        <v>2</v>
      </c>
      <c r="H49" s="405">
        <v>1963</v>
      </c>
      <c r="I49" s="315">
        <v>1531</v>
      </c>
      <c r="J49" s="315">
        <v>923</v>
      </c>
      <c r="K49" s="132">
        <v>4417</v>
      </c>
      <c r="L49" s="398">
        <v>8135879</v>
      </c>
      <c r="M49" s="406">
        <v>8593035</v>
      </c>
      <c r="N49" s="398">
        <v>13871458</v>
      </c>
      <c r="O49" s="398">
        <v>16730192</v>
      </c>
      <c r="P49" s="398">
        <f t="shared" si="0"/>
        <v>22007337</v>
      </c>
      <c r="Q49" s="398">
        <f t="shared" si="1"/>
        <v>25323227</v>
      </c>
      <c r="R49" s="214">
        <f t="shared" si="2"/>
        <v>7.0144720385921025E-2</v>
      </c>
      <c r="S49" s="214">
        <f t="shared" si="2"/>
        <v>7.924430641821946E-2</v>
      </c>
      <c r="T49" s="214">
        <f t="shared" si="3"/>
        <v>7.3861114047140894E-2</v>
      </c>
      <c r="U49" s="209"/>
    </row>
    <row r="50" spans="1:21" ht="22.5">
      <c r="A50" s="19" t="s">
        <v>95</v>
      </c>
      <c r="B50" s="58" t="s">
        <v>122</v>
      </c>
      <c r="C50" s="13">
        <f>'16'!C50</f>
        <v>660</v>
      </c>
      <c r="D50" s="13">
        <f>'16'!D50</f>
        <v>390</v>
      </c>
      <c r="E50" s="13">
        <f>'16'!E50</f>
        <v>1050</v>
      </c>
      <c r="F50" s="315" t="s">
        <v>514</v>
      </c>
      <c r="G50" s="315">
        <v>2</v>
      </c>
      <c r="H50" s="405">
        <v>32</v>
      </c>
      <c r="I50" s="315">
        <v>37</v>
      </c>
      <c r="J50" s="315">
        <v>17</v>
      </c>
      <c r="K50" s="132">
        <v>86</v>
      </c>
      <c r="L50" s="398">
        <v>142674.75</v>
      </c>
      <c r="M50" s="406">
        <v>161447.75</v>
      </c>
      <c r="N50" s="398">
        <v>892125</v>
      </c>
      <c r="O50" s="398">
        <v>906447</v>
      </c>
      <c r="P50" s="398">
        <f t="shared" si="0"/>
        <v>1034799.75</v>
      </c>
      <c r="Q50" s="398">
        <f t="shared" si="1"/>
        <v>1067894.75</v>
      </c>
      <c r="R50" s="214">
        <f t="shared" si="2"/>
        <v>4.8484848484848485E-2</v>
      </c>
      <c r="S50" s="214">
        <f t="shared" si="2"/>
        <v>9.4871794871794868E-2</v>
      </c>
      <c r="T50" s="214">
        <f t="shared" si="3"/>
        <v>6.5714285714285711E-2</v>
      </c>
      <c r="U50" s="209"/>
    </row>
    <row r="51" spans="1:21" ht="22.5">
      <c r="A51" s="19" t="s">
        <v>96</v>
      </c>
      <c r="B51" s="58" t="s">
        <v>118</v>
      </c>
      <c r="C51" s="13">
        <f>'16'!C51</f>
        <v>9370</v>
      </c>
      <c r="D51" s="13">
        <f>'16'!D51</f>
        <v>6861</v>
      </c>
      <c r="E51" s="13">
        <f>'16'!E51</f>
        <v>16231</v>
      </c>
      <c r="F51" s="315" t="s">
        <v>538</v>
      </c>
      <c r="G51" s="315">
        <v>2</v>
      </c>
      <c r="H51" s="405">
        <v>931</v>
      </c>
      <c r="I51" s="315">
        <v>666</v>
      </c>
      <c r="J51" s="315">
        <v>318</v>
      </c>
      <c r="K51" s="132">
        <v>1915</v>
      </c>
      <c r="L51" s="398">
        <v>2427786</v>
      </c>
      <c r="M51" s="406">
        <v>2924885</v>
      </c>
      <c r="N51" s="398">
        <v>2043357.6666666667</v>
      </c>
      <c r="O51" s="398">
        <v>2185656.3333333335</v>
      </c>
      <c r="P51" s="398">
        <f t="shared" si="0"/>
        <v>4471143.666666667</v>
      </c>
      <c r="Q51" s="398">
        <f t="shared" si="1"/>
        <v>5110541.333333334</v>
      </c>
      <c r="R51" s="214">
        <f t="shared" si="2"/>
        <v>9.9359658484525076E-2</v>
      </c>
      <c r="S51" s="214">
        <f t="shared" si="2"/>
        <v>9.7070397901180591E-2</v>
      </c>
      <c r="T51" s="214">
        <f t="shared" si="3"/>
        <v>9.8391965991004873E-2</v>
      </c>
      <c r="U51" s="209"/>
    </row>
    <row r="52" spans="1:21" ht="22.5">
      <c r="A52" s="19" t="s">
        <v>97</v>
      </c>
      <c r="B52" s="58" t="s">
        <v>122</v>
      </c>
      <c r="C52" s="13">
        <f>'16'!C52</f>
        <v>3098</v>
      </c>
      <c r="D52" s="13">
        <f>'16'!D52</f>
        <v>2175</v>
      </c>
      <c r="E52" s="13">
        <f>'16'!E52</f>
        <v>5273</v>
      </c>
      <c r="F52" s="315" t="s">
        <v>539</v>
      </c>
      <c r="G52" s="315">
        <v>2</v>
      </c>
      <c r="H52" s="405">
        <v>250</v>
      </c>
      <c r="I52" s="315">
        <v>202</v>
      </c>
      <c r="J52" s="315">
        <v>139</v>
      </c>
      <c r="K52" s="132">
        <v>591</v>
      </c>
      <c r="L52" s="398">
        <v>628127</v>
      </c>
      <c r="M52" s="406">
        <v>702676</v>
      </c>
      <c r="N52" s="398">
        <v>892125</v>
      </c>
      <c r="O52" s="398">
        <v>906447</v>
      </c>
      <c r="P52" s="398">
        <f t="shared" si="0"/>
        <v>1520252</v>
      </c>
      <c r="Q52" s="398">
        <f t="shared" si="1"/>
        <v>1609123</v>
      </c>
      <c r="R52" s="214">
        <f t="shared" si="2"/>
        <v>8.0697224015493868E-2</v>
      </c>
      <c r="S52" s="214">
        <f t="shared" si="2"/>
        <v>9.2873563218390798E-2</v>
      </c>
      <c r="T52" s="214">
        <f t="shared" si="3"/>
        <v>8.5719704153233447E-2</v>
      </c>
      <c r="U52" s="209"/>
    </row>
    <row r="53" spans="1:21" ht="22.5">
      <c r="A53" s="19" t="s">
        <v>98</v>
      </c>
      <c r="B53" s="58" t="s">
        <v>122</v>
      </c>
      <c r="C53" s="13">
        <f>'16'!C53</f>
        <v>1648</v>
      </c>
      <c r="D53" s="13">
        <f>'16'!D53</f>
        <v>1113</v>
      </c>
      <c r="E53" s="13">
        <f>'16'!E53</f>
        <v>2761</v>
      </c>
      <c r="F53" s="315" t="s">
        <v>516</v>
      </c>
      <c r="G53" s="315">
        <v>2</v>
      </c>
      <c r="H53" s="405">
        <v>87</v>
      </c>
      <c r="I53" s="315">
        <v>104</v>
      </c>
      <c r="J53" s="315">
        <v>75</v>
      </c>
      <c r="K53" s="132">
        <v>266</v>
      </c>
      <c r="L53" s="398">
        <v>870212.5</v>
      </c>
      <c r="M53" s="406">
        <v>905272</v>
      </c>
      <c r="N53" s="398">
        <v>3096200.3333333335</v>
      </c>
      <c r="O53" s="398">
        <v>3162747.3333333335</v>
      </c>
      <c r="P53" s="398">
        <f t="shared" si="0"/>
        <v>3966412.8333333335</v>
      </c>
      <c r="Q53" s="398">
        <f t="shared" si="1"/>
        <v>4068019.3333333335</v>
      </c>
      <c r="R53" s="214">
        <f t="shared" si="2"/>
        <v>5.2791262135922327E-2</v>
      </c>
      <c r="S53" s="214">
        <f t="shared" si="2"/>
        <v>9.3441150044923635E-2</v>
      </c>
      <c r="T53" s="214">
        <f t="shared" si="3"/>
        <v>6.9177834118073156E-2</v>
      </c>
      <c r="U53" s="209"/>
    </row>
    <row r="54" spans="1:21" ht="22.5">
      <c r="A54" s="19" t="s">
        <v>99</v>
      </c>
      <c r="B54" s="58" t="s">
        <v>118</v>
      </c>
      <c r="C54" s="13">
        <f>'16'!C54</f>
        <v>62059</v>
      </c>
      <c r="D54" s="13">
        <f>'16'!D54</f>
        <v>38994</v>
      </c>
      <c r="E54" s="13">
        <f>'16'!E54</f>
        <v>101053</v>
      </c>
      <c r="F54" s="315" t="s">
        <v>540</v>
      </c>
      <c r="G54" s="315">
        <v>2</v>
      </c>
      <c r="H54" s="405">
        <v>4746</v>
      </c>
      <c r="I54" s="315">
        <v>3890</v>
      </c>
      <c r="J54" s="315">
        <v>2477</v>
      </c>
      <c r="K54" s="132">
        <v>11113</v>
      </c>
      <c r="L54" s="398">
        <v>14289252</v>
      </c>
      <c r="M54" s="406">
        <v>14991187</v>
      </c>
      <c r="N54" s="398">
        <v>29435422</v>
      </c>
      <c r="O54" s="398">
        <v>33779014</v>
      </c>
      <c r="P54" s="398">
        <f t="shared" si="0"/>
        <v>43724674</v>
      </c>
      <c r="Q54" s="398">
        <f t="shared" si="1"/>
        <v>48770201</v>
      </c>
      <c r="R54" s="214">
        <f t="shared" si="2"/>
        <v>7.6475611917691227E-2</v>
      </c>
      <c r="S54" s="214">
        <f t="shared" si="2"/>
        <v>9.9758937272400885E-2</v>
      </c>
      <c r="T54" s="214">
        <f t="shared" si="3"/>
        <v>8.546010509336685E-2</v>
      </c>
      <c r="U54" s="209"/>
    </row>
    <row r="55" spans="1:21" ht="22.5">
      <c r="A55" s="19" t="s">
        <v>100</v>
      </c>
      <c r="B55" s="58" t="s">
        <v>122</v>
      </c>
      <c r="C55" s="13">
        <f>'16'!C55</f>
        <v>1650</v>
      </c>
      <c r="D55" s="13">
        <f>'16'!D55</f>
        <v>1173</v>
      </c>
      <c r="E55" s="13">
        <f>'16'!E55</f>
        <v>2823</v>
      </c>
      <c r="F55" s="315" t="s">
        <v>536</v>
      </c>
      <c r="G55" s="315">
        <v>2</v>
      </c>
      <c r="H55" s="405">
        <v>93</v>
      </c>
      <c r="I55" s="315">
        <v>126</v>
      </c>
      <c r="J55" s="315">
        <v>51</v>
      </c>
      <c r="K55" s="132">
        <v>270</v>
      </c>
      <c r="L55" s="398">
        <v>507024.33333333331</v>
      </c>
      <c r="M55" s="406">
        <v>534484.66666666663</v>
      </c>
      <c r="N55" s="398">
        <v>2043357.6666666667</v>
      </c>
      <c r="O55" s="398">
        <v>2185656.3333333335</v>
      </c>
      <c r="P55" s="398">
        <f t="shared" si="0"/>
        <v>2550382</v>
      </c>
      <c r="Q55" s="398">
        <f t="shared" si="1"/>
        <v>2720141</v>
      </c>
      <c r="R55" s="214">
        <f t="shared" si="2"/>
        <v>5.6363636363636366E-2</v>
      </c>
      <c r="S55" s="214">
        <f t="shared" si="2"/>
        <v>0.10741687979539642</v>
      </c>
      <c r="T55" s="214">
        <f t="shared" si="3"/>
        <v>7.7577045696068006E-2</v>
      </c>
      <c r="U55" s="209"/>
    </row>
    <row r="56" spans="1:21" ht="22.5">
      <c r="A56" s="19" t="s">
        <v>101</v>
      </c>
      <c r="B56" s="58" t="s">
        <v>122</v>
      </c>
      <c r="C56" s="13">
        <f>'16'!C56</f>
        <v>574</v>
      </c>
      <c r="D56" s="13">
        <f>'16'!D56</f>
        <v>400</v>
      </c>
      <c r="E56" s="13">
        <f>'16'!E56</f>
        <v>974</v>
      </c>
      <c r="F56" s="315" t="s">
        <v>541</v>
      </c>
      <c r="G56" s="315">
        <v>2</v>
      </c>
      <c r="H56" s="405">
        <v>75</v>
      </c>
      <c r="I56" s="315">
        <v>46</v>
      </c>
      <c r="J56" s="315">
        <v>24</v>
      </c>
      <c r="K56" s="132">
        <v>145</v>
      </c>
      <c r="L56" s="398">
        <v>373612</v>
      </c>
      <c r="M56" s="406">
        <v>391243</v>
      </c>
      <c r="N56" s="398">
        <v>530157.75</v>
      </c>
      <c r="O56" s="398">
        <v>537301.75</v>
      </c>
      <c r="P56" s="398">
        <f t="shared" si="0"/>
        <v>903769.75</v>
      </c>
      <c r="Q56" s="398">
        <f t="shared" si="1"/>
        <v>928544.75</v>
      </c>
      <c r="R56" s="214">
        <f t="shared" si="2"/>
        <v>0.13066202090592335</v>
      </c>
      <c r="S56" s="214">
        <f t="shared" si="2"/>
        <v>0.115</v>
      </c>
      <c r="T56" s="214">
        <f t="shared" si="3"/>
        <v>0.12422997946611909</v>
      </c>
      <c r="U56" s="209"/>
    </row>
    <row r="57" spans="1:21" ht="22.5">
      <c r="A57" s="19" t="s">
        <v>102</v>
      </c>
      <c r="B57" s="58" t="s">
        <v>122</v>
      </c>
      <c r="C57" s="13">
        <f>'16'!C57</f>
        <v>4471</v>
      </c>
      <c r="D57" s="13">
        <f>'16'!D57</f>
        <v>3240</v>
      </c>
      <c r="E57" s="13">
        <f>'16'!E57</f>
        <v>7711</v>
      </c>
      <c r="F57" s="315" t="s">
        <v>542</v>
      </c>
      <c r="G57" s="315">
        <v>2</v>
      </c>
      <c r="H57" s="405">
        <v>239</v>
      </c>
      <c r="I57" s="315">
        <v>478</v>
      </c>
      <c r="J57" s="315">
        <v>297</v>
      </c>
      <c r="K57" s="132">
        <v>1014</v>
      </c>
      <c r="L57" s="398">
        <v>584358</v>
      </c>
      <c r="M57" s="406">
        <v>660539</v>
      </c>
      <c r="N57" s="398">
        <v>2994636</v>
      </c>
      <c r="O57" s="398">
        <v>3240888</v>
      </c>
      <c r="P57" s="398">
        <f t="shared" si="0"/>
        <v>3578994</v>
      </c>
      <c r="Q57" s="398">
        <f t="shared" si="1"/>
        <v>3901427</v>
      </c>
      <c r="R57" s="214">
        <f t="shared" si="2"/>
        <v>5.3455602773428763E-2</v>
      </c>
      <c r="S57" s="214">
        <f t="shared" si="2"/>
        <v>0.14753086419753086</v>
      </c>
      <c r="T57" s="214">
        <f t="shared" si="3"/>
        <v>9.2984048761509536E-2</v>
      </c>
      <c r="U57" s="209"/>
    </row>
    <row r="58" spans="1:21" ht="22.5">
      <c r="A58" s="19" t="s">
        <v>103</v>
      </c>
      <c r="B58" s="58" t="s">
        <v>122</v>
      </c>
      <c r="C58" s="13">
        <f>'16'!C58</f>
        <v>1362</v>
      </c>
      <c r="D58" s="13">
        <f>'16'!D58</f>
        <v>1062</v>
      </c>
      <c r="E58" s="13">
        <f>'16'!E58</f>
        <v>2424</v>
      </c>
      <c r="F58" s="315" t="s">
        <v>514</v>
      </c>
      <c r="G58" s="315">
        <v>2</v>
      </c>
      <c r="H58" s="405">
        <v>66</v>
      </c>
      <c r="I58" s="315">
        <v>91</v>
      </c>
      <c r="J58" s="315">
        <v>61</v>
      </c>
      <c r="K58" s="132">
        <v>218</v>
      </c>
      <c r="L58" s="398">
        <v>142674.75</v>
      </c>
      <c r="M58" s="406">
        <v>161447.75</v>
      </c>
      <c r="N58" s="398">
        <v>892125</v>
      </c>
      <c r="O58" s="398">
        <v>906447</v>
      </c>
      <c r="P58" s="398">
        <f t="shared" si="0"/>
        <v>1034799.75</v>
      </c>
      <c r="Q58" s="398">
        <f t="shared" si="1"/>
        <v>1067894.75</v>
      </c>
      <c r="R58" s="214">
        <f t="shared" si="2"/>
        <v>4.8458149779735685E-2</v>
      </c>
      <c r="S58" s="214">
        <f t="shared" si="2"/>
        <v>8.5687382297551795E-2</v>
      </c>
      <c r="T58" s="214">
        <f t="shared" si="3"/>
        <v>6.4768976897689776E-2</v>
      </c>
      <c r="U58" s="209"/>
    </row>
    <row r="59" spans="1:21" ht="22.5">
      <c r="A59" s="19" t="s">
        <v>104</v>
      </c>
      <c r="B59" s="58" t="s">
        <v>122</v>
      </c>
      <c r="C59" s="13">
        <f>'16'!C59</f>
        <v>2195</v>
      </c>
      <c r="D59" s="13">
        <f>'16'!D59</f>
        <v>1507</v>
      </c>
      <c r="E59" s="13">
        <f>'16'!E59</f>
        <v>3702</v>
      </c>
      <c r="F59" s="315" t="s">
        <v>500</v>
      </c>
      <c r="G59" s="315">
        <v>2</v>
      </c>
      <c r="H59" s="405">
        <v>144</v>
      </c>
      <c r="I59" s="315">
        <v>137</v>
      </c>
      <c r="J59" s="315">
        <v>75</v>
      </c>
      <c r="K59" s="132">
        <v>356</v>
      </c>
      <c r="L59" s="398">
        <v>281281</v>
      </c>
      <c r="M59" s="406">
        <v>291532</v>
      </c>
      <c r="N59" s="398">
        <v>1135830.25</v>
      </c>
      <c r="O59" s="398">
        <v>1299773.75</v>
      </c>
      <c r="P59" s="398">
        <f t="shared" si="0"/>
        <v>1417111.25</v>
      </c>
      <c r="Q59" s="398">
        <f t="shared" si="1"/>
        <v>1591305.75</v>
      </c>
      <c r="R59" s="214">
        <f t="shared" si="2"/>
        <v>6.5603644646924836E-2</v>
      </c>
      <c r="S59" s="214">
        <f t="shared" si="2"/>
        <v>9.0909090909090912E-2</v>
      </c>
      <c r="T59" s="214">
        <f t="shared" si="3"/>
        <v>7.5904916261480285E-2</v>
      </c>
      <c r="U59" s="209"/>
    </row>
    <row r="60" spans="1:21" ht="22.5">
      <c r="A60" s="19" t="s">
        <v>105</v>
      </c>
      <c r="B60" s="58" t="s">
        <v>122</v>
      </c>
      <c r="C60" s="13">
        <f>'16'!C60</f>
        <v>153</v>
      </c>
      <c r="D60" s="13">
        <f>'16'!D60</f>
        <v>102</v>
      </c>
      <c r="E60" s="13">
        <f>'16'!E60</f>
        <v>255</v>
      </c>
      <c r="F60" s="315" t="s">
        <v>503</v>
      </c>
      <c r="G60" s="315">
        <v>2</v>
      </c>
      <c r="H60" s="405">
        <v>2</v>
      </c>
      <c r="I60" s="315">
        <v>12</v>
      </c>
      <c r="J60" s="315">
        <v>3</v>
      </c>
      <c r="K60" s="132">
        <v>17</v>
      </c>
      <c r="L60" s="398">
        <v>170317</v>
      </c>
      <c r="M60" s="406">
        <v>196863.5</v>
      </c>
      <c r="N60" s="398">
        <v>950545</v>
      </c>
      <c r="O60" s="398">
        <v>1023642.25</v>
      </c>
      <c r="P60" s="398">
        <f t="shared" si="0"/>
        <v>1120862</v>
      </c>
      <c r="Q60" s="398">
        <f t="shared" si="1"/>
        <v>1220505.75</v>
      </c>
      <c r="R60" s="214">
        <f t="shared" si="2"/>
        <v>1.3071895424836602E-2</v>
      </c>
      <c r="S60" s="214">
        <f t="shared" si="2"/>
        <v>0.11764705882352941</v>
      </c>
      <c r="T60" s="214">
        <f t="shared" si="3"/>
        <v>5.4901960784313725E-2</v>
      </c>
      <c r="U60" s="209"/>
    </row>
    <row r="61" spans="1:21" ht="22.5">
      <c r="A61" s="19" t="s">
        <v>106</v>
      </c>
      <c r="B61" s="58" t="s">
        <v>122</v>
      </c>
      <c r="C61" s="13">
        <f>'16'!C61</f>
        <v>1307</v>
      </c>
      <c r="D61" s="13">
        <f>'16'!D61</f>
        <v>866</v>
      </c>
      <c r="E61" s="13">
        <f>'16'!E61</f>
        <v>2173</v>
      </c>
      <c r="F61" s="315" t="s">
        <v>527</v>
      </c>
      <c r="G61" s="315">
        <v>2</v>
      </c>
      <c r="H61" s="405">
        <v>58</v>
      </c>
      <c r="I61" s="315">
        <v>92</v>
      </c>
      <c r="J61" s="315">
        <v>58</v>
      </c>
      <c r="K61" s="132">
        <v>208</v>
      </c>
      <c r="L61" s="398">
        <v>795316.5</v>
      </c>
      <c r="M61" s="406">
        <v>842780</v>
      </c>
      <c r="N61" s="398">
        <v>1221047.6666666667</v>
      </c>
      <c r="O61" s="398">
        <v>1330145.3333333333</v>
      </c>
      <c r="P61" s="398">
        <f t="shared" si="0"/>
        <v>2016364.1666666667</v>
      </c>
      <c r="Q61" s="398">
        <f t="shared" si="1"/>
        <v>2172925.333333333</v>
      </c>
      <c r="R61" s="214">
        <f t="shared" si="2"/>
        <v>4.4376434583014539E-2</v>
      </c>
      <c r="S61" s="214">
        <f t="shared" si="2"/>
        <v>0.10623556581986143</v>
      </c>
      <c r="T61" s="214">
        <f t="shared" si="3"/>
        <v>6.9028992176714224E-2</v>
      </c>
      <c r="U61" s="209"/>
    </row>
    <row r="62" spans="1:21" ht="22.5">
      <c r="A62" s="19" t="s">
        <v>107</v>
      </c>
      <c r="B62" s="58" t="s">
        <v>122</v>
      </c>
      <c r="C62" s="13">
        <f>'16'!C62</f>
        <v>1338</v>
      </c>
      <c r="D62" s="13">
        <f>'16'!D62</f>
        <v>889</v>
      </c>
      <c r="E62" s="13">
        <f>'16'!E62</f>
        <v>2227</v>
      </c>
      <c r="F62" s="315" t="s">
        <v>543</v>
      </c>
      <c r="G62" s="315">
        <v>2</v>
      </c>
      <c r="H62" s="405">
        <v>68</v>
      </c>
      <c r="I62" s="315">
        <v>97</v>
      </c>
      <c r="J62" s="315">
        <v>48</v>
      </c>
      <c r="K62" s="132">
        <v>213</v>
      </c>
      <c r="L62" s="398">
        <v>168084</v>
      </c>
      <c r="M62" s="406">
        <v>210122</v>
      </c>
      <c r="N62" s="398">
        <v>950545</v>
      </c>
      <c r="O62" s="398">
        <v>1023642.25</v>
      </c>
      <c r="P62" s="398">
        <f t="shared" si="0"/>
        <v>1118629</v>
      </c>
      <c r="Q62" s="398">
        <f t="shared" si="1"/>
        <v>1233764.25</v>
      </c>
      <c r="R62" s="214">
        <f t="shared" si="2"/>
        <v>5.0822122571001493E-2</v>
      </c>
      <c r="S62" s="214">
        <f t="shared" si="2"/>
        <v>0.10911136107986502</v>
      </c>
      <c r="T62" s="214">
        <f t="shared" si="3"/>
        <v>7.4090704984283787E-2</v>
      </c>
      <c r="U62" s="209"/>
    </row>
    <row r="63" spans="1:21" ht="22.5">
      <c r="A63" s="19" t="s">
        <v>108</v>
      </c>
      <c r="B63" s="58" t="s">
        <v>122</v>
      </c>
      <c r="C63" s="13">
        <f>'16'!C63</f>
        <v>1184</v>
      </c>
      <c r="D63" s="13">
        <f>'16'!D63</f>
        <v>913</v>
      </c>
      <c r="E63" s="13">
        <f>'16'!E63</f>
        <v>2097</v>
      </c>
      <c r="F63" s="315" t="s">
        <v>514</v>
      </c>
      <c r="G63" s="315">
        <v>2</v>
      </c>
      <c r="H63" s="405">
        <v>57</v>
      </c>
      <c r="I63" s="315">
        <v>58</v>
      </c>
      <c r="J63" s="315">
        <v>35</v>
      </c>
      <c r="K63" s="132">
        <v>150</v>
      </c>
      <c r="L63" s="398">
        <v>142674.75</v>
      </c>
      <c r="M63" s="406">
        <v>161447.75</v>
      </c>
      <c r="N63" s="398">
        <v>892125</v>
      </c>
      <c r="O63" s="398">
        <v>906447</v>
      </c>
      <c r="P63" s="398">
        <f t="shared" si="0"/>
        <v>1034799.75</v>
      </c>
      <c r="Q63" s="398">
        <f t="shared" si="1"/>
        <v>1067894.75</v>
      </c>
      <c r="R63" s="214">
        <f t="shared" si="2"/>
        <v>4.8141891891891893E-2</v>
      </c>
      <c r="S63" s="214">
        <f t="shared" si="2"/>
        <v>6.3526834611171965E-2</v>
      </c>
      <c r="T63" s="214">
        <f t="shared" si="3"/>
        <v>5.4840247973295182E-2</v>
      </c>
      <c r="U63" s="209"/>
    </row>
    <row r="64" spans="1:21" ht="22.5">
      <c r="A64" s="19" t="s">
        <v>124</v>
      </c>
      <c r="B64" s="58" t="s">
        <v>122</v>
      </c>
      <c r="C64" s="13">
        <f>'16'!C64</f>
        <v>1791</v>
      </c>
      <c r="D64" s="13">
        <f>'16'!D64</f>
        <v>1297</v>
      </c>
      <c r="E64" s="13">
        <f>'16'!E64</f>
        <v>3088</v>
      </c>
      <c r="F64" s="315" t="s">
        <v>544</v>
      </c>
      <c r="G64" s="315">
        <v>2</v>
      </c>
      <c r="H64" s="405">
        <v>120</v>
      </c>
      <c r="I64" s="315">
        <v>248</v>
      </c>
      <c r="J64" s="315">
        <v>131</v>
      </c>
      <c r="K64" s="132">
        <v>499</v>
      </c>
      <c r="L64" s="398">
        <v>330360</v>
      </c>
      <c r="M64" s="406">
        <v>361844</v>
      </c>
      <c r="N64" s="398">
        <v>779383</v>
      </c>
      <c r="O64" s="398">
        <v>897003.25</v>
      </c>
      <c r="P64" s="398">
        <f t="shared" si="0"/>
        <v>1109743</v>
      </c>
      <c r="Q64" s="398">
        <f t="shared" si="1"/>
        <v>1258847.25</v>
      </c>
      <c r="R64" s="214">
        <f t="shared" si="2"/>
        <v>6.7001675041876041E-2</v>
      </c>
      <c r="S64" s="214">
        <f t="shared" si="2"/>
        <v>0.19121048573631458</v>
      </c>
      <c r="T64" s="214">
        <f t="shared" si="3"/>
        <v>0.11917098445595854</v>
      </c>
      <c r="U64" s="209"/>
    </row>
    <row r="65" spans="1:21" ht="22.5">
      <c r="A65" s="19" t="s">
        <v>109</v>
      </c>
      <c r="B65" s="58" t="s">
        <v>122</v>
      </c>
      <c r="C65" s="13">
        <f>'16'!C65</f>
        <v>1254</v>
      </c>
      <c r="D65" s="13">
        <f>'16'!D65</f>
        <v>834</v>
      </c>
      <c r="E65" s="13">
        <f>'16'!E65</f>
        <v>2088</v>
      </c>
      <c r="F65" s="315" t="s">
        <v>545</v>
      </c>
      <c r="G65" s="315">
        <v>2</v>
      </c>
      <c r="H65" s="405">
        <v>150</v>
      </c>
      <c r="I65" s="315">
        <v>154</v>
      </c>
      <c r="J65" s="315">
        <v>56</v>
      </c>
      <c r="K65" s="132">
        <v>360</v>
      </c>
      <c r="L65" s="398">
        <v>217777</v>
      </c>
      <c r="M65" s="406">
        <v>242610</v>
      </c>
      <c r="N65" s="398">
        <v>1512207.3333333333</v>
      </c>
      <c r="O65" s="398">
        <v>1561605.6666666667</v>
      </c>
      <c r="P65" s="398">
        <f t="shared" si="0"/>
        <v>1729984.3333333333</v>
      </c>
      <c r="Q65" s="398">
        <f t="shared" si="1"/>
        <v>1804215.6666666667</v>
      </c>
      <c r="R65" s="214">
        <f t="shared" si="2"/>
        <v>0.11961722488038277</v>
      </c>
      <c r="S65" s="214">
        <f t="shared" si="2"/>
        <v>0.18465227817745802</v>
      </c>
      <c r="T65" s="214">
        <f t="shared" si="3"/>
        <v>0.14559386973180077</v>
      </c>
      <c r="U65" s="209"/>
    </row>
    <row r="66" spans="1:21" ht="22.5">
      <c r="A66" s="19" t="s">
        <v>110</v>
      </c>
      <c r="B66" s="58" t="s">
        <v>122</v>
      </c>
      <c r="C66" s="13">
        <f>'16'!C66</f>
        <v>6218</v>
      </c>
      <c r="D66" s="13">
        <f>'16'!D66</f>
        <v>4338</v>
      </c>
      <c r="E66" s="13">
        <f>'16'!E66</f>
        <v>10556</v>
      </c>
      <c r="F66" s="315" t="s">
        <v>546</v>
      </c>
      <c r="G66" s="315">
        <v>2</v>
      </c>
      <c r="H66" s="405">
        <v>490</v>
      </c>
      <c r="I66" s="315">
        <v>413</v>
      </c>
      <c r="J66" s="315">
        <v>286</v>
      </c>
      <c r="K66" s="132">
        <v>1189</v>
      </c>
      <c r="L66" s="398">
        <v>1471340</v>
      </c>
      <c r="M66" s="406">
        <v>1576430</v>
      </c>
      <c r="N66" s="398">
        <v>1556468.3333333333</v>
      </c>
      <c r="O66" s="398">
        <v>1670168</v>
      </c>
      <c r="P66" s="398">
        <f t="shared" si="0"/>
        <v>3027808.333333333</v>
      </c>
      <c r="Q66" s="398">
        <f t="shared" si="1"/>
        <v>3246598</v>
      </c>
      <c r="R66" s="214">
        <f t="shared" si="2"/>
        <v>7.8803473785783215E-2</v>
      </c>
      <c r="S66" s="214">
        <f t="shared" si="2"/>
        <v>9.5205163669893955E-2</v>
      </c>
      <c r="T66" s="214">
        <f t="shared" si="3"/>
        <v>8.5543766578249331E-2</v>
      </c>
      <c r="U66" s="209"/>
    </row>
    <row r="67" spans="1:21" ht="33.75">
      <c r="A67" s="19" t="s">
        <v>111</v>
      </c>
      <c r="B67" s="58" t="s">
        <v>122</v>
      </c>
      <c r="C67" s="13">
        <f>'16'!C67</f>
        <v>1238</v>
      </c>
      <c r="D67" s="13">
        <f>'16'!D67</f>
        <v>944</v>
      </c>
      <c r="E67" s="13">
        <f>'16'!E67</f>
        <v>2182</v>
      </c>
      <c r="F67" s="315" t="s">
        <v>547</v>
      </c>
      <c r="G67" s="315">
        <v>3</v>
      </c>
      <c r="H67" s="405">
        <v>108</v>
      </c>
      <c r="I67" s="315">
        <v>103</v>
      </c>
      <c r="J67" s="315">
        <v>22</v>
      </c>
      <c r="K67" s="132">
        <v>233</v>
      </c>
      <c r="L67" s="398">
        <v>311658</v>
      </c>
      <c r="M67" s="406">
        <v>332279</v>
      </c>
      <c r="N67" s="398">
        <v>2505303.666666667</v>
      </c>
      <c r="O67" s="398">
        <v>2649366.333333333</v>
      </c>
      <c r="P67" s="398">
        <f t="shared" si="0"/>
        <v>2816961.666666667</v>
      </c>
      <c r="Q67" s="398">
        <f t="shared" si="1"/>
        <v>2981645.333333333</v>
      </c>
      <c r="R67" s="214">
        <f t="shared" si="2"/>
        <v>8.723747980613894E-2</v>
      </c>
      <c r="S67" s="214">
        <f t="shared" si="2"/>
        <v>0.10911016949152542</v>
      </c>
      <c r="T67" s="214">
        <f t="shared" si="3"/>
        <v>9.6700274977085249E-2</v>
      </c>
      <c r="U67" s="209"/>
    </row>
    <row r="68" spans="1:21" ht="22.5">
      <c r="A68" s="19" t="s">
        <v>112</v>
      </c>
      <c r="B68" s="58" t="s">
        <v>118</v>
      </c>
      <c r="C68" s="13">
        <f>'16'!C68</f>
        <v>10239</v>
      </c>
      <c r="D68" s="13">
        <f>'16'!D68</f>
        <v>7432</v>
      </c>
      <c r="E68" s="13">
        <f>'16'!E68</f>
        <v>17671</v>
      </c>
      <c r="F68" s="315" t="s">
        <v>548</v>
      </c>
      <c r="G68" s="315">
        <v>2</v>
      </c>
      <c r="H68" s="405">
        <v>882</v>
      </c>
      <c r="I68" s="315">
        <v>788</v>
      </c>
      <c r="J68" s="315">
        <v>556</v>
      </c>
      <c r="K68" s="132">
        <v>2226</v>
      </c>
      <c r="L68" s="398">
        <v>2040077</v>
      </c>
      <c r="M68" s="406">
        <v>2220185</v>
      </c>
      <c r="N68" s="398">
        <v>4212552</v>
      </c>
      <c r="O68" s="398">
        <v>4926901</v>
      </c>
      <c r="P68" s="398">
        <f t="shared" si="0"/>
        <v>6252629</v>
      </c>
      <c r="Q68" s="398">
        <f t="shared" si="1"/>
        <v>7147086</v>
      </c>
      <c r="R68" s="214">
        <f t="shared" si="2"/>
        <v>8.6141224728977436E-2</v>
      </c>
      <c r="S68" s="214">
        <f t="shared" si="2"/>
        <v>0.10602798708288483</v>
      </c>
      <c r="T68" s="214">
        <f t="shared" si="3"/>
        <v>9.4505121385320578E-2</v>
      </c>
      <c r="U68" s="209"/>
    </row>
    <row r="69" spans="1:21" ht="22.5">
      <c r="A69" s="19" t="s">
        <v>113</v>
      </c>
      <c r="B69" s="58" t="s">
        <v>122</v>
      </c>
      <c r="C69" s="13">
        <f>'16'!C69</f>
        <v>871</v>
      </c>
      <c r="D69" s="13">
        <f>'16'!D69</f>
        <v>650</v>
      </c>
      <c r="E69" s="13">
        <f>'16'!E69</f>
        <v>1521</v>
      </c>
      <c r="F69" s="315" t="s">
        <v>532</v>
      </c>
      <c r="G69" s="315">
        <v>2</v>
      </c>
      <c r="H69" s="405">
        <v>48</v>
      </c>
      <c r="I69" s="315">
        <v>37</v>
      </c>
      <c r="J69" s="315">
        <v>36</v>
      </c>
      <c r="K69" s="132">
        <v>121</v>
      </c>
      <c r="L69" s="398">
        <v>461540</v>
      </c>
      <c r="M69" s="406">
        <v>541260</v>
      </c>
      <c r="N69" s="398">
        <v>2343436</v>
      </c>
      <c r="O69" s="398">
        <v>2505542</v>
      </c>
      <c r="P69" s="398">
        <f t="shared" ref="P69:P70" si="4">L69+N69</f>
        <v>2804976</v>
      </c>
      <c r="Q69" s="398">
        <f t="shared" ref="Q69:Q70" si="5">M69+O69</f>
        <v>3046802</v>
      </c>
      <c r="R69" s="214">
        <f t="shared" ref="R69:S71" si="6">H69/C69</f>
        <v>5.5109070034443167E-2</v>
      </c>
      <c r="S69" s="214">
        <f t="shared" si="6"/>
        <v>5.6923076923076923E-2</v>
      </c>
      <c r="T69" s="214">
        <f>(H69+I69)/E69</f>
        <v>5.5884286653517426E-2</v>
      </c>
      <c r="U69" s="209"/>
    </row>
    <row r="70" spans="1:21" ht="22.5">
      <c r="A70" s="19" t="s">
        <v>114</v>
      </c>
      <c r="B70" s="58" t="s">
        <v>118</v>
      </c>
      <c r="C70" s="13">
        <f>'16'!C70</f>
        <v>15734</v>
      </c>
      <c r="D70" s="13">
        <f>'16'!D70</f>
        <v>10858</v>
      </c>
      <c r="E70" s="13">
        <f>'16'!E70</f>
        <v>26592</v>
      </c>
      <c r="F70" s="315" t="s">
        <v>496</v>
      </c>
      <c r="G70" s="315">
        <v>2</v>
      </c>
      <c r="H70" s="405">
        <v>1163</v>
      </c>
      <c r="I70" s="315">
        <v>947</v>
      </c>
      <c r="J70" s="315">
        <v>601</v>
      </c>
      <c r="K70" s="132">
        <v>2711</v>
      </c>
      <c r="L70" s="398">
        <v>1772901.5</v>
      </c>
      <c r="M70" s="406">
        <v>1881389</v>
      </c>
      <c r="N70" s="398">
        <v>3106201.6666666665</v>
      </c>
      <c r="O70" s="398">
        <v>3241309.3333333335</v>
      </c>
      <c r="P70" s="398">
        <f t="shared" si="4"/>
        <v>4879103.166666666</v>
      </c>
      <c r="Q70" s="398">
        <f t="shared" si="5"/>
        <v>5122698.333333334</v>
      </c>
      <c r="R70" s="214">
        <f t="shared" si="6"/>
        <v>7.3916359476293381E-2</v>
      </c>
      <c r="S70" s="214">
        <f t="shared" si="6"/>
        <v>8.7216798673788912E-2</v>
      </c>
      <c r="T70" s="214">
        <f>(H70+I70)/E70</f>
        <v>7.934717208182912E-2</v>
      </c>
      <c r="U70" s="209"/>
    </row>
    <row r="71" spans="1:21">
      <c r="A71" s="462" t="str">
        <f>'1'!A70</f>
        <v>Statewide Total</v>
      </c>
      <c r="B71" s="482"/>
      <c r="C71" s="14">
        <f>'16'!C71</f>
        <v>432581</v>
      </c>
      <c r="D71" s="14">
        <f>'16'!D71</f>
        <v>296957</v>
      </c>
      <c r="E71" s="14">
        <f>'16'!E71</f>
        <v>729538</v>
      </c>
      <c r="F71" s="15"/>
      <c r="G71" s="15">
        <v>82</v>
      </c>
      <c r="H71" s="15">
        <f>SUM(H4:H70)</f>
        <v>33007</v>
      </c>
      <c r="I71" s="15">
        <f>SUM(I4:I70)</f>
        <v>31401</v>
      </c>
      <c r="J71" s="15">
        <f>SUM(J4:J70)</f>
        <v>18506</v>
      </c>
      <c r="K71" s="15">
        <f>H71+I71+J71</f>
        <v>82914</v>
      </c>
      <c r="L71" s="106">
        <f t="shared" ref="L71:Q71" si="7">SUM(L4:L70)</f>
        <v>95545427.999999985</v>
      </c>
      <c r="M71" s="106">
        <f t="shared" si="7"/>
        <v>102513817.00000001</v>
      </c>
      <c r="N71" s="106">
        <f t="shared" si="7"/>
        <v>219120344.99999997</v>
      </c>
      <c r="O71" s="106">
        <f t="shared" si="7"/>
        <v>235777678.00000003</v>
      </c>
      <c r="P71" s="106">
        <f t="shared" si="7"/>
        <v>314665772.99999994</v>
      </c>
      <c r="Q71" s="106">
        <f t="shared" si="7"/>
        <v>338291495</v>
      </c>
      <c r="R71" s="126">
        <f t="shared" si="6"/>
        <v>7.6302472831677765E-2</v>
      </c>
      <c r="S71" s="126">
        <f t="shared" si="6"/>
        <v>0.10574258225938435</v>
      </c>
      <c r="T71" s="126">
        <f>(H71+I71)/E71</f>
        <v>8.8286011146780571E-2</v>
      </c>
    </row>
    <row r="72" spans="1:21">
      <c r="A72" s="507" t="str">
        <f>'16'!A72:AE72</f>
        <v>* 2010 County population estimates from PA Data Center, Penn State University</v>
      </c>
      <c r="B72" s="507"/>
      <c r="C72" s="507"/>
      <c r="D72" s="507"/>
      <c r="E72" s="507"/>
      <c r="F72" s="507"/>
      <c r="G72" s="507"/>
      <c r="H72" s="507"/>
      <c r="I72" s="507"/>
      <c r="J72" s="507"/>
      <c r="K72" s="507"/>
      <c r="L72" s="507"/>
      <c r="M72" s="507"/>
      <c r="N72" s="507"/>
      <c r="O72" s="507"/>
      <c r="P72" s="507"/>
      <c r="Q72" s="507"/>
      <c r="R72" s="507"/>
      <c r="S72" s="507"/>
      <c r="T72" s="507"/>
    </row>
    <row r="73" spans="1:21">
      <c r="A73" s="484" t="s">
        <v>0</v>
      </c>
      <c r="B73" s="484"/>
      <c r="C73" s="484"/>
      <c r="D73" s="484"/>
      <c r="E73" s="484"/>
      <c r="F73" s="484"/>
      <c r="G73" s="484"/>
      <c r="H73" s="484"/>
      <c r="I73" s="484"/>
      <c r="J73" s="484"/>
      <c r="K73" s="484"/>
      <c r="L73" s="484"/>
      <c r="M73" s="484"/>
      <c r="N73" s="484"/>
      <c r="O73" s="484"/>
      <c r="P73" s="484"/>
      <c r="Q73" s="484"/>
      <c r="R73" s="484"/>
      <c r="S73" s="484"/>
      <c r="T73" s="484"/>
    </row>
    <row r="74" spans="1:21">
      <c r="A74" s="1" t="s">
        <v>254</v>
      </c>
      <c r="B74" s="1"/>
      <c r="C74" s="1"/>
      <c r="D74" s="1"/>
      <c r="E74" s="1"/>
    </row>
    <row r="75" spans="1:21">
      <c r="A75" s="516" t="s">
        <v>667</v>
      </c>
      <c r="B75" s="484"/>
      <c r="C75" s="484"/>
      <c r="D75" s="484"/>
      <c r="E75" s="484"/>
      <c r="F75" s="484"/>
      <c r="G75" s="484"/>
      <c r="H75" s="484"/>
      <c r="I75" s="484"/>
      <c r="J75" s="484"/>
      <c r="K75" s="484"/>
      <c r="L75" s="484"/>
      <c r="M75" s="484"/>
      <c r="N75" s="484"/>
      <c r="O75" s="484"/>
      <c r="P75" s="484"/>
      <c r="Q75" s="484"/>
      <c r="R75" s="484"/>
      <c r="S75" s="484"/>
      <c r="T75" s="484"/>
    </row>
    <row r="76" spans="1:21">
      <c r="A76" s="1"/>
      <c r="B76" s="1"/>
      <c r="C76" s="1"/>
      <c r="D76" s="1"/>
      <c r="E76" s="1"/>
    </row>
  </sheetData>
  <mergeCells count="7">
    <mergeCell ref="A75:T75"/>
    <mergeCell ref="A73:T73"/>
    <mergeCell ref="F2:T2"/>
    <mergeCell ref="A1:T1"/>
    <mergeCell ref="A2:E2"/>
    <mergeCell ref="A72:T72"/>
    <mergeCell ref="A71:B71"/>
  </mergeCells>
  <phoneticPr fontId="3" type="noConversion"/>
  <pageMargins left="0.3" right="0.3" top="0.5" bottom="0.5" header="0" footer="0.25"/>
  <pageSetup fitToHeight="2" orientation="landscape" verticalDpi="1200" r:id="rId1"/>
  <headerFooter alignWithMargins="0">
    <oddFooter>&amp;L&amp;8Prepared by: Office of Child Development and Early Learning&amp;C&amp;8&amp;P&amp;R&amp;8Updated: 11/1/2011</oddFooter>
  </headerFooter>
  <ignoredErrors>
    <ignoredError sqref="K71" formula="1"/>
  </ignoredErrors>
</worksheet>
</file>

<file path=xl/worksheets/sheet13.xml><?xml version="1.0" encoding="utf-8"?>
<worksheet xmlns="http://schemas.openxmlformats.org/spreadsheetml/2006/main" xmlns:r="http://schemas.openxmlformats.org/officeDocument/2006/relationships">
  <sheetPr codeName="Sheet14" enableFormatConditionsCalculation="0">
    <tabColor indexed="41"/>
  </sheetPr>
  <dimension ref="A1:AC79"/>
  <sheetViews>
    <sheetView zoomScaleNormal="100" workbookViewId="0">
      <pane xSplit="1" ySplit="3" topLeftCell="R34" activePane="bottomRight" state="frozen"/>
      <selection pane="topRight" activeCell="B1" sqref="B1"/>
      <selection pane="bottomLeft" activeCell="A4" sqref="A4"/>
      <selection pane="bottomRight" activeCell="R71" sqref="R71:T71"/>
    </sheetView>
  </sheetViews>
  <sheetFormatPr defaultRowHeight="11.25"/>
  <cols>
    <col min="1" max="1" width="14.7109375" style="21" customWidth="1"/>
    <col min="2" max="2" width="12" style="21" bestFit="1" customWidth="1"/>
    <col min="3" max="5" width="9" style="21" customWidth="1"/>
    <col min="6" max="6" width="10.5703125" style="85" customWidth="1"/>
    <col min="7" max="10" width="10" style="85" customWidth="1"/>
    <col min="11" max="11" width="12.42578125" style="85" customWidth="1"/>
    <col min="12" max="12" width="10" style="84" customWidth="1"/>
    <col min="13" max="13" width="8" style="84" bestFit="1" customWidth="1"/>
    <col min="14" max="14" width="10.140625" style="84" customWidth="1"/>
    <col min="15" max="16" width="9.7109375" style="84" customWidth="1"/>
    <col min="17" max="17" width="10.7109375" style="420" customWidth="1"/>
    <col min="18" max="21" width="11.5703125" style="420" customWidth="1"/>
    <col min="22" max="22" width="14" style="420" customWidth="1"/>
    <col min="23" max="23" width="13.28515625" style="420" customWidth="1"/>
    <col min="24" max="24" width="13.140625" style="422" customWidth="1"/>
    <col min="25" max="25" width="13.42578125" style="422" bestFit="1" customWidth="1"/>
    <col min="26" max="26" width="12.7109375" style="420" customWidth="1"/>
    <col min="27" max="27" width="14" style="421" bestFit="1" customWidth="1"/>
    <col min="28" max="28" width="13.140625" style="420" bestFit="1" customWidth="1"/>
    <col min="29" max="29" width="13.7109375" style="91" customWidth="1"/>
    <col min="30" max="31" width="9.140625" style="1"/>
    <col min="32" max="32" width="9.140625" style="1" bestFit="1" customWidth="1"/>
    <col min="33" max="33" width="11.140625" style="1" bestFit="1" customWidth="1"/>
    <col min="34" max="16384" width="9.140625" style="1"/>
  </cols>
  <sheetData>
    <row r="1" spans="1:29" ht="12">
      <c r="A1" s="483" t="str">
        <f>'Table of Contents'!B17&amp;":  "&amp;'Table of Contents'!C17</f>
        <v>Tab 12:  Keystone STARS Reach Data</v>
      </c>
      <c r="B1" s="483"/>
      <c r="C1" s="483"/>
      <c r="D1" s="483"/>
      <c r="E1" s="483"/>
      <c r="F1" s="483"/>
      <c r="G1" s="483"/>
      <c r="H1" s="483"/>
      <c r="I1" s="483"/>
      <c r="J1" s="483"/>
      <c r="K1" s="483"/>
      <c r="L1" s="483"/>
      <c r="M1" s="483"/>
      <c r="N1" s="483"/>
      <c r="O1" s="483"/>
      <c r="P1" s="483"/>
      <c r="Q1" s="483"/>
      <c r="R1" s="483"/>
      <c r="S1" s="483"/>
      <c r="T1" s="483"/>
      <c r="U1" s="483"/>
      <c r="V1" s="483"/>
      <c r="W1" s="483"/>
      <c r="X1" s="483"/>
      <c r="Y1" s="483"/>
      <c r="Z1" s="483"/>
      <c r="AA1" s="483"/>
      <c r="AB1" s="483"/>
      <c r="AC1" s="483"/>
    </row>
    <row r="2" spans="1:29" ht="12">
      <c r="A2" s="523" t="s">
        <v>494</v>
      </c>
      <c r="B2" s="524"/>
      <c r="C2" s="524"/>
      <c r="D2" s="524"/>
      <c r="E2" s="525"/>
      <c r="F2" s="526" t="s">
        <v>115</v>
      </c>
      <c r="G2" s="526"/>
      <c r="H2" s="526"/>
      <c r="I2" s="526"/>
      <c r="J2" s="526"/>
      <c r="K2" s="526"/>
      <c r="L2" s="526"/>
      <c r="M2" s="526"/>
      <c r="N2" s="526"/>
      <c r="O2" s="526"/>
      <c r="P2" s="526"/>
      <c r="Q2" s="526"/>
      <c r="R2" s="526"/>
      <c r="S2" s="526"/>
      <c r="T2" s="526"/>
      <c r="U2" s="526"/>
      <c r="V2" s="526"/>
      <c r="W2" s="526"/>
      <c r="X2" s="526"/>
      <c r="Y2" s="526"/>
      <c r="Z2" s="526"/>
      <c r="AA2" s="526"/>
      <c r="AB2" s="526"/>
      <c r="AC2" s="526"/>
    </row>
    <row r="3" spans="1:29" ht="54" customHeight="1">
      <c r="A3" s="60" t="str">
        <f>'1'!A2</f>
        <v>County</v>
      </c>
      <c r="B3" s="48" t="str">
        <f>'1'!C2</f>
        <v>County Classification</v>
      </c>
      <c r="C3" s="48" t="str">
        <f>'16'!C2</f>
        <v># of Children Ages 0-2*</v>
      </c>
      <c r="D3" s="48" t="str">
        <f>'16'!D2</f>
        <v># of Children Ages 3-4*</v>
      </c>
      <c r="E3" s="48" t="str">
        <f>'16'!E2</f>
        <v># of Children Under 5*</v>
      </c>
      <c r="F3" s="48" t="s">
        <v>642</v>
      </c>
      <c r="G3" s="48" t="s">
        <v>643</v>
      </c>
      <c r="H3" s="48" t="s">
        <v>644</v>
      </c>
      <c r="I3" s="48" t="s">
        <v>645</v>
      </c>
      <c r="J3" s="48" t="s">
        <v>646</v>
      </c>
      <c r="K3" s="48" t="s">
        <v>647</v>
      </c>
      <c r="L3" s="48" t="s">
        <v>648</v>
      </c>
      <c r="M3" s="48" t="s">
        <v>649</v>
      </c>
      <c r="N3" s="48" t="s">
        <v>650</v>
      </c>
      <c r="O3" s="72" t="s">
        <v>651</v>
      </c>
      <c r="P3" s="72" t="s">
        <v>652</v>
      </c>
      <c r="Q3" s="298" t="s">
        <v>654</v>
      </c>
      <c r="R3" s="127" t="s">
        <v>655</v>
      </c>
      <c r="S3" s="127" t="s">
        <v>656</v>
      </c>
      <c r="T3" s="127" t="s">
        <v>657</v>
      </c>
      <c r="U3" s="127" t="s">
        <v>658</v>
      </c>
      <c r="V3" s="127" t="s">
        <v>659</v>
      </c>
      <c r="W3" s="127" t="s">
        <v>660</v>
      </c>
      <c r="X3" s="74" t="s">
        <v>627</v>
      </c>
      <c r="Y3" s="74" t="s">
        <v>626</v>
      </c>
      <c r="Z3" s="127" t="s">
        <v>661</v>
      </c>
      <c r="AA3" s="73" t="s">
        <v>635</v>
      </c>
      <c r="AB3" s="127" t="s">
        <v>662</v>
      </c>
      <c r="AC3" s="73" t="s">
        <v>253</v>
      </c>
    </row>
    <row r="4" spans="1:29">
      <c r="A4" s="19" t="s">
        <v>50</v>
      </c>
      <c r="B4" s="58" t="s">
        <v>122</v>
      </c>
      <c r="C4" s="13">
        <f>'16'!C4</f>
        <v>3260</v>
      </c>
      <c r="D4" s="13">
        <f>'16'!D4</f>
        <v>2334</v>
      </c>
      <c r="E4" s="13">
        <f>'16'!E4</f>
        <v>5594</v>
      </c>
      <c r="F4" s="407">
        <v>3</v>
      </c>
      <c r="G4" s="408">
        <v>3</v>
      </c>
      <c r="H4" s="408">
        <v>13</v>
      </c>
      <c r="I4" s="408">
        <v>4</v>
      </c>
      <c r="J4" s="408">
        <v>3</v>
      </c>
      <c r="K4" s="408">
        <v>52</v>
      </c>
      <c r="L4" s="409">
        <f t="shared" ref="L4:L35" si="0">F4+G4+H4+I4+J4</f>
        <v>26</v>
      </c>
      <c r="M4" s="409">
        <f t="shared" ref="M4:M35" si="1">I4+J4</f>
        <v>7</v>
      </c>
      <c r="N4" s="409">
        <f>K4+L4</f>
        <v>78</v>
      </c>
      <c r="O4" s="394">
        <f>L4/N4</f>
        <v>0.33333333333333331</v>
      </c>
      <c r="P4" s="303">
        <v>0.68181818181818177</v>
      </c>
      <c r="Q4" s="410">
        <v>243426</v>
      </c>
      <c r="R4" s="411">
        <v>230.45533141210376</v>
      </c>
      <c r="S4" s="411">
        <v>323.7348703170029</v>
      </c>
      <c r="T4" s="411">
        <v>397.8097982708934</v>
      </c>
      <c r="U4" s="412">
        <v>301.54466858789624</v>
      </c>
      <c r="V4" s="405">
        <v>820</v>
      </c>
      <c r="W4" s="405">
        <v>275</v>
      </c>
      <c r="X4" s="394">
        <f>(R4+S4)/(R4+S4+U4)</f>
        <v>0.64761904761904765</v>
      </c>
      <c r="Y4" s="394">
        <f t="shared" ref="Y4:Y9" si="2">(R4+S4)/E4</f>
        <v>9.9068681038453107E-2</v>
      </c>
      <c r="Z4" s="412">
        <v>477.34870317002884</v>
      </c>
      <c r="AA4" s="413">
        <f>Z4/E4</f>
        <v>8.533226728102053E-2</v>
      </c>
      <c r="AB4" s="412">
        <v>160.08645533141211</v>
      </c>
      <c r="AC4" s="413">
        <f t="shared" ref="AC4:AC35" si="3">AB4/E4</f>
        <v>2.8617528661317861E-2</v>
      </c>
    </row>
    <row r="5" spans="1:29">
      <c r="A5" s="19" t="s">
        <v>51</v>
      </c>
      <c r="B5" s="58" t="s">
        <v>118</v>
      </c>
      <c r="C5" s="13">
        <f>'16'!C5</f>
        <v>38336</v>
      </c>
      <c r="D5" s="13">
        <f>'16'!D5</f>
        <v>25304</v>
      </c>
      <c r="E5" s="13">
        <f>'16'!E5</f>
        <v>63640</v>
      </c>
      <c r="F5" s="407">
        <v>57</v>
      </c>
      <c r="G5" s="408">
        <v>165</v>
      </c>
      <c r="H5" s="408">
        <v>63</v>
      </c>
      <c r="I5" s="408">
        <v>37</v>
      </c>
      <c r="J5" s="408">
        <v>51</v>
      </c>
      <c r="K5" s="408">
        <v>413</v>
      </c>
      <c r="L5" s="409">
        <f t="shared" si="0"/>
        <v>373</v>
      </c>
      <c r="M5" s="409">
        <f t="shared" si="1"/>
        <v>88</v>
      </c>
      <c r="N5" s="409">
        <f t="shared" ref="N5:N35" si="4">K5+L5</f>
        <v>786</v>
      </c>
      <c r="O5" s="394">
        <f t="shared" ref="O5:O35" si="5">L5/N5</f>
        <v>0.47455470737913485</v>
      </c>
      <c r="P5" s="303">
        <v>0.51956521739130435</v>
      </c>
      <c r="Q5" s="410">
        <v>2858161.74</v>
      </c>
      <c r="R5" s="411">
        <v>4649.7676013410546</v>
      </c>
      <c r="S5" s="411">
        <v>5798.672203596464</v>
      </c>
      <c r="T5" s="411">
        <v>5000.5601950624814</v>
      </c>
      <c r="U5" s="412">
        <v>7463.1712892410851</v>
      </c>
      <c r="V5" s="405">
        <v>6821</v>
      </c>
      <c r="W5" s="405">
        <v>4112</v>
      </c>
      <c r="X5" s="394">
        <f>(R5+S5)/(R5+S5+U5)</f>
        <v>0.58333333333333337</v>
      </c>
      <c r="Y5" s="394">
        <f t="shared" si="2"/>
        <v>0.16418038662692519</v>
      </c>
      <c r="Z5" s="412">
        <v>4613.1664126790611</v>
      </c>
      <c r="AA5" s="413">
        <f t="shared" ref="AA5:AA68" si="6">Z5/E5</f>
        <v>7.248847285793622E-2</v>
      </c>
      <c r="AB5" s="411">
        <v>2781.0204206034746</v>
      </c>
      <c r="AC5" s="413">
        <f t="shared" si="3"/>
        <v>4.3699252366490804E-2</v>
      </c>
    </row>
    <row r="6" spans="1:29">
      <c r="A6" s="19" t="s">
        <v>52</v>
      </c>
      <c r="B6" s="58" t="s">
        <v>122</v>
      </c>
      <c r="C6" s="13">
        <f>'16'!C6</f>
        <v>2129</v>
      </c>
      <c r="D6" s="13">
        <f>'16'!D6</f>
        <v>1476</v>
      </c>
      <c r="E6" s="13">
        <f>'16'!E6</f>
        <v>3605</v>
      </c>
      <c r="F6" s="407">
        <v>7</v>
      </c>
      <c r="G6" s="408">
        <v>9</v>
      </c>
      <c r="H6" s="408">
        <v>2</v>
      </c>
      <c r="I6" s="408">
        <v>2</v>
      </c>
      <c r="J6" s="408">
        <v>0</v>
      </c>
      <c r="K6" s="408">
        <v>26</v>
      </c>
      <c r="L6" s="409">
        <f t="shared" si="0"/>
        <v>20</v>
      </c>
      <c r="M6" s="409">
        <f t="shared" si="1"/>
        <v>2</v>
      </c>
      <c r="N6" s="409">
        <f t="shared" si="4"/>
        <v>46</v>
      </c>
      <c r="O6" s="394">
        <f t="shared" si="5"/>
        <v>0.43478260869565216</v>
      </c>
      <c r="P6" s="303">
        <v>0.66666666666666663</v>
      </c>
      <c r="Q6" s="410">
        <v>44655</v>
      </c>
      <c r="R6" s="411">
        <v>177.52</v>
      </c>
      <c r="S6" s="411">
        <v>245.14666666666668</v>
      </c>
      <c r="T6" s="411">
        <v>211.33333333333331</v>
      </c>
      <c r="U6" s="412">
        <v>230.66666666666669</v>
      </c>
      <c r="V6" s="405">
        <v>170</v>
      </c>
      <c r="W6" s="405">
        <v>64</v>
      </c>
      <c r="X6" s="394">
        <f t="shared" ref="X6:X69" si="7">(R6+S6)/(R6+S6+U6)</f>
        <v>0.64693877551020407</v>
      </c>
      <c r="Y6" s="394">
        <f t="shared" si="2"/>
        <v>0.11724456773000463</v>
      </c>
      <c r="Z6" s="412">
        <v>113.33333333333334</v>
      </c>
      <c r="AA6" s="413">
        <f t="shared" si="6"/>
        <v>3.1437817845584838E-2</v>
      </c>
      <c r="AB6" s="411">
        <v>42.666666666666671</v>
      </c>
      <c r="AC6" s="413">
        <f t="shared" si="3"/>
        <v>1.1835413777161352E-2</v>
      </c>
    </row>
    <row r="7" spans="1:29">
      <c r="A7" s="19" t="s">
        <v>53</v>
      </c>
      <c r="B7" s="58" t="s">
        <v>118</v>
      </c>
      <c r="C7" s="13">
        <f>'16'!C7</f>
        <v>5417</v>
      </c>
      <c r="D7" s="13">
        <f>'16'!D7</f>
        <v>3549</v>
      </c>
      <c r="E7" s="13">
        <f>'16'!E7</f>
        <v>8966</v>
      </c>
      <c r="F7" s="407">
        <v>12</v>
      </c>
      <c r="G7" s="408">
        <v>16</v>
      </c>
      <c r="H7" s="408">
        <v>12</v>
      </c>
      <c r="I7" s="408">
        <v>4</v>
      </c>
      <c r="J7" s="408">
        <v>2</v>
      </c>
      <c r="K7" s="408">
        <v>54</v>
      </c>
      <c r="L7" s="409">
        <f t="shared" si="0"/>
        <v>46</v>
      </c>
      <c r="M7" s="409">
        <f t="shared" si="1"/>
        <v>6</v>
      </c>
      <c r="N7" s="409">
        <f t="shared" si="4"/>
        <v>100</v>
      </c>
      <c r="O7" s="394">
        <f t="shared" si="5"/>
        <v>0.46</v>
      </c>
      <c r="P7" s="303">
        <v>0.53703703703703709</v>
      </c>
      <c r="Q7" s="410">
        <v>249934.1</v>
      </c>
      <c r="R7" s="411">
        <v>554.99853587115672</v>
      </c>
      <c r="S7" s="411">
        <v>625.78916544655931</v>
      </c>
      <c r="T7" s="411">
        <v>753.21229868228409</v>
      </c>
      <c r="U7" s="412">
        <v>743.63982430453882</v>
      </c>
      <c r="V7" s="405">
        <v>912</v>
      </c>
      <c r="W7" s="405">
        <v>318</v>
      </c>
      <c r="X7" s="394">
        <f t="shared" si="7"/>
        <v>0.61357868020304562</v>
      </c>
      <c r="Y7" s="394">
        <f t="shared" si="2"/>
        <v>0.13169615227723802</v>
      </c>
      <c r="Z7" s="412">
        <v>556.814055636896</v>
      </c>
      <c r="AA7" s="413">
        <f t="shared" si="6"/>
        <v>6.2102839129700646E-2</v>
      </c>
      <c r="AB7" s="411">
        <v>194.15226939970717</v>
      </c>
      <c r="AC7" s="413">
        <f t="shared" si="3"/>
        <v>2.1654279433382464E-2</v>
      </c>
    </row>
    <row r="8" spans="1:29">
      <c r="A8" s="19" t="s">
        <v>54</v>
      </c>
      <c r="B8" s="58" t="s">
        <v>122</v>
      </c>
      <c r="C8" s="13">
        <f>'16'!C8</f>
        <v>1561</v>
      </c>
      <c r="D8" s="13">
        <f>'16'!D8</f>
        <v>1066</v>
      </c>
      <c r="E8" s="13">
        <f>'16'!E8</f>
        <v>2627</v>
      </c>
      <c r="F8" s="407">
        <v>0</v>
      </c>
      <c r="G8" s="408">
        <v>3</v>
      </c>
      <c r="H8" s="408">
        <v>2</v>
      </c>
      <c r="I8" s="408">
        <v>6</v>
      </c>
      <c r="J8" s="408">
        <v>0</v>
      </c>
      <c r="K8" s="408">
        <v>11</v>
      </c>
      <c r="L8" s="409">
        <f t="shared" si="0"/>
        <v>11</v>
      </c>
      <c r="M8" s="409">
        <f t="shared" si="1"/>
        <v>6</v>
      </c>
      <c r="N8" s="409">
        <f t="shared" si="4"/>
        <v>22</v>
      </c>
      <c r="O8" s="394">
        <f t="shared" si="5"/>
        <v>0.5</v>
      </c>
      <c r="P8" s="303">
        <v>0.5</v>
      </c>
      <c r="Q8" s="410">
        <v>36373.83</v>
      </c>
      <c r="R8" s="411">
        <v>51.454545454545453</v>
      </c>
      <c r="S8" s="411">
        <v>108.05454545454546</v>
      </c>
      <c r="T8" s="411">
        <v>123.49090909090908</v>
      </c>
      <c r="U8" s="412">
        <v>145.9818181818182</v>
      </c>
      <c r="V8" s="405">
        <v>124</v>
      </c>
      <c r="W8" s="405">
        <v>102</v>
      </c>
      <c r="X8" s="394">
        <f t="shared" si="7"/>
        <v>0.52214022140221394</v>
      </c>
      <c r="Y8" s="394">
        <f t="shared" si="2"/>
        <v>6.071910578952832E-2</v>
      </c>
      <c r="Z8" s="412">
        <v>69.890909090909105</v>
      </c>
      <c r="AA8" s="413">
        <f t="shared" si="6"/>
        <v>2.6604837872443513E-2</v>
      </c>
      <c r="AB8" s="411">
        <v>57.490909090909099</v>
      </c>
      <c r="AC8" s="413">
        <f t="shared" si="3"/>
        <v>2.1884624701526113E-2</v>
      </c>
    </row>
    <row r="9" spans="1:29">
      <c r="A9" s="19" t="s">
        <v>55</v>
      </c>
      <c r="B9" s="58" t="s">
        <v>118</v>
      </c>
      <c r="C9" s="13">
        <f>'16'!C9</f>
        <v>14834</v>
      </c>
      <c r="D9" s="13">
        <f>'16'!D9</f>
        <v>10454</v>
      </c>
      <c r="E9" s="13">
        <f>'16'!E9</f>
        <v>25288</v>
      </c>
      <c r="F9" s="407">
        <v>6</v>
      </c>
      <c r="G9" s="408">
        <v>59</v>
      </c>
      <c r="H9" s="408">
        <v>26</v>
      </c>
      <c r="I9" s="408">
        <v>14</v>
      </c>
      <c r="J9" s="408">
        <v>12</v>
      </c>
      <c r="K9" s="408">
        <v>78</v>
      </c>
      <c r="L9" s="409">
        <f t="shared" si="0"/>
        <v>117</v>
      </c>
      <c r="M9" s="409">
        <f t="shared" si="1"/>
        <v>26</v>
      </c>
      <c r="N9" s="409">
        <f t="shared" si="4"/>
        <v>195</v>
      </c>
      <c r="O9" s="394">
        <f t="shared" si="5"/>
        <v>0.6</v>
      </c>
      <c r="P9" s="303">
        <v>0.75213675213675213</v>
      </c>
      <c r="Q9" s="410">
        <v>1045943.6000000001</v>
      </c>
      <c r="R9" s="411">
        <v>1511.333850931677</v>
      </c>
      <c r="S9" s="411">
        <v>1632.7104037267079</v>
      </c>
      <c r="T9" s="411">
        <v>1898.9557453416148</v>
      </c>
      <c r="U9" s="412">
        <v>1009.9844720496894</v>
      </c>
      <c r="V9" s="405">
        <v>2540</v>
      </c>
      <c r="W9" s="405">
        <v>1378</v>
      </c>
      <c r="X9" s="394">
        <f t="shared" si="7"/>
        <v>0.75686627645204851</v>
      </c>
      <c r="Y9" s="394">
        <f t="shared" si="2"/>
        <v>0.12432949441072386</v>
      </c>
      <c r="Z9" s="412">
        <v>1583.5559006211181</v>
      </c>
      <c r="AA9" s="413">
        <f t="shared" si="6"/>
        <v>6.262084390308123E-2</v>
      </c>
      <c r="AB9" s="411">
        <v>859.11024844720498</v>
      </c>
      <c r="AC9" s="413">
        <f t="shared" si="3"/>
        <v>3.3973040511199183E-2</v>
      </c>
    </row>
    <row r="10" spans="1:29">
      <c r="A10" s="19" t="s">
        <v>56</v>
      </c>
      <c r="B10" s="58" t="s">
        <v>122</v>
      </c>
      <c r="C10" s="13">
        <f>'16'!C10</f>
        <v>4316</v>
      </c>
      <c r="D10" s="13">
        <f>'16'!D10</f>
        <v>2911</v>
      </c>
      <c r="E10" s="13">
        <f>'16'!E10</f>
        <v>7227</v>
      </c>
      <c r="F10" s="407">
        <v>1</v>
      </c>
      <c r="G10" s="408">
        <v>9</v>
      </c>
      <c r="H10" s="408">
        <v>14</v>
      </c>
      <c r="I10" s="408">
        <v>3</v>
      </c>
      <c r="J10" s="408">
        <v>8</v>
      </c>
      <c r="K10" s="408">
        <v>29</v>
      </c>
      <c r="L10" s="409">
        <f t="shared" si="0"/>
        <v>35</v>
      </c>
      <c r="M10" s="409">
        <f t="shared" si="1"/>
        <v>11</v>
      </c>
      <c r="N10" s="409">
        <f t="shared" si="4"/>
        <v>64</v>
      </c>
      <c r="O10" s="394">
        <f t="shared" si="5"/>
        <v>0.546875</v>
      </c>
      <c r="P10" s="303">
        <v>0.70731707317073167</v>
      </c>
      <c r="Q10" s="410">
        <v>382991</v>
      </c>
      <c r="R10" s="411">
        <v>434.45794392523362</v>
      </c>
      <c r="S10" s="411">
        <v>546.81775700934577</v>
      </c>
      <c r="T10" s="411">
        <v>621.7242990654205</v>
      </c>
      <c r="U10" s="412">
        <v>459.7242990654205</v>
      </c>
      <c r="V10" s="405">
        <v>1199</v>
      </c>
      <c r="W10" s="405">
        <v>457</v>
      </c>
      <c r="X10" s="394">
        <f t="shared" si="7"/>
        <v>0.68096856414613416</v>
      </c>
      <c r="Y10" s="394">
        <f t="shared" ref="Y10:Y69" si="8">(R10+S10)/E10</f>
        <v>0.13577912009610896</v>
      </c>
      <c r="Z10" s="412">
        <v>733.96728971962614</v>
      </c>
      <c r="AA10" s="413">
        <f t="shared" si="6"/>
        <v>0.10155905489409522</v>
      </c>
      <c r="AB10" s="411">
        <v>279.75233644859816</v>
      </c>
      <c r="AC10" s="413">
        <f t="shared" si="3"/>
        <v>3.870933118148584E-2</v>
      </c>
    </row>
    <row r="11" spans="1:29">
      <c r="A11" s="19" t="s">
        <v>57</v>
      </c>
      <c r="B11" s="58" t="s">
        <v>122</v>
      </c>
      <c r="C11" s="13">
        <f>'16'!C11</f>
        <v>2246</v>
      </c>
      <c r="D11" s="13">
        <f>'16'!D11</f>
        <v>1518</v>
      </c>
      <c r="E11" s="13">
        <f>'16'!E11</f>
        <v>3764</v>
      </c>
      <c r="F11" s="407">
        <v>2</v>
      </c>
      <c r="G11" s="408">
        <v>8</v>
      </c>
      <c r="H11" s="408">
        <v>3</v>
      </c>
      <c r="I11" s="408">
        <v>0</v>
      </c>
      <c r="J11" s="408">
        <v>1</v>
      </c>
      <c r="K11" s="408">
        <v>30</v>
      </c>
      <c r="L11" s="409">
        <f t="shared" si="0"/>
        <v>14</v>
      </c>
      <c r="M11" s="409">
        <f t="shared" si="1"/>
        <v>1</v>
      </c>
      <c r="N11" s="409">
        <f t="shared" si="4"/>
        <v>44</v>
      </c>
      <c r="O11" s="394">
        <f t="shared" si="5"/>
        <v>0.31818181818181818</v>
      </c>
      <c r="P11" s="303">
        <v>0.6470588235294118</v>
      </c>
      <c r="Q11" s="410">
        <v>88839</v>
      </c>
      <c r="R11" s="411">
        <v>155.97826086956522</v>
      </c>
      <c r="S11" s="411">
        <v>224.45652173913041</v>
      </c>
      <c r="T11" s="411">
        <v>319.56521739130432</v>
      </c>
      <c r="U11" s="412">
        <v>211.95652173913044</v>
      </c>
      <c r="V11" s="405">
        <v>170</v>
      </c>
      <c r="W11" s="405">
        <v>53</v>
      </c>
      <c r="X11" s="394">
        <f t="shared" si="7"/>
        <v>0.64220183486238536</v>
      </c>
      <c r="Y11" s="394">
        <f t="shared" si="8"/>
        <v>0.10107194011920713</v>
      </c>
      <c r="Z11" s="412">
        <v>92.391304347826079</v>
      </c>
      <c r="AA11" s="413">
        <f t="shared" si="6"/>
        <v>2.4546042600378872E-2</v>
      </c>
      <c r="AB11" s="411">
        <v>28.804347826086953</v>
      </c>
      <c r="AC11" s="413">
        <f t="shared" si="3"/>
        <v>7.6525897518828247E-3</v>
      </c>
    </row>
    <row r="12" spans="1:29">
      <c r="A12" s="19" t="s">
        <v>259</v>
      </c>
      <c r="B12" s="58" t="s">
        <v>118</v>
      </c>
      <c r="C12" s="13">
        <f>'16'!C12</f>
        <v>19766</v>
      </c>
      <c r="D12" s="13">
        <f>'16'!D12</f>
        <v>14384</v>
      </c>
      <c r="E12" s="13">
        <f>'16'!E12</f>
        <v>34150</v>
      </c>
      <c r="F12" s="407">
        <v>0</v>
      </c>
      <c r="G12" s="408">
        <v>67</v>
      </c>
      <c r="H12" s="408">
        <v>62</v>
      </c>
      <c r="I12" s="408">
        <v>20</v>
      </c>
      <c r="J12" s="408">
        <v>26</v>
      </c>
      <c r="K12" s="408">
        <v>143</v>
      </c>
      <c r="L12" s="409">
        <f t="shared" si="0"/>
        <v>175</v>
      </c>
      <c r="M12" s="409">
        <f t="shared" si="1"/>
        <v>46</v>
      </c>
      <c r="N12" s="409">
        <f t="shared" si="4"/>
        <v>318</v>
      </c>
      <c r="O12" s="394">
        <f t="shared" si="5"/>
        <v>0.55031446540880502</v>
      </c>
      <c r="P12" s="303">
        <v>0.64940239043824699</v>
      </c>
      <c r="Q12" s="410">
        <v>1936167.56</v>
      </c>
      <c r="R12" s="411">
        <v>2011.5256276150628</v>
      </c>
      <c r="S12" s="411">
        <v>3120.8566945606694</v>
      </c>
      <c r="T12" s="411">
        <v>3668.617677824268</v>
      </c>
      <c r="U12" s="412">
        <v>2883.7212343096235</v>
      </c>
      <c r="V12" s="405">
        <v>5580</v>
      </c>
      <c r="W12" s="405">
        <v>2294</v>
      </c>
      <c r="X12" s="394">
        <f t="shared" si="7"/>
        <v>0.64025898443183471</v>
      </c>
      <c r="Y12" s="394">
        <f t="shared" si="8"/>
        <v>0.150289379858733</v>
      </c>
      <c r="Z12" s="412">
        <v>3254.0271966527198</v>
      </c>
      <c r="AA12" s="413">
        <f t="shared" si="6"/>
        <v>9.5286301512524735E-2</v>
      </c>
      <c r="AB12" s="411">
        <v>1337.7667364016736</v>
      </c>
      <c r="AC12" s="413">
        <f t="shared" si="3"/>
        <v>3.9173257288482387E-2</v>
      </c>
    </row>
    <row r="13" spans="1:29">
      <c r="A13" s="19" t="s">
        <v>58</v>
      </c>
      <c r="B13" s="58" t="s">
        <v>122</v>
      </c>
      <c r="C13" s="13">
        <f>'16'!C13</f>
        <v>5721</v>
      </c>
      <c r="D13" s="13">
        <f>'16'!D13</f>
        <v>4262</v>
      </c>
      <c r="E13" s="13">
        <f>'16'!E13</f>
        <v>9983</v>
      </c>
      <c r="F13" s="407">
        <v>5</v>
      </c>
      <c r="G13" s="408">
        <v>13</v>
      </c>
      <c r="H13" s="408">
        <v>11</v>
      </c>
      <c r="I13" s="408">
        <v>4</v>
      </c>
      <c r="J13" s="408">
        <v>6</v>
      </c>
      <c r="K13" s="408">
        <v>47</v>
      </c>
      <c r="L13" s="409">
        <f t="shared" si="0"/>
        <v>39</v>
      </c>
      <c r="M13" s="409">
        <f t="shared" si="1"/>
        <v>10</v>
      </c>
      <c r="N13" s="409">
        <f t="shared" si="4"/>
        <v>86</v>
      </c>
      <c r="O13" s="394">
        <f t="shared" si="5"/>
        <v>0.45348837209302323</v>
      </c>
      <c r="P13" s="303">
        <v>0.57999999999999996</v>
      </c>
      <c r="Q13" s="410">
        <v>351213</v>
      </c>
      <c r="R13" s="411">
        <v>446.62084257206209</v>
      </c>
      <c r="S13" s="411">
        <v>571.52328159645242</v>
      </c>
      <c r="T13" s="411">
        <v>688.8558758314856</v>
      </c>
      <c r="U13" s="412">
        <v>694.8669623059867</v>
      </c>
      <c r="V13" s="405">
        <v>981</v>
      </c>
      <c r="W13" s="405">
        <v>488</v>
      </c>
      <c r="X13" s="394">
        <f t="shared" si="7"/>
        <v>0.59435933147632314</v>
      </c>
      <c r="Y13" s="394">
        <f t="shared" si="8"/>
        <v>0.101987791662678</v>
      </c>
      <c r="Z13" s="412">
        <v>585.11973392461198</v>
      </c>
      <c r="AA13" s="413">
        <f t="shared" si="6"/>
        <v>5.8611613134790339E-2</v>
      </c>
      <c r="AB13" s="411">
        <v>291.06873614190687</v>
      </c>
      <c r="AC13" s="413">
        <f t="shared" si="3"/>
        <v>2.9156439561445143E-2</v>
      </c>
    </row>
    <row r="14" spans="1:29">
      <c r="A14" s="19" t="s">
        <v>59</v>
      </c>
      <c r="B14" s="58" t="s">
        <v>122</v>
      </c>
      <c r="C14" s="13">
        <f>'16'!C14</f>
        <v>4199</v>
      </c>
      <c r="D14" s="13">
        <f>'16'!D14</f>
        <v>3044</v>
      </c>
      <c r="E14" s="13">
        <f>'16'!E14</f>
        <v>7243</v>
      </c>
      <c r="F14" s="407">
        <v>3</v>
      </c>
      <c r="G14" s="408">
        <v>18</v>
      </c>
      <c r="H14" s="408">
        <v>5</v>
      </c>
      <c r="I14" s="408">
        <v>13</v>
      </c>
      <c r="J14" s="408">
        <v>0</v>
      </c>
      <c r="K14" s="408">
        <v>74</v>
      </c>
      <c r="L14" s="409">
        <f t="shared" si="0"/>
        <v>39</v>
      </c>
      <c r="M14" s="409">
        <f t="shared" si="1"/>
        <v>13</v>
      </c>
      <c r="N14" s="409">
        <f t="shared" si="4"/>
        <v>113</v>
      </c>
      <c r="O14" s="394">
        <f t="shared" si="5"/>
        <v>0.34513274336283184</v>
      </c>
      <c r="P14" s="303">
        <v>0.59615384615384615</v>
      </c>
      <c r="Q14" s="410">
        <v>236881.5</v>
      </c>
      <c r="R14" s="411">
        <v>513.75238095238092</v>
      </c>
      <c r="S14" s="411">
        <v>598.40476190476193</v>
      </c>
      <c r="T14" s="411">
        <v>726.84285714285716</v>
      </c>
      <c r="U14" s="412">
        <v>829.73333333333335</v>
      </c>
      <c r="V14" s="405">
        <v>864</v>
      </c>
      <c r="W14" s="405">
        <v>599</v>
      </c>
      <c r="X14" s="394">
        <f t="shared" si="7"/>
        <v>0.57271877919651193</v>
      </c>
      <c r="Y14" s="394">
        <f t="shared" si="8"/>
        <v>0.15354923965996725</v>
      </c>
      <c r="Z14" s="412">
        <v>522.51428571428573</v>
      </c>
      <c r="AA14" s="413">
        <f t="shared" si="6"/>
        <v>7.2140588943018877E-2</v>
      </c>
      <c r="AB14" s="411">
        <v>362.25238095238097</v>
      </c>
      <c r="AC14" s="413">
        <f t="shared" si="3"/>
        <v>5.0014135158412396E-2</v>
      </c>
    </row>
    <row r="15" spans="1:29">
      <c r="A15" s="19" t="s">
        <v>60</v>
      </c>
      <c r="B15" s="58" t="s">
        <v>122</v>
      </c>
      <c r="C15" s="13">
        <f>'16'!C15</f>
        <v>139</v>
      </c>
      <c r="D15" s="13">
        <f>'16'!D15</f>
        <v>80</v>
      </c>
      <c r="E15" s="13">
        <f>'16'!E15</f>
        <v>219</v>
      </c>
      <c r="F15" s="407">
        <v>1</v>
      </c>
      <c r="G15" s="408">
        <v>1</v>
      </c>
      <c r="H15" s="408">
        <v>0</v>
      </c>
      <c r="I15" s="408">
        <v>0</v>
      </c>
      <c r="J15" s="408">
        <v>0</v>
      </c>
      <c r="K15" s="408">
        <v>2</v>
      </c>
      <c r="L15" s="409">
        <f t="shared" si="0"/>
        <v>2</v>
      </c>
      <c r="M15" s="409">
        <f t="shared" si="1"/>
        <v>0</v>
      </c>
      <c r="N15" s="409">
        <f t="shared" si="4"/>
        <v>4</v>
      </c>
      <c r="O15" s="394">
        <f t="shared" si="5"/>
        <v>0.5</v>
      </c>
      <c r="P15" s="303">
        <v>1</v>
      </c>
      <c r="Q15" s="410">
        <v>0</v>
      </c>
      <c r="R15" s="411">
        <v>0</v>
      </c>
      <c r="S15" s="411">
        <v>58</v>
      </c>
      <c r="T15" s="411">
        <v>0</v>
      </c>
      <c r="U15" s="412">
        <v>10</v>
      </c>
      <c r="V15" s="405">
        <v>0</v>
      </c>
      <c r="W15" s="405">
        <v>0</v>
      </c>
      <c r="X15" s="394">
        <f t="shared" si="7"/>
        <v>0.8529411764705882</v>
      </c>
      <c r="Y15" s="394">
        <f t="shared" si="8"/>
        <v>0.26484018264840181</v>
      </c>
      <c r="Z15" s="412">
        <v>0</v>
      </c>
      <c r="AA15" s="413">
        <f t="shared" si="6"/>
        <v>0</v>
      </c>
      <c r="AB15" s="411">
        <v>0</v>
      </c>
      <c r="AC15" s="413">
        <f t="shared" si="3"/>
        <v>0</v>
      </c>
    </row>
    <row r="16" spans="1:29">
      <c r="A16" s="19" t="s">
        <v>61</v>
      </c>
      <c r="B16" s="58" t="s">
        <v>122</v>
      </c>
      <c r="C16" s="13">
        <f>'16'!C16</f>
        <v>2045</v>
      </c>
      <c r="D16" s="13">
        <f>'16'!D16</f>
        <v>1442</v>
      </c>
      <c r="E16" s="13">
        <f>'16'!E16</f>
        <v>3487</v>
      </c>
      <c r="F16" s="407">
        <v>1</v>
      </c>
      <c r="G16" s="408">
        <v>5</v>
      </c>
      <c r="H16" s="408">
        <v>4</v>
      </c>
      <c r="I16" s="408">
        <v>0</v>
      </c>
      <c r="J16" s="408">
        <v>0</v>
      </c>
      <c r="K16" s="408">
        <v>20</v>
      </c>
      <c r="L16" s="409">
        <f t="shared" si="0"/>
        <v>10</v>
      </c>
      <c r="M16" s="409">
        <f t="shared" si="1"/>
        <v>0</v>
      </c>
      <c r="N16" s="409">
        <f t="shared" si="4"/>
        <v>30</v>
      </c>
      <c r="O16" s="394">
        <f t="shared" si="5"/>
        <v>0.33333333333333331</v>
      </c>
      <c r="P16" s="303">
        <v>0.3888888888888889</v>
      </c>
      <c r="Q16" s="410">
        <v>23685</v>
      </c>
      <c r="R16" s="411">
        <v>111.35897435897436</v>
      </c>
      <c r="S16" s="411">
        <v>129.4871794871795</v>
      </c>
      <c r="T16" s="411">
        <v>163.15384615384616</v>
      </c>
      <c r="U16" s="412">
        <v>392.26923076923083</v>
      </c>
      <c r="V16" s="405">
        <v>128</v>
      </c>
      <c r="W16" s="405">
        <v>0</v>
      </c>
      <c r="X16" s="394">
        <f t="shared" si="7"/>
        <v>0.38041431261770242</v>
      </c>
      <c r="Y16" s="394">
        <f t="shared" si="8"/>
        <v>6.9069731530299355E-2</v>
      </c>
      <c r="Z16" s="412">
        <v>76.307692307692321</v>
      </c>
      <c r="AA16" s="413">
        <f t="shared" si="6"/>
        <v>2.1883479296728511E-2</v>
      </c>
      <c r="AB16" s="411">
        <v>0</v>
      </c>
      <c r="AC16" s="413">
        <f t="shared" si="3"/>
        <v>0</v>
      </c>
    </row>
    <row r="17" spans="1:29">
      <c r="A17" s="19" t="s">
        <v>62</v>
      </c>
      <c r="B17" s="58" t="s">
        <v>122</v>
      </c>
      <c r="C17" s="13">
        <f>'16'!C17</f>
        <v>4001</v>
      </c>
      <c r="D17" s="13">
        <f>'16'!D17</f>
        <v>2770</v>
      </c>
      <c r="E17" s="13">
        <f>'16'!E17</f>
        <v>6771</v>
      </c>
      <c r="F17" s="407">
        <v>1</v>
      </c>
      <c r="G17" s="408">
        <v>10</v>
      </c>
      <c r="H17" s="408">
        <v>18</v>
      </c>
      <c r="I17" s="408">
        <v>6</v>
      </c>
      <c r="J17" s="408">
        <v>13</v>
      </c>
      <c r="K17" s="408">
        <v>66</v>
      </c>
      <c r="L17" s="409">
        <f t="shared" si="0"/>
        <v>48</v>
      </c>
      <c r="M17" s="409">
        <f t="shared" si="1"/>
        <v>19</v>
      </c>
      <c r="N17" s="409">
        <f t="shared" si="4"/>
        <v>114</v>
      </c>
      <c r="O17" s="394">
        <f t="shared" si="5"/>
        <v>0.42105263157894735</v>
      </c>
      <c r="P17" s="303">
        <v>0.68518518518518523</v>
      </c>
      <c r="Q17" s="410">
        <v>673371</v>
      </c>
      <c r="R17" s="411">
        <v>463.9655172413793</v>
      </c>
      <c r="S17" s="411">
        <v>642.41379310344826</v>
      </c>
      <c r="T17" s="411">
        <v>963.62068965517244</v>
      </c>
      <c r="U17" s="412">
        <v>612.51724137931046</v>
      </c>
      <c r="V17" s="405">
        <v>1721</v>
      </c>
      <c r="W17" s="405">
        <v>911</v>
      </c>
      <c r="X17" s="394">
        <f t="shared" si="7"/>
        <v>0.64365671641791034</v>
      </c>
      <c r="Y17" s="394">
        <f t="shared" si="8"/>
        <v>0.16339969138160204</v>
      </c>
      <c r="Z17" s="412">
        <v>919.84482758620697</v>
      </c>
      <c r="AA17" s="413">
        <f t="shared" si="6"/>
        <v>0.13585066128876191</v>
      </c>
      <c r="AB17" s="411">
        <v>486.91379310344831</v>
      </c>
      <c r="AC17" s="413">
        <f t="shared" si="3"/>
        <v>7.1911651617700245E-2</v>
      </c>
    </row>
    <row r="18" spans="1:29">
      <c r="A18" s="19" t="s">
        <v>63</v>
      </c>
      <c r="B18" s="58" t="s">
        <v>118</v>
      </c>
      <c r="C18" s="13">
        <f>'16'!C18</f>
        <v>17963</v>
      </c>
      <c r="D18" s="13">
        <f>'16'!D18</f>
        <v>13163</v>
      </c>
      <c r="E18" s="13">
        <f>'16'!E18</f>
        <v>31126</v>
      </c>
      <c r="F18" s="407">
        <v>9</v>
      </c>
      <c r="G18" s="408">
        <v>85</v>
      </c>
      <c r="H18" s="408">
        <v>28</v>
      </c>
      <c r="I18" s="408">
        <v>14</v>
      </c>
      <c r="J18" s="408">
        <v>23</v>
      </c>
      <c r="K18" s="408">
        <v>139</v>
      </c>
      <c r="L18" s="409">
        <f t="shared" si="0"/>
        <v>159</v>
      </c>
      <c r="M18" s="409">
        <f t="shared" si="1"/>
        <v>37</v>
      </c>
      <c r="N18" s="409">
        <f t="shared" si="4"/>
        <v>298</v>
      </c>
      <c r="O18" s="394">
        <f t="shared" si="5"/>
        <v>0.53355704697986572</v>
      </c>
      <c r="P18" s="303">
        <v>0.61352657004830913</v>
      </c>
      <c r="Q18" s="410">
        <v>1379986.7</v>
      </c>
      <c r="R18" s="411">
        <v>2031.9017230376517</v>
      </c>
      <c r="S18" s="411">
        <v>2850.4403318442883</v>
      </c>
      <c r="T18" s="411">
        <v>2662.6579451180596</v>
      </c>
      <c r="U18" s="412">
        <v>2581.2673899170386</v>
      </c>
      <c r="V18" s="405">
        <v>3217</v>
      </c>
      <c r="W18" s="405">
        <v>1919</v>
      </c>
      <c r="X18" s="394">
        <f t="shared" si="7"/>
        <v>0.65415293913646611</v>
      </c>
      <c r="Y18" s="394">
        <f t="shared" si="8"/>
        <v>0.15685735574381351</v>
      </c>
      <c r="Z18" s="412">
        <v>2081.7089980855139</v>
      </c>
      <c r="AA18" s="413">
        <f t="shared" si="6"/>
        <v>6.6880068048753905E-2</v>
      </c>
      <c r="AB18" s="411">
        <v>1241.7779195915764</v>
      </c>
      <c r="AC18" s="413">
        <f t="shared" si="3"/>
        <v>3.9895197570891744E-2</v>
      </c>
    </row>
    <row r="19" spans="1:29">
      <c r="A19" s="19" t="s">
        <v>64</v>
      </c>
      <c r="B19" s="58" t="s">
        <v>122</v>
      </c>
      <c r="C19" s="13">
        <f>'16'!C19</f>
        <v>1226</v>
      </c>
      <c r="D19" s="13">
        <f>'16'!D19</f>
        <v>827</v>
      </c>
      <c r="E19" s="13">
        <f>'16'!E19</f>
        <v>2053</v>
      </c>
      <c r="F19" s="407">
        <v>5</v>
      </c>
      <c r="G19" s="408">
        <v>4</v>
      </c>
      <c r="H19" s="408">
        <v>2</v>
      </c>
      <c r="I19" s="408">
        <v>3</v>
      </c>
      <c r="J19" s="408">
        <v>0</v>
      </c>
      <c r="K19" s="408">
        <v>17</v>
      </c>
      <c r="L19" s="409">
        <f t="shared" si="0"/>
        <v>14</v>
      </c>
      <c r="M19" s="409">
        <f t="shared" si="1"/>
        <v>3</v>
      </c>
      <c r="N19" s="409">
        <f t="shared" si="4"/>
        <v>31</v>
      </c>
      <c r="O19" s="394">
        <f t="shared" si="5"/>
        <v>0.45161290322580644</v>
      </c>
      <c r="P19" s="303">
        <v>0.54545454545454541</v>
      </c>
      <c r="Q19" s="410">
        <v>65360</v>
      </c>
      <c r="R19" s="411">
        <v>182.16363636363639</v>
      </c>
      <c r="S19" s="411">
        <v>144.03636363636363</v>
      </c>
      <c r="T19" s="411">
        <v>139.79999999999998</v>
      </c>
      <c r="U19" s="412">
        <v>181.3</v>
      </c>
      <c r="V19" s="405">
        <v>169</v>
      </c>
      <c r="W19" s="405">
        <v>159</v>
      </c>
      <c r="X19" s="394">
        <f t="shared" si="7"/>
        <v>0.64275862068965517</v>
      </c>
      <c r="Y19" s="394">
        <f t="shared" si="8"/>
        <v>0.15888943010228934</v>
      </c>
      <c r="Z19" s="412">
        <v>118.3</v>
      </c>
      <c r="AA19" s="413">
        <f t="shared" si="6"/>
        <v>5.7622990745250853E-2</v>
      </c>
      <c r="AB19" s="411">
        <v>111.3</v>
      </c>
      <c r="AC19" s="413">
        <f t="shared" si="3"/>
        <v>5.421334632245494E-2</v>
      </c>
    </row>
    <row r="20" spans="1:29">
      <c r="A20" s="19" t="s">
        <v>65</v>
      </c>
      <c r="B20" s="58" t="s">
        <v>122</v>
      </c>
      <c r="C20" s="13">
        <f>'16'!C20</f>
        <v>2393</v>
      </c>
      <c r="D20" s="13">
        <f>'16'!D20</f>
        <v>1660</v>
      </c>
      <c r="E20" s="13">
        <f>'16'!E20</f>
        <v>4053</v>
      </c>
      <c r="F20" s="407">
        <v>6</v>
      </c>
      <c r="G20" s="408">
        <v>12</v>
      </c>
      <c r="H20" s="408">
        <v>15</v>
      </c>
      <c r="I20" s="408">
        <v>5</v>
      </c>
      <c r="J20" s="408">
        <v>10</v>
      </c>
      <c r="K20" s="408">
        <v>36</v>
      </c>
      <c r="L20" s="409">
        <f t="shared" si="0"/>
        <v>48</v>
      </c>
      <c r="M20" s="409">
        <f t="shared" si="1"/>
        <v>15</v>
      </c>
      <c r="N20" s="409">
        <f t="shared" si="4"/>
        <v>84</v>
      </c>
      <c r="O20" s="394">
        <f t="shared" si="5"/>
        <v>0.5714285714285714</v>
      </c>
      <c r="P20" s="303">
        <v>0.7857142857142857</v>
      </c>
      <c r="Q20" s="410">
        <v>133315</v>
      </c>
      <c r="R20" s="411">
        <v>168.90109890109889</v>
      </c>
      <c r="S20" s="411">
        <v>318.68131868131866</v>
      </c>
      <c r="T20" s="411">
        <v>382.41758241758242</v>
      </c>
      <c r="U20" s="412">
        <v>168.13186813186812</v>
      </c>
      <c r="V20" s="405">
        <v>624</v>
      </c>
      <c r="W20" s="405">
        <v>369</v>
      </c>
      <c r="X20" s="394">
        <f t="shared" si="7"/>
        <v>0.7435897435897435</v>
      </c>
      <c r="Y20" s="394">
        <f t="shared" si="8"/>
        <v>0.12030160808843264</v>
      </c>
      <c r="Z20" s="412">
        <v>349.71428571428572</v>
      </c>
      <c r="AA20" s="413">
        <f t="shared" si="6"/>
        <v>8.628529131859998E-2</v>
      </c>
      <c r="AB20" s="411">
        <v>206.80219780219781</v>
      </c>
      <c r="AC20" s="413">
        <f t="shared" si="3"/>
        <v>5.1024475154749026E-2</v>
      </c>
    </row>
    <row r="21" spans="1:29">
      <c r="A21" s="19" t="s">
        <v>66</v>
      </c>
      <c r="B21" s="58" t="s">
        <v>122</v>
      </c>
      <c r="C21" s="13">
        <f>'16'!C21</f>
        <v>1301</v>
      </c>
      <c r="D21" s="13">
        <f>'16'!D21</f>
        <v>904</v>
      </c>
      <c r="E21" s="13">
        <f>'16'!E21</f>
        <v>2205</v>
      </c>
      <c r="F21" s="407">
        <v>0</v>
      </c>
      <c r="G21" s="408">
        <v>2</v>
      </c>
      <c r="H21" s="408">
        <v>1</v>
      </c>
      <c r="I21" s="408">
        <v>2</v>
      </c>
      <c r="J21" s="408">
        <v>1</v>
      </c>
      <c r="K21" s="408">
        <v>13</v>
      </c>
      <c r="L21" s="409">
        <f t="shared" si="0"/>
        <v>6</v>
      </c>
      <c r="M21" s="409">
        <f t="shared" si="1"/>
        <v>3</v>
      </c>
      <c r="N21" s="409">
        <f t="shared" si="4"/>
        <v>19</v>
      </c>
      <c r="O21" s="394">
        <f t="shared" si="5"/>
        <v>0.31578947368421051</v>
      </c>
      <c r="P21" s="303">
        <v>0.75</v>
      </c>
      <c r="Q21" s="410">
        <v>122396</v>
      </c>
      <c r="R21" s="411">
        <v>101.56020942408377</v>
      </c>
      <c r="S21" s="411">
        <v>118.20942408376963</v>
      </c>
      <c r="T21" s="411">
        <v>98.230366492146601</v>
      </c>
      <c r="U21" s="412">
        <v>127.85340314136126</v>
      </c>
      <c r="V21" s="405">
        <v>212</v>
      </c>
      <c r="W21" s="405">
        <v>159</v>
      </c>
      <c r="X21" s="394">
        <f t="shared" si="7"/>
        <v>0.63220675944333993</v>
      </c>
      <c r="Y21" s="394">
        <f t="shared" si="8"/>
        <v>9.9668768030772514E-2</v>
      </c>
      <c r="Z21" s="412">
        <v>146.51308900523563</v>
      </c>
      <c r="AA21" s="413">
        <f t="shared" si="6"/>
        <v>6.6445845353848357E-2</v>
      </c>
      <c r="AB21" s="411">
        <v>109.88481675392671</v>
      </c>
      <c r="AC21" s="413">
        <f t="shared" si="3"/>
        <v>4.9834384015386264E-2</v>
      </c>
    </row>
    <row r="22" spans="1:29">
      <c r="A22" s="19" t="s">
        <v>67</v>
      </c>
      <c r="B22" s="58" t="s">
        <v>122</v>
      </c>
      <c r="C22" s="13">
        <f>'16'!C22</f>
        <v>1869</v>
      </c>
      <c r="D22" s="13">
        <f>'16'!D22</f>
        <v>1351</v>
      </c>
      <c r="E22" s="13">
        <f>'16'!E22</f>
        <v>3220</v>
      </c>
      <c r="F22" s="407">
        <v>2</v>
      </c>
      <c r="G22" s="408">
        <v>8</v>
      </c>
      <c r="H22" s="408">
        <v>2</v>
      </c>
      <c r="I22" s="408">
        <v>1</v>
      </c>
      <c r="J22" s="408">
        <v>3</v>
      </c>
      <c r="K22" s="408">
        <v>27</v>
      </c>
      <c r="L22" s="409">
        <f t="shared" si="0"/>
        <v>16</v>
      </c>
      <c r="M22" s="409">
        <f t="shared" si="1"/>
        <v>4</v>
      </c>
      <c r="N22" s="409">
        <f t="shared" si="4"/>
        <v>43</v>
      </c>
      <c r="O22" s="394">
        <f t="shared" si="5"/>
        <v>0.37209302325581395</v>
      </c>
      <c r="P22" s="303">
        <v>0.42105263157894735</v>
      </c>
      <c r="Q22" s="410">
        <v>131795</v>
      </c>
      <c r="R22" s="411">
        <v>143.43661971830986</v>
      </c>
      <c r="S22" s="411">
        <v>154.7605633802817</v>
      </c>
      <c r="T22" s="411">
        <v>237.80281690140845</v>
      </c>
      <c r="U22" s="412">
        <v>358.83802816901408</v>
      </c>
      <c r="V22" s="405">
        <v>276</v>
      </c>
      <c r="W22" s="405">
        <v>170</v>
      </c>
      <c r="X22" s="394">
        <f t="shared" si="7"/>
        <v>0.45385266723116002</v>
      </c>
      <c r="Y22" s="394">
        <f t="shared" si="8"/>
        <v>9.2607820838071911E-2</v>
      </c>
      <c r="Z22" s="412">
        <v>153.54929577464787</v>
      </c>
      <c r="AA22" s="413">
        <f t="shared" si="6"/>
        <v>4.7686116700201203E-2</v>
      </c>
      <c r="AB22" s="411">
        <v>94.577464788732385</v>
      </c>
      <c r="AC22" s="413">
        <f t="shared" si="3"/>
        <v>2.937188347476161E-2</v>
      </c>
    </row>
    <row r="23" spans="1:29">
      <c r="A23" s="19" t="s">
        <v>68</v>
      </c>
      <c r="B23" s="58" t="s">
        <v>122</v>
      </c>
      <c r="C23" s="13">
        <f>'16'!C23</f>
        <v>2942</v>
      </c>
      <c r="D23" s="13">
        <f>'16'!D23</f>
        <v>2128</v>
      </c>
      <c r="E23" s="13">
        <f>'16'!E23</f>
        <v>5070</v>
      </c>
      <c r="F23" s="407">
        <v>9</v>
      </c>
      <c r="G23" s="408">
        <v>13</v>
      </c>
      <c r="H23" s="408">
        <v>10</v>
      </c>
      <c r="I23" s="408">
        <v>3</v>
      </c>
      <c r="J23" s="408">
        <v>5</v>
      </c>
      <c r="K23" s="408">
        <v>17</v>
      </c>
      <c r="L23" s="409">
        <f t="shared" si="0"/>
        <v>40</v>
      </c>
      <c r="M23" s="409">
        <f t="shared" si="1"/>
        <v>8</v>
      </c>
      <c r="N23" s="409">
        <f t="shared" si="4"/>
        <v>57</v>
      </c>
      <c r="O23" s="394">
        <f t="shared" si="5"/>
        <v>0.70175438596491224</v>
      </c>
      <c r="P23" s="303">
        <v>0.8</v>
      </c>
      <c r="Q23" s="410">
        <v>270022.81000000006</v>
      </c>
      <c r="R23" s="411">
        <v>303.52226720647775</v>
      </c>
      <c r="S23" s="411">
        <v>448.05668016194335</v>
      </c>
      <c r="T23" s="411">
        <v>438.4210526315789</v>
      </c>
      <c r="U23" s="412">
        <v>209.0526315789474</v>
      </c>
      <c r="V23" s="405">
        <v>864</v>
      </c>
      <c r="W23" s="405">
        <v>424</v>
      </c>
      <c r="X23" s="394">
        <f t="shared" si="7"/>
        <v>0.78238001314924388</v>
      </c>
      <c r="Y23" s="394">
        <f t="shared" si="8"/>
        <v>0.14824042354406727</v>
      </c>
      <c r="Z23" s="412">
        <v>545.68421052631572</v>
      </c>
      <c r="AA23" s="413">
        <f t="shared" si="6"/>
        <v>0.10763002180006227</v>
      </c>
      <c r="AB23" s="411">
        <v>267.78947368421052</v>
      </c>
      <c r="AC23" s="413">
        <f t="shared" si="3"/>
        <v>5.2818436624104639E-2</v>
      </c>
    </row>
    <row r="24" spans="1:29">
      <c r="A24" s="19" t="s">
        <v>69</v>
      </c>
      <c r="B24" s="58" t="s">
        <v>118</v>
      </c>
      <c r="C24" s="13">
        <f>'16'!C24</f>
        <v>7514</v>
      </c>
      <c r="D24" s="13">
        <f>'16'!D24</f>
        <v>5219</v>
      </c>
      <c r="E24" s="13">
        <f>'16'!E24</f>
        <v>12733</v>
      </c>
      <c r="F24" s="407">
        <v>17</v>
      </c>
      <c r="G24" s="408">
        <v>8</v>
      </c>
      <c r="H24" s="408">
        <v>30</v>
      </c>
      <c r="I24" s="408">
        <v>9</v>
      </c>
      <c r="J24" s="408">
        <v>20</v>
      </c>
      <c r="K24" s="408">
        <v>62</v>
      </c>
      <c r="L24" s="409">
        <f t="shared" si="0"/>
        <v>84</v>
      </c>
      <c r="M24" s="409">
        <f t="shared" si="1"/>
        <v>29</v>
      </c>
      <c r="N24" s="409">
        <f t="shared" si="4"/>
        <v>146</v>
      </c>
      <c r="O24" s="394">
        <f t="shared" si="5"/>
        <v>0.57534246575342463</v>
      </c>
      <c r="P24" s="303">
        <v>0.63043478260869568</v>
      </c>
      <c r="Q24" s="410">
        <v>855870</v>
      </c>
      <c r="R24" s="411">
        <v>1080.6371681415931</v>
      </c>
      <c r="S24" s="411">
        <v>1559.787610619469</v>
      </c>
      <c r="T24" s="411">
        <v>1391.575221238938</v>
      </c>
      <c r="U24" s="412">
        <v>757.02654867256638</v>
      </c>
      <c r="V24" s="405">
        <v>2941</v>
      </c>
      <c r="W24" s="405">
        <v>1399</v>
      </c>
      <c r="X24" s="394">
        <f t="shared" si="7"/>
        <v>0.77717810331534309</v>
      </c>
      <c r="Y24" s="394">
        <f t="shared" si="8"/>
        <v>0.20736863101869646</v>
      </c>
      <c r="Z24" s="412">
        <v>1925.9646017699115</v>
      </c>
      <c r="AA24" s="413">
        <f t="shared" si="6"/>
        <v>0.15125772416319103</v>
      </c>
      <c r="AB24" s="411">
        <v>916.15929203539827</v>
      </c>
      <c r="AC24" s="413">
        <f t="shared" si="3"/>
        <v>7.1951566169433614E-2</v>
      </c>
    </row>
    <row r="25" spans="1:29">
      <c r="A25" s="19" t="s">
        <v>70</v>
      </c>
      <c r="B25" s="58" t="s">
        <v>118</v>
      </c>
      <c r="C25" s="13">
        <f>'16'!C25</f>
        <v>10076</v>
      </c>
      <c r="D25" s="13">
        <f>'16'!D25</f>
        <v>6718</v>
      </c>
      <c r="E25" s="13">
        <f>'16'!E25</f>
        <v>16794</v>
      </c>
      <c r="F25" s="407">
        <v>19</v>
      </c>
      <c r="G25" s="408">
        <v>48</v>
      </c>
      <c r="H25" s="408">
        <v>40</v>
      </c>
      <c r="I25" s="408">
        <v>19</v>
      </c>
      <c r="J25" s="408">
        <v>11</v>
      </c>
      <c r="K25" s="408">
        <v>113</v>
      </c>
      <c r="L25" s="409">
        <f t="shared" si="0"/>
        <v>137</v>
      </c>
      <c r="M25" s="409">
        <f t="shared" si="1"/>
        <v>30</v>
      </c>
      <c r="N25" s="409">
        <f t="shared" si="4"/>
        <v>250</v>
      </c>
      <c r="O25" s="394">
        <f t="shared" si="5"/>
        <v>0.54800000000000004</v>
      </c>
      <c r="P25" s="303">
        <v>0.7265625</v>
      </c>
      <c r="Q25" s="410">
        <v>1007192.22</v>
      </c>
      <c r="R25" s="411">
        <v>1513.9336511720301</v>
      </c>
      <c r="S25" s="411">
        <v>2126.770361541518</v>
      </c>
      <c r="T25" s="411">
        <v>2072.2959872864521</v>
      </c>
      <c r="U25" s="412">
        <v>1185.953118792213</v>
      </c>
      <c r="V25" s="405">
        <v>3068</v>
      </c>
      <c r="W25" s="405">
        <v>1122</v>
      </c>
      <c r="X25" s="394">
        <f t="shared" si="7"/>
        <v>0.75429099551095857</v>
      </c>
      <c r="Y25" s="394">
        <f t="shared" si="8"/>
        <v>0.21678599575524282</v>
      </c>
      <c r="Z25" s="412">
        <v>1955.133889551053</v>
      </c>
      <c r="AA25" s="413">
        <f t="shared" si="6"/>
        <v>0.11641859530493349</v>
      </c>
      <c r="AB25" s="411">
        <v>715.01311084624558</v>
      </c>
      <c r="AC25" s="413">
        <f t="shared" si="3"/>
        <v>4.2575509756237084E-2</v>
      </c>
    </row>
    <row r="26" spans="1:29">
      <c r="A26" s="19" t="s">
        <v>71</v>
      </c>
      <c r="B26" s="58" t="s">
        <v>118</v>
      </c>
      <c r="C26" s="13">
        <f>'16'!C26</f>
        <v>20123</v>
      </c>
      <c r="D26" s="13">
        <f>'16'!D26</f>
        <v>13856</v>
      </c>
      <c r="E26" s="13">
        <f>'16'!E26</f>
        <v>33979</v>
      </c>
      <c r="F26" s="407">
        <v>34</v>
      </c>
      <c r="G26" s="408">
        <v>30</v>
      </c>
      <c r="H26" s="408">
        <v>46</v>
      </c>
      <c r="I26" s="408">
        <v>16</v>
      </c>
      <c r="J26" s="408">
        <v>22</v>
      </c>
      <c r="K26" s="408">
        <v>210</v>
      </c>
      <c r="L26" s="409">
        <f t="shared" si="0"/>
        <v>148</v>
      </c>
      <c r="M26" s="409">
        <f t="shared" si="1"/>
        <v>38</v>
      </c>
      <c r="N26" s="409">
        <f t="shared" si="4"/>
        <v>358</v>
      </c>
      <c r="O26" s="394">
        <f t="shared" si="5"/>
        <v>0.41340782122905029</v>
      </c>
      <c r="P26" s="303">
        <v>0.42056074766355139</v>
      </c>
      <c r="Q26" s="410">
        <v>1239982</v>
      </c>
      <c r="R26" s="411">
        <v>1535.5103380374139</v>
      </c>
      <c r="S26" s="411">
        <v>2195.7991467016736</v>
      </c>
      <c r="T26" s="411">
        <v>2168.6905152609124</v>
      </c>
      <c r="U26" s="412">
        <v>4063.9652116836232</v>
      </c>
      <c r="V26" s="405">
        <v>4086</v>
      </c>
      <c r="W26" s="405">
        <v>1930</v>
      </c>
      <c r="X26" s="394">
        <f t="shared" si="7"/>
        <v>0.47866298880415381</v>
      </c>
      <c r="Y26" s="394">
        <f t="shared" si="8"/>
        <v>0.10981222180579439</v>
      </c>
      <c r="Z26" s="412">
        <v>2584.0899245159176</v>
      </c>
      <c r="AA26" s="413">
        <f t="shared" si="6"/>
        <v>7.6049616660758629E-2</v>
      </c>
      <c r="AB26" s="411">
        <v>1220.5808992451593</v>
      </c>
      <c r="AC26" s="413">
        <f t="shared" si="3"/>
        <v>3.5921625099183598E-2</v>
      </c>
    </row>
    <row r="27" spans="1:29">
      <c r="A27" s="19" t="s">
        <v>72</v>
      </c>
      <c r="B27" s="58" t="s">
        <v>122</v>
      </c>
      <c r="C27" s="13">
        <f>'16'!C27</f>
        <v>876</v>
      </c>
      <c r="D27" s="13">
        <f>'16'!D27</f>
        <v>671</v>
      </c>
      <c r="E27" s="13">
        <f>'16'!E27</f>
        <v>1547</v>
      </c>
      <c r="F27" s="407">
        <v>3</v>
      </c>
      <c r="G27" s="408">
        <v>2</v>
      </c>
      <c r="H27" s="408">
        <v>5</v>
      </c>
      <c r="I27" s="408">
        <v>0</v>
      </c>
      <c r="J27" s="408">
        <v>0</v>
      </c>
      <c r="K27" s="408">
        <v>10</v>
      </c>
      <c r="L27" s="409">
        <f t="shared" si="0"/>
        <v>10</v>
      </c>
      <c r="M27" s="409">
        <f t="shared" si="1"/>
        <v>0</v>
      </c>
      <c r="N27" s="409">
        <f t="shared" si="4"/>
        <v>20</v>
      </c>
      <c r="O27" s="394">
        <f t="shared" si="5"/>
        <v>0.5</v>
      </c>
      <c r="P27" s="303">
        <v>1</v>
      </c>
      <c r="Q27" s="410">
        <v>31938</v>
      </c>
      <c r="R27" s="411">
        <v>41.31707317073171</v>
      </c>
      <c r="S27" s="411">
        <v>94.439024390243901</v>
      </c>
      <c r="T27" s="411">
        <v>106.2439024390244</v>
      </c>
      <c r="U27" s="412">
        <v>31.414634146341466</v>
      </c>
      <c r="V27" s="405">
        <v>169</v>
      </c>
      <c r="W27" s="405">
        <v>0</v>
      </c>
      <c r="X27" s="394">
        <f t="shared" si="7"/>
        <v>0.81208053691275173</v>
      </c>
      <c r="Y27" s="394">
        <f t="shared" si="8"/>
        <v>8.7754426348400513E-2</v>
      </c>
      <c r="Z27" s="412">
        <v>94.804878048780495</v>
      </c>
      <c r="AA27" s="413">
        <f t="shared" si="6"/>
        <v>6.1283049805287974E-2</v>
      </c>
      <c r="AB27" s="411">
        <v>0</v>
      </c>
      <c r="AC27" s="413">
        <f t="shared" si="3"/>
        <v>0</v>
      </c>
    </row>
    <row r="28" spans="1:29">
      <c r="A28" s="19" t="s">
        <v>73</v>
      </c>
      <c r="B28" s="58" t="s">
        <v>118</v>
      </c>
      <c r="C28" s="13">
        <f>'16'!C28</f>
        <v>9893</v>
      </c>
      <c r="D28" s="13">
        <f>'16'!D28</f>
        <v>6864</v>
      </c>
      <c r="E28" s="13">
        <f>'16'!E28</f>
        <v>16757</v>
      </c>
      <c r="F28" s="407">
        <v>30</v>
      </c>
      <c r="G28" s="408">
        <v>32</v>
      </c>
      <c r="H28" s="408">
        <v>17</v>
      </c>
      <c r="I28" s="408">
        <v>13</v>
      </c>
      <c r="J28" s="408">
        <v>27</v>
      </c>
      <c r="K28" s="408">
        <v>75</v>
      </c>
      <c r="L28" s="409">
        <f t="shared" si="0"/>
        <v>119</v>
      </c>
      <c r="M28" s="409">
        <f t="shared" si="1"/>
        <v>40</v>
      </c>
      <c r="N28" s="409">
        <f t="shared" si="4"/>
        <v>194</v>
      </c>
      <c r="O28" s="394">
        <f t="shared" si="5"/>
        <v>0.61340206185567014</v>
      </c>
      <c r="P28" s="303">
        <v>0.75510204081632648</v>
      </c>
      <c r="Q28" s="410">
        <v>1168097</v>
      </c>
      <c r="R28" s="411">
        <v>1085.6963923794083</v>
      </c>
      <c r="S28" s="411">
        <v>1492.613295500608</v>
      </c>
      <c r="T28" s="411">
        <v>1748.6903121199839</v>
      </c>
      <c r="U28" s="412">
        <v>852.68342115930284</v>
      </c>
      <c r="V28" s="405">
        <v>2847</v>
      </c>
      <c r="W28" s="405">
        <v>1988</v>
      </c>
      <c r="X28" s="394">
        <f t="shared" si="7"/>
        <v>0.75147620701632512</v>
      </c>
      <c r="Y28" s="394">
        <f t="shared" si="8"/>
        <v>0.15386463495136457</v>
      </c>
      <c r="Z28" s="412">
        <v>1696.4288609647347</v>
      </c>
      <c r="AA28" s="413">
        <f t="shared" si="6"/>
        <v>0.10123702697169748</v>
      </c>
      <c r="AB28" s="411">
        <v>1184.5804620997162</v>
      </c>
      <c r="AC28" s="413">
        <f t="shared" si="3"/>
        <v>7.069167882674203E-2</v>
      </c>
    </row>
    <row r="29" spans="1:29">
      <c r="A29" s="19" t="s">
        <v>74</v>
      </c>
      <c r="B29" s="58" t="s">
        <v>122</v>
      </c>
      <c r="C29" s="13">
        <f>'16'!C29</f>
        <v>3977</v>
      </c>
      <c r="D29" s="13">
        <f>'16'!D29</f>
        <v>2833</v>
      </c>
      <c r="E29" s="13">
        <f>'16'!E29</f>
        <v>6810</v>
      </c>
      <c r="F29" s="407">
        <v>3</v>
      </c>
      <c r="G29" s="408">
        <v>9</v>
      </c>
      <c r="H29" s="408">
        <v>9</v>
      </c>
      <c r="I29" s="408">
        <v>1</v>
      </c>
      <c r="J29" s="408">
        <v>7</v>
      </c>
      <c r="K29" s="408">
        <v>24</v>
      </c>
      <c r="L29" s="409">
        <f t="shared" si="0"/>
        <v>29</v>
      </c>
      <c r="M29" s="409">
        <f t="shared" si="1"/>
        <v>8</v>
      </c>
      <c r="N29" s="409">
        <f t="shared" si="4"/>
        <v>53</v>
      </c>
      <c r="O29" s="394">
        <f t="shared" si="5"/>
        <v>0.54716981132075471</v>
      </c>
      <c r="P29" s="303">
        <v>0.62068965517241381</v>
      </c>
      <c r="Q29" s="410">
        <v>167419.95000000001</v>
      </c>
      <c r="R29" s="411">
        <v>338.91181988742966</v>
      </c>
      <c r="S29" s="411">
        <v>451.17636022514074</v>
      </c>
      <c r="T29" s="411">
        <v>338.91181988742966</v>
      </c>
      <c r="U29" s="412">
        <v>415.68855534709195</v>
      </c>
      <c r="V29" s="405">
        <v>625</v>
      </c>
      <c r="W29" s="405">
        <v>244</v>
      </c>
      <c r="X29" s="394">
        <f t="shared" si="7"/>
        <v>0.65525246662797443</v>
      </c>
      <c r="Y29" s="394">
        <f t="shared" si="8"/>
        <v>0.11601882233664763</v>
      </c>
      <c r="Z29" s="412">
        <v>437.38273921200749</v>
      </c>
      <c r="AA29" s="413">
        <f t="shared" si="6"/>
        <v>6.4226540266080392E-2</v>
      </c>
      <c r="AB29" s="411">
        <v>170.75422138836771</v>
      </c>
      <c r="AC29" s="413">
        <f t="shared" si="3"/>
        <v>2.5074041319877786E-2</v>
      </c>
    </row>
    <row r="30" spans="1:29">
      <c r="A30" s="19" t="s">
        <v>75</v>
      </c>
      <c r="B30" s="58" t="s">
        <v>122</v>
      </c>
      <c r="C30" s="13">
        <f>'16'!C30</f>
        <v>109</v>
      </c>
      <c r="D30" s="13">
        <f>'16'!D30</f>
        <v>73</v>
      </c>
      <c r="E30" s="13">
        <f>'16'!E30</f>
        <v>182</v>
      </c>
      <c r="F30" s="407">
        <v>0</v>
      </c>
      <c r="G30" s="408">
        <v>1</v>
      </c>
      <c r="H30" s="408">
        <v>1</v>
      </c>
      <c r="I30" s="408">
        <v>0</v>
      </c>
      <c r="J30" s="408">
        <v>0</v>
      </c>
      <c r="K30" s="408">
        <v>0</v>
      </c>
      <c r="L30" s="409">
        <f t="shared" si="0"/>
        <v>2</v>
      </c>
      <c r="M30" s="409">
        <f t="shared" si="1"/>
        <v>0</v>
      </c>
      <c r="N30" s="409">
        <f t="shared" si="4"/>
        <v>2</v>
      </c>
      <c r="O30" s="394">
        <f t="shared" si="5"/>
        <v>1</v>
      </c>
      <c r="P30" s="303">
        <v>1</v>
      </c>
      <c r="Q30" s="410">
        <v>6240</v>
      </c>
      <c r="R30" s="411">
        <v>8.2857142857142847</v>
      </c>
      <c r="S30" s="411">
        <v>49.714285714285708</v>
      </c>
      <c r="T30" s="411">
        <v>0</v>
      </c>
      <c r="U30" s="412">
        <v>0</v>
      </c>
      <c r="V30" s="405">
        <v>53</v>
      </c>
      <c r="W30" s="405">
        <v>0</v>
      </c>
      <c r="X30" s="394">
        <f t="shared" si="7"/>
        <v>1</v>
      </c>
      <c r="Y30" s="394">
        <f t="shared" si="8"/>
        <v>0.31868131868131866</v>
      </c>
      <c r="Z30" s="412">
        <v>53</v>
      </c>
      <c r="AA30" s="413">
        <f t="shared" si="6"/>
        <v>0.29120879120879123</v>
      </c>
      <c r="AB30" s="411">
        <v>0</v>
      </c>
      <c r="AC30" s="413">
        <f t="shared" si="3"/>
        <v>0</v>
      </c>
    </row>
    <row r="31" spans="1:29">
      <c r="A31" s="19" t="s">
        <v>76</v>
      </c>
      <c r="B31" s="58" t="s">
        <v>122</v>
      </c>
      <c r="C31" s="13">
        <f>'16'!C31</f>
        <v>5892</v>
      </c>
      <c r="D31" s="13">
        <f>'16'!D31</f>
        <v>4055</v>
      </c>
      <c r="E31" s="13">
        <f>'16'!E31</f>
        <v>9947</v>
      </c>
      <c r="F31" s="407">
        <v>6</v>
      </c>
      <c r="G31" s="408">
        <v>24</v>
      </c>
      <c r="H31" s="408">
        <v>10</v>
      </c>
      <c r="I31" s="408">
        <v>2</v>
      </c>
      <c r="J31" s="408">
        <v>2</v>
      </c>
      <c r="K31" s="408">
        <v>95</v>
      </c>
      <c r="L31" s="409">
        <f t="shared" si="0"/>
        <v>44</v>
      </c>
      <c r="M31" s="409">
        <f t="shared" si="1"/>
        <v>4</v>
      </c>
      <c r="N31" s="409">
        <f t="shared" si="4"/>
        <v>139</v>
      </c>
      <c r="O31" s="394">
        <f t="shared" si="5"/>
        <v>0.31654676258992803</v>
      </c>
      <c r="P31" s="303">
        <v>0.58139534883720934</v>
      </c>
      <c r="Q31" s="410">
        <v>248503</v>
      </c>
      <c r="R31" s="411">
        <v>388.15573770491801</v>
      </c>
      <c r="S31" s="411">
        <v>527.00819672131149</v>
      </c>
      <c r="T31" s="411">
        <v>624.8360655737705</v>
      </c>
      <c r="U31" s="412">
        <v>760.06147540983602</v>
      </c>
      <c r="V31" s="405">
        <v>604</v>
      </c>
      <c r="W31" s="405">
        <v>122</v>
      </c>
      <c r="X31" s="394">
        <f t="shared" si="7"/>
        <v>0.54629301170627886</v>
      </c>
      <c r="Y31" s="394">
        <f t="shared" si="8"/>
        <v>9.200401472064236E-2</v>
      </c>
      <c r="Z31" s="412">
        <v>358.93442622950818</v>
      </c>
      <c r="AA31" s="413">
        <f t="shared" si="6"/>
        <v>3.608469148783635E-2</v>
      </c>
      <c r="AB31" s="411">
        <v>72.499999999999986</v>
      </c>
      <c r="AC31" s="413">
        <f t="shared" si="3"/>
        <v>7.2886297376093282E-3</v>
      </c>
    </row>
    <row r="32" spans="1:29">
      <c r="A32" s="19" t="s">
        <v>77</v>
      </c>
      <c r="B32" s="58" t="s">
        <v>122</v>
      </c>
      <c r="C32" s="13">
        <f>'16'!C32</f>
        <v>547</v>
      </c>
      <c r="D32" s="13">
        <f>'16'!D32</f>
        <v>369</v>
      </c>
      <c r="E32" s="13">
        <f>'16'!E32</f>
        <v>916</v>
      </c>
      <c r="F32" s="407">
        <v>0</v>
      </c>
      <c r="G32" s="408">
        <v>1</v>
      </c>
      <c r="H32" s="408">
        <v>1</v>
      </c>
      <c r="I32" s="408">
        <v>0</v>
      </c>
      <c r="J32" s="408">
        <v>0</v>
      </c>
      <c r="K32" s="408">
        <v>4</v>
      </c>
      <c r="L32" s="409">
        <f t="shared" si="0"/>
        <v>2</v>
      </c>
      <c r="M32" s="409">
        <f t="shared" si="1"/>
        <v>0</v>
      </c>
      <c r="N32" s="409">
        <f t="shared" si="4"/>
        <v>6</v>
      </c>
      <c r="O32" s="394">
        <f t="shared" si="5"/>
        <v>0.33333333333333331</v>
      </c>
      <c r="P32" s="303">
        <v>1</v>
      </c>
      <c r="Q32" s="410">
        <v>10845</v>
      </c>
      <c r="R32" s="411">
        <v>28.909090909090907</v>
      </c>
      <c r="S32" s="411">
        <v>24.09090909090909</v>
      </c>
      <c r="T32" s="411">
        <v>53</v>
      </c>
      <c r="U32" s="412">
        <v>10</v>
      </c>
      <c r="V32" s="405">
        <v>53</v>
      </c>
      <c r="W32" s="405">
        <v>0</v>
      </c>
      <c r="X32" s="394">
        <f t="shared" si="7"/>
        <v>0.84126984126984128</v>
      </c>
      <c r="Y32" s="394">
        <f t="shared" si="8"/>
        <v>5.7860262008733628E-2</v>
      </c>
      <c r="Z32" s="412">
        <v>26.5</v>
      </c>
      <c r="AA32" s="413">
        <f t="shared" si="6"/>
        <v>2.8930131004366814E-2</v>
      </c>
      <c r="AB32" s="411">
        <v>0</v>
      </c>
      <c r="AC32" s="413">
        <f t="shared" si="3"/>
        <v>0</v>
      </c>
    </row>
    <row r="33" spans="1:29">
      <c r="A33" s="19" t="s">
        <v>78</v>
      </c>
      <c r="B33" s="58" t="s">
        <v>122</v>
      </c>
      <c r="C33" s="13">
        <f>'16'!C33</f>
        <v>1137</v>
      </c>
      <c r="D33" s="13">
        <f>'16'!D33</f>
        <v>811</v>
      </c>
      <c r="E33" s="13">
        <f>'16'!E33</f>
        <v>1948</v>
      </c>
      <c r="F33" s="407">
        <v>0</v>
      </c>
      <c r="G33" s="408">
        <v>4</v>
      </c>
      <c r="H33" s="408">
        <v>1</v>
      </c>
      <c r="I33" s="408">
        <v>0</v>
      </c>
      <c r="J33" s="408">
        <v>0</v>
      </c>
      <c r="K33" s="408">
        <v>24</v>
      </c>
      <c r="L33" s="409">
        <f t="shared" si="0"/>
        <v>5</v>
      </c>
      <c r="M33" s="409">
        <f t="shared" si="1"/>
        <v>0</v>
      </c>
      <c r="N33" s="409">
        <f t="shared" si="4"/>
        <v>29</v>
      </c>
      <c r="O33" s="394">
        <f t="shared" si="5"/>
        <v>0.17241379310344829</v>
      </c>
      <c r="P33" s="303">
        <v>0.6</v>
      </c>
      <c r="Q33" s="410">
        <v>8475</v>
      </c>
      <c r="R33" s="411">
        <v>50.699999999999996</v>
      </c>
      <c r="S33" s="411">
        <v>74.842857142857142</v>
      </c>
      <c r="T33" s="411">
        <v>43.457142857142856</v>
      </c>
      <c r="U33" s="412">
        <v>169.37142857142857</v>
      </c>
      <c r="V33" s="405">
        <v>53</v>
      </c>
      <c r="W33" s="405">
        <v>0</v>
      </c>
      <c r="X33" s="394">
        <f t="shared" si="7"/>
        <v>0.4256926952141058</v>
      </c>
      <c r="Y33" s="394">
        <f t="shared" si="8"/>
        <v>6.4447051921384571E-2</v>
      </c>
      <c r="Z33" s="412">
        <v>39.371428571428574</v>
      </c>
      <c r="AA33" s="413">
        <f t="shared" si="6"/>
        <v>2.0211205632150193E-2</v>
      </c>
      <c r="AB33" s="411">
        <v>0</v>
      </c>
      <c r="AC33" s="413">
        <f t="shared" si="3"/>
        <v>0</v>
      </c>
    </row>
    <row r="34" spans="1:29">
      <c r="A34" s="19" t="s">
        <v>79</v>
      </c>
      <c r="B34" s="58" t="s">
        <v>122</v>
      </c>
      <c r="C34" s="13">
        <f>'16'!C34</f>
        <v>1478</v>
      </c>
      <c r="D34" s="13">
        <f>'16'!D34</f>
        <v>1019</v>
      </c>
      <c r="E34" s="13">
        <f>'16'!E34</f>
        <v>2497</v>
      </c>
      <c r="F34" s="407">
        <v>3</v>
      </c>
      <c r="G34" s="408">
        <v>6</v>
      </c>
      <c r="H34" s="408">
        <v>4</v>
      </c>
      <c r="I34" s="408">
        <v>0</v>
      </c>
      <c r="J34" s="408">
        <v>2</v>
      </c>
      <c r="K34" s="408">
        <v>21</v>
      </c>
      <c r="L34" s="409">
        <f t="shared" si="0"/>
        <v>15</v>
      </c>
      <c r="M34" s="409">
        <f t="shared" si="1"/>
        <v>2</v>
      </c>
      <c r="N34" s="409">
        <f t="shared" si="4"/>
        <v>36</v>
      </c>
      <c r="O34" s="394">
        <f t="shared" si="5"/>
        <v>0.41666666666666669</v>
      </c>
      <c r="P34" s="303">
        <v>0.66666666666666663</v>
      </c>
      <c r="Q34" s="410">
        <v>36755</v>
      </c>
      <c r="R34" s="411">
        <v>100.52980132450331</v>
      </c>
      <c r="S34" s="411">
        <v>123.37748344370861</v>
      </c>
      <c r="T34" s="411">
        <v>121.09271523178809</v>
      </c>
      <c r="U34" s="412">
        <v>118.76821192052981</v>
      </c>
      <c r="V34" s="405">
        <v>144</v>
      </c>
      <c r="W34" s="405">
        <v>64</v>
      </c>
      <c r="X34" s="394">
        <f t="shared" si="7"/>
        <v>0.65340909090909083</v>
      </c>
      <c r="Y34" s="394">
        <f t="shared" si="8"/>
        <v>8.9670518529520196E-2</v>
      </c>
      <c r="Z34" s="412">
        <v>93.456953642384107</v>
      </c>
      <c r="AA34" s="413">
        <f t="shared" si="6"/>
        <v>3.7427694690582339E-2</v>
      </c>
      <c r="AB34" s="411">
        <v>41.536423841059602</v>
      </c>
      <c r="AC34" s="413">
        <f t="shared" si="3"/>
        <v>1.6634530973592153E-2</v>
      </c>
    </row>
    <row r="35" spans="1:29">
      <c r="A35" s="19" t="s">
        <v>80</v>
      </c>
      <c r="B35" s="58" t="s">
        <v>122</v>
      </c>
      <c r="C35" s="13">
        <f>'16'!C35</f>
        <v>2619</v>
      </c>
      <c r="D35" s="13">
        <f>'16'!D35</f>
        <v>1878</v>
      </c>
      <c r="E35" s="13">
        <f>'16'!E35</f>
        <v>4497</v>
      </c>
      <c r="F35" s="407">
        <v>1</v>
      </c>
      <c r="G35" s="408">
        <v>13</v>
      </c>
      <c r="H35" s="408">
        <v>1</v>
      </c>
      <c r="I35" s="408">
        <v>1</v>
      </c>
      <c r="J35" s="408">
        <v>7</v>
      </c>
      <c r="K35" s="408">
        <v>29</v>
      </c>
      <c r="L35" s="409">
        <f t="shared" si="0"/>
        <v>23</v>
      </c>
      <c r="M35" s="409">
        <f t="shared" si="1"/>
        <v>8</v>
      </c>
      <c r="N35" s="409">
        <f t="shared" si="4"/>
        <v>52</v>
      </c>
      <c r="O35" s="394">
        <f t="shared" si="5"/>
        <v>0.44230769230769229</v>
      </c>
      <c r="P35" s="303">
        <v>0.6</v>
      </c>
      <c r="Q35" s="410">
        <v>209700</v>
      </c>
      <c r="R35" s="411">
        <v>182.98905109489053</v>
      </c>
      <c r="S35" s="411">
        <v>214.61678832116789</v>
      </c>
      <c r="T35" s="411">
        <v>221.39416058394161</v>
      </c>
      <c r="U35" s="412">
        <v>274.27737226277372</v>
      </c>
      <c r="V35" s="405">
        <v>435</v>
      </c>
      <c r="W35" s="405">
        <v>424</v>
      </c>
      <c r="X35" s="394">
        <f t="shared" si="7"/>
        <v>0.59177820267686421</v>
      </c>
      <c r="Y35" s="394">
        <f t="shared" si="8"/>
        <v>8.8415797068280719E-2</v>
      </c>
      <c r="Z35" s="412">
        <v>279.41605839416064</v>
      </c>
      <c r="AA35" s="413">
        <f t="shared" si="6"/>
        <v>6.2133880007596315E-2</v>
      </c>
      <c r="AB35" s="411">
        <v>272.35036496350369</v>
      </c>
      <c r="AC35" s="413">
        <f t="shared" si="3"/>
        <v>6.0562678444185836E-2</v>
      </c>
    </row>
    <row r="36" spans="1:29">
      <c r="A36" s="19" t="s">
        <v>81</v>
      </c>
      <c r="B36" s="58" t="s">
        <v>122</v>
      </c>
      <c r="C36" s="13">
        <f>'16'!C36</f>
        <v>1538</v>
      </c>
      <c r="D36" s="13">
        <f>'16'!D36</f>
        <v>1055</v>
      </c>
      <c r="E36" s="13">
        <f>'16'!E36</f>
        <v>2593</v>
      </c>
      <c r="F36" s="407">
        <v>2</v>
      </c>
      <c r="G36" s="408">
        <v>3</v>
      </c>
      <c r="H36" s="408">
        <v>7</v>
      </c>
      <c r="I36" s="408">
        <v>0</v>
      </c>
      <c r="J36" s="408">
        <v>1</v>
      </c>
      <c r="K36" s="408">
        <v>14</v>
      </c>
      <c r="L36" s="409">
        <f t="shared" ref="L36:L70" si="9">F36+G36+H36+I36+J36</f>
        <v>13</v>
      </c>
      <c r="M36" s="409">
        <f t="shared" ref="M36:M71" si="10">I36+J36</f>
        <v>1</v>
      </c>
      <c r="N36" s="409">
        <f t="shared" ref="N36:N71" si="11">K36+L36</f>
        <v>27</v>
      </c>
      <c r="O36" s="394">
        <f t="shared" ref="O36:O67" si="12">L36/N36</f>
        <v>0.48148148148148145</v>
      </c>
      <c r="P36" s="303">
        <v>0.5714285714285714</v>
      </c>
      <c r="Q36" s="410">
        <v>101258.6</v>
      </c>
      <c r="R36" s="411">
        <v>54.791666666666671</v>
      </c>
      <c r="S36" s="411">
        <v>115.6712962962963</v>
      </c>
      <c r="T36" s="411">
        <v>92.537037037037038</v>
      </c>
      <c r="U36" s="412">
        <v>150.37037037037038</v>
      </c>
      <c r="V36" s="405">
        <v>190</v>
      </c>
      <c r="W36" s="405">
        <v>53</v>
      </c>
      <c r="X36" s="394">
        <f t="shared" si="7"/>
        <v>0.53131313131313129</v>
      </c>
      <c r="Y36" s="394">
        <f t="shared" si="8"/>
        <v>6.5739669480510216E-2</v>
      </c>
      <c r="Z36" s="412">
        <v>123.14814814814815</v>
      </c>
      <c r="AA36" s="413">
        <f t="shared" si="6"/>
        <v>4.7492536887060607E-2</v>
      </c>
      <c r="AB36" s="411">
        <v>34.351851851851855</v>
      </c>
      <c r="AC36" s="413">
        <f t="shared" ref="AC36:AC67" si="13">AB36/E36</f>
        <v>1.3247918184285327E-2</v>
      </c>
    </row>
    <row r="37" spans="1:29">
      <c r="A37" s="19" t="s">
        <v>82</v>
      </c>
      <c r="B37" s="58" t="s">
        <v>122</v>
      </c>
      <c r="C37" s="13">
        <f>'16'!C37</f>
        <v>915</v>
      </c>
      <c r="D37" s="13">
        <f>'16'!D37</f>
        <v>644</v>
      </c>
      <c r="E37" s="13">
        <f>'16'!E37</f>
        <v>1559</v>
      </c>
      <c r="F37" s="407">
        <v>1</v>
      </c>
      <c r="G37" s="408">
        <v>1</v>
      </c>
      <c r="H37" s="408">
        <v>2</v>
      </c>
      <c r="I37" s="408">
        <v>1</v>
      </c>
      <c r="J37" s="408">
        <v>0</v>
      </c>
      <c r="K37" s="408">
        <v>6</v>
      </c>
      <c r="L37" s="409">
        <f t="shared" si="9"/>
        <v>5</v>
      </c>
      <c r="M37" s="409">
        <f t="shared" si="10"/>
        <v>1</v>
      </c>
      <c r="N37" s="409">
        <f t="shared" si="11"/>
        <v>11</v>
      </c>
      <c r="O37" s="394">
        <f t="shared" si="12"/>
        <v>0.45454545454545453</v>
      </c>
      <c r="P37" s="303">
        <v>1</v>
      </c>
      <c r="Q37" s="410">
        <v>26695</v>
      </c>
      <c r="R37" s="411">
        <v>48.461538461538467</v>
      </c>
      <c r="S37" s="411">
        <v>59.230769230769234</v>
      </c>
      <c r="T37" s="411">
        <v>67.307692307692307</v>
      </c>
      <c r="U37" s="412">
        <v>18.461538461538463</v>
      </c>
      <c r="V37" s="405">
        <v>159</v>
      </c>
      <c r="W37" s="405">
        <v>53</v>
      </c>
      <c r="X37" s="394">
        <f t="shared" si="7"/>
        <v>0.85365853658536583</v>
      </c>
      <c r="Y37" s="394">
        <f t="shared" si="8"/>
        <v>6.90778112202102E-2</v>
      </c>
      <c r="Z37" s="412">
        <v>97.846153846153854</v>
      </c>
      <c r="AA37" s="413">
        <f t="shared" si="6"/>
        <v>6.2762125622933831E-2</v>
      </c>
      <c r="AB37" s="411">
        <v>32.61538461538462</v>
      </c>
      <c r="AC37" s="413">
        <f t="shared" si="13"/>
        <v>2.0920708540977946E-2</v>
      </c>
    </row>
    <row r="38" spans="1:29">
      <c r="A38" s="19" t="s">
        <v>83</v>
      </c>
      <c r="B38" s="58" t="s">
        <v>118</v>
      </c>
      <c r="C38" s="13">
        <f>'16'!C38</f>
        <v>6837</v>
      </c>
      <c r="D38" s="13">
        <f>'16'!D38</f>
        <v>4722</v>
      </c>
      <c r="E38" s="13">
        <f>'16'!E38</f>
        <v>11559</v>
      </c>
      <c r="F38" s="407">
        <v>4</v>
      </c>
      <c r="G38" s="408">
        <v>5</v>
      </c>
      <c r="H38" s="408">
        <v>12</v>
      </c>
      <c r="I38" s="408">
        <v>11</v>
      </c>
      <c r="J38" s="408">
        <v>11</v>
      </c>
      <c r="K38" s="408">
        <v>49</v>
      </c>
      <c r="L38" s="409">
        <f t="shared" si="9"/>
        <v>43</v>
      </c>
      <c r="M38" s="409">
        <f t="shared" si="10"/>
        <v>22</v>
      </c>
      <c r="N38" s="409">
        <f t="shared" si="11"/>
        <v>92</v>
      </c>
      <c r="O38" s="394">
        <f t="shared" si="12"/>
        <v>0.46739130434782611</v>
      </c>
      <c r="P38" s="303">
        <v>0.62295081967213117</v>
      </c>
      <c r="Q38" s="410">
        <v>679155.95</v>
      </c>
      <c r="R38" s="411">
        <v>562.81029810298105</v>
      </c>
      <c r="S38" s="411">
        <v>770.23780487804879</v>
      </c>
      <c r="T38" s="411">
        <v>807.95189701897027</v>
      </c>
      <c r="U38" s="412">
        <v>817.5115176151761</v>
      </c>
      <c r="V38" s="405">
        <v>1802</v>
      </c>
      <c r="W38" s="405">
        <v>1166</v>
      </c>
      <c r="X38" s="394">
        <f t="shared" si="7"/>
        <v>0.61986103068905618</v>
      </c>
      <c r="Y38" s="394">
        <f t="shared" si="8"/>
        <v>0.115325556101828</v>
      </c>
      <c r="Z38" s="412">
        <v>1121.9769647696476</v>
      </c>
      <c r="AA38" s="413">
        <f t="shared" si="6"/>
        <v>9.7065227508404489E-2</v>
      </c>
      <c r="AB38" s="411">
        <v>725.98509485094849</v>
      </c>
      <c r="AC38" s="413">
        <f t="shared" si="13"/>
        <v>6.2806911917202918E-2</v>
      </c>
    </row>
    <row r="39" spans="1:29">
      <c r="A39" s="19" t="s">
        <v>84</v>
      </c>
      <c r="B39" s="58" t="s">
        <v>118</v>
      </c>
      <c r="C39" s="13">
        <f>'16'!C39</f>
        <v>21366</v>
      </c>
      <c r="D39" s="13">
        <f>'16'!D39</f>
        <v>14155</v>
      </c>
      <c r="E39" s="13">
        <f>'16'!E39</f>
        <v>35521</v>
      </c>
      <c r="F39" s="407">
        <v>13</v>
      </c>
      <c r="G39" s="408">
        <v>44</v>
      </c>
      <c r="H39" s="408">
        <v>49</v>
      </c>
      <c r="I39" s="408">
        <v>19</v>
      </c>
      <c r="J39" s="408">
        <v>39</v>
      </c>
      <c r="K39" s="408">
        <v>148</v>
      </c>
      <c r="L39" s="409">
        <f t="shared" si="9"/>
        <v>164</v>
      </c>
      <c r="M39" s="409">
        <f t="shared" si="10"/>
        <v>58</v>
      </c>
      <c r="N39" s="409">
        <f t="shared" si="11"/>
        <v>312</v>
      </c>
      <c r="O39" s="394">
        <f t="shared" si="12"/>
        <v>0.52564102564102566</v>
      </c>
      <c r="P39" s="303">
        <v>0.71523178807947019</v>
      </c>
      <c r="Q39" s="410">
        <v>1619808.95</v>
      </c>
      <c r="R39" s="411">
        <v>1680.6029353431179</v>
      </c>
      <c r="S39" s="411">
        <v>2157.8738595795317</v>
      </c>
      <c r="T39" s="411">
        <v>2561.5232050773502</v>
      </c>
      <c r="U39" s="412">
        <v>1526.9940499801664</v>
      </c>
      <c r="V39" s="405">
        <v>4825</v>
      </c>
      <c r="W39" s="405">
        <v>2648</v>
      </c>
      <c r="X39" s="394">
        <f t="shared" si="7"/>
        <v>0.71540353230494069</v>
      </c>
      <c r="Y39" s="394">
        <f t="shared" si="8"/>
        <v>0.10806218279109962</v>
      </c>
      <c r="Z39" s="412">
        <v>2893.8516461721542</v>
      </c>
      <c r="AA39" s="413">
        <f t="shared" si="6"/>
        <v>8.1468754994852455E-2</v>
      </c>
      <c r="AB39" s="411">
        <v>1588.1697738992464</v>
      </c>
      <c r="AC39" s="413">
        <f t="shared" si="13"/>
        <v>4.4710728129817467E-2</v>
      </c>
    </row>
    <row r="40" spans="1:29">
      <c r="A40" s="19" t="s">
        <v>85</v>
      </c>
      <c r="B40" s="58" t="s">
        <v>122</v>
      </c>
      <c r="C40" s="13">
        <f>'16'!C40</f>
        <v>2888</v>
      </c>
      <c r="D40" s="13">
        <f>'16'!D40</f>
        <v>1978</v>
      </c>
      <c r="E40" s="13">
        <f>'16'!E40</f>
        <v>4866</v>
      </c>
      <c r="F40" s="407">
        <v>2</v>
      </c>
      <c r="G40" s="408">
        <v>6</v>
      </c>
      <c r="H40" s="408">
        <v>5</v>
      </c>
      <c r="I40" s="408">
        <v>4</v>
      </c>
      <c r="J40" s="408">
        <v>1</v>
      </c>
      <c r="K40" s="408">
        <v>21</v>
      </c>
      <c r="L40" s="409">
        <f t="shared" si="9"/>
        <v>18</v>
      </c>
      <c r="M40" s="409">
        <f t="shared" si="10"/>
        <v>5</v>
      </c>
      <c r="N40" s="409">
        <f>K40+L40</f>
        <v>39</v>
      </c>
      <c r="O40" s="394">
        <f t="shared" si="12"/>
        <v>0.46153846153846156</v>
      </c>
      <c r="P40" s="303">
        <v>0.42857142857142855</v>
      </c>
      <c r="Q40" s="410">
        <v>167230</v>
      </c>
      <c r="R40" s="411">
        <v>182.94827586206898</v>
      </c>
      <c r="S40" s="411">
        <v>199.70689655172416</v>
      </c>
      <c r="T40" s="411">
        <v>265.34482758620692</v>
      </c>
      <c r="U40" s="412">
        <v>348.99568965517244</v>
      </c>
      <c r="V40" s="405">
        <v>404</v>
      </c>
      <c r="W40" s="405">
        <v>139</v>
      </c>
      <c r="X40" s="394">
        <f t="shared" si="7"/>
        <v>0.52300242130750607</v>
      </c>
      <c r="Y40" s="394">
        <f t="shared" si="8"/>
        <v>7.8638547557294117E-2</v>
      </c>
      <c r="Z40" s="412">
        <v>238.56896551724139</v>
      </c>
      <c r="AA40" s="413">
        <f t="shared" si="6"/>
        <v>4.9027736440041388E-2</v>
      </c>
      <c r="AB40" s="411">
        <v>82.081896551724142</v>
      </c>
      <c r="AC40" s="413">
        <f t="shared" si="13"/>
        <v>1.6868453874172656E-2</v>
      </c>
    </row>
    <row r="41" spans="1:29">
      <c r="A41" s="19" t="s">
        <v>86</v>
      </c>
      <c r="B41" s="58" t="s">
        <v>118</v>
      </c>
      <c r="C41" s="13">
        <f>'16'!C41</f>
        <v>4988</v>
      </c>
      <c r="D41" s="13">
        <f>'16'!D41</f>
        <v>3470</v>
      </c>
      <c r="E41" s="13">
        <f>'16'!E41</f>
        <v>8458</v>
      </c>
      <c r="F41" s="407">
        <v>5</v>
      </c>
      <c r="G41" s="408">
        <v>10</v>
      </c>
      <c r="H41" s="408">
        <v>20</v>
      </c>
      <c r="I41" s="408">
        <v>5</v>
      </c>
      <c r="J41" s="408">
        <v>2</v>
      </c>
      <c r="K41" s="408">
        <v>59</v>
      </c>
      <c r="L41" s="409">
        <f t="shared" si="9"/>
        <v>42</v>
      </c>
      <c r="M41" s="409">
        <f t="shared" si="10"/>
        <v>7</v>
      </c>
      <c r="N41" s="409">
        <f t="shared" si="11"/>
        <v>101</v>
      </c>
      <c r="O41" s="394">
        <f t="shared" si="12"/>
        <v>0.41584158415841582</v>
      </c>
      <c r="P41" s="303">
        <v>0.77777777777777779</v>
      </c>
      <c r="Q41" s="410">
        <v>293594</v>
      </c>
      <c r="R41" s="411">
        <v>453.69113924050629</v>
      </c>
      <c r="S41" s="411">
        <v>537.2658227848101</v>
      </c>
      <c r="T41" s="411">
        <v>581.04303797468356</v>
      </c>
      <c r="U41" s="412">
        <v>439.37468354430382</v>
      </c>
      <c r="V41" s="405">
        <v>1245</v>
      </c>
      <c r="W41" s="405">
        <v>371</v>
      </c>
      <c r="X41" s="394">
        <f t="shared" si="7"/>
        <v>0.69281621859850151</v>
      </c>
      <c r="Y41" s="394">
        <f t="shared" si="8"/>
        <v>0.11716209056813862</v>
      </c>
      <c r="Z41" s="412">
        <v>784.82278481012656</v>
      </c>
      <c r="AA41" s="413">
        <f t="shared" si="6"/>
        <v>9.2790586995758637E-2</v>
      </c>
      <c r="AB41" s="411">
        <v>233.87088607594939</v>
      </c>
      <c r="AC41" s="413">
        <f t="shared" si="13"/>
        <v>2.7650849618816434E-2</v>
      </c>
    </row>
    <row r="42" spans="1:29">
      <c r="A42" s="19" t="s">
        <v>87</v>
      </c>
      <c r="B42" s="58" t="s">
        <v>118</v>
      </c>
      <c r="C42" s="13">
        <f>'16'!C42</f>
        <v>12632</v>
      </c>
      <c r="D42" s="13">
        <f>'16'!D42</f>
        <v>8774</v>
      </c>
      <c r="E42" s="13">
        <f>'16'!E42</f>
        <v>21406</v>
      </c>
      <c r="F42" s="407">
        <v>24</v>
      </c>
      <c r="G42" s="408">
        <v>65</v>
      </c>
      <c r="H42" s="408">
        <v>34</v>
      </c>
      <c r="I42" s="408">
        <v>27</v>
      </c>
      <c r="J42" s="408">
        <v>17</v>
      </c>
      <c r="K42" s="408">
        <v>137</v>
      </c>
      <c r="L42" s="409">
        <f t="shared" si="9"/>
        <v>167</v>
      </c>
      <c r="M42" s="409">
        <f t="shared" si="10"/>
        <v>44</v>
      </c>
      <c r="N42" s="409">
        <f t="shared" si="11"/>
        <v>304</v>
      </c>
      <c r="O42" s="394">
        <f t="shared" si="12"/>
        <v>0.54934210526315785</v>
      </c>
      <c r="P42" s="303">
        <v>0.63970588235294112</v>
      </c>
      <c r="Q42" s="410">
        <v>1092469</v>
      </c>
      <c r="R42" s="411">
        <v>1424.5763888888889</v>
      </c>
      <c r="S42" s="411">
        <v>1889.2777777777778</v>
      </c>
      <c r="T42" s="411">
        <v>2171.145833333333</v>
      </c>
      <c r="U42" s="412">
        <v>1639.1041666666667</v>
      </c>
      <c r="V42" s="405">
        <v>3258</v>
      </c>
      <c r="W42" s="405">
        <v>1636</v>
      </c>
      <c r="X42" s="394">
        <f t="shared" si="7"/>
        <v>0.66906562576238104</v>
      </c>
      <c r="Y42" s="394">
        <f t="shared" si="8"/>
        <v>0.1548095938833349</v>
      </c>
      <c r="Z42" s="412">
        <v>1968.3750000000002</v>
      </c>
      <c r="AA42" s="413">
        <f t="shared" si="6"/>
        <v>9.1954358591049251E-2</v>
      </c>
      <c r="AB42" s="411">
        <v>988.41666666666674</v>
      </c>
      <c r="AC42" s="413">
        <f t="shared" si="13"/>
        <v>4.6174748512878012E-2</v>
      </c>
    </row>
    <row r="43" spans="1:29">
      <c r="A43" s="19" t="s">
        <v>88</v>
      </c>
      <c r="B43" s="58" t="s">
        <v>118</v>
      </c>
      <c r="C43" s="13">
        <f>'16'!C43</f>
        <v>9763</v>
      </c>
      <c r="D43" s="13">
        <f>'16'!D43</f>
        <v>6765</v>
      </c>
      <c r="E43" s="13">
        <f>'16'!E43</f>
        <v>16528</v>
      </c>
      <c r="F43" s="407">
        <v>11</v>
      </c>
      <c r="G43" s="408">
        <v>43</v>
      </c>
      <c r="H43" s="408">
        <v>20</v>
      </c>
      <c r="I43" s="408">
        <v>9</v>
      </c>
      <c r="J43" s="408">
        <v>6</v>
      </c>
      <c r="K43" s="408">
        <v>56</v>
      </c>
      <c r="L43" s="409">
        <f t="shared" si="9"/>
        <v>89</v>
      </c>
      <c r="M43" s="409">
        <f t="shared" si="10"/>
        <v>15</v>
      </c>
      <c r="N43" s="409">
        <f t="shared" si="11"/>
        <v>145</v>
      </c>
      <c r="O43" s="394">
        <f t="shared" si="12"/>
        <v>0.61379310344827587</v>
      </c>
      <c r="P43" s="303">
        <v>0.7010309278350515</v>
      </c>
      <c r="Q43" s="410">
        <v>617084.1</v>
      </c>
      <c r="R43" s="411">
        <v>1207.9516908212561</v>
      </c>
      <c r="S43" s="411">
        <v>1466.7984817115253</v>
      </c>
      <c r="T43" s="411">
        <v>1358.2498274672189</v>
      </c>
      <c r="U43" s="412">
        <v>969.62180814354724</v>
      </c>
      <c r="V43" s="405">
        <v>1855</v>
      </c>
      <c r="W43" s="405">
        <v>795</v>
      </c>
      <c r="X43" s="394">
        <f t="shared" si="7"/>
        <v>0.73393994540491359</v>
      </c>
      <c r="Y43" s="394">
        <f t="shared" si="8"/>
        <v>0.16183144799932123</v>
      </c>
      <c r="Z43" s="412">
        <v>1230.2657004830917</v>
      </c>
      <c r="AA43" s="413">
        <f t="shared" si="6"/>
        <v>7.4435243252849212E-2</v>
      </c>
      <c r="AB43" s="411">
        <v>527.25672877846785</v>
      </c>
      <c r="AC43" s="413">
        <f t="shared" si="13"/>
        <v>3.1900818536935376E-2</v>
      </c>
    </row>
    <row r="44" spans="1:29">
      <c r="A44" s="19" t="s">
        <v>89</v>
      </c>
      <c r="B44" s="58" t="s">
        <v>122</v>
      </c>
      <c r="C44" s="13">
        <f>'16'!C44</f>
        <v>3743</v>
      </c>
      <c r="D44" s="13">
        <f>'16'!D44</f>
        <v>2706</v>
      </c>
      <c r="E44" s="13">
        <f>'16'!E44</f>
        <v>6449</v>
      </c>
      <c r="F44" s="407">
        <v>0</v>
      </c>
      <c r="G44" s="408">
        <v>27</v>
      </c>
      <c r="H44" s="408">
        <v>11</v>
      </c>
      <c r="I44" s="408">
        <v>5</v>
      </c>
      <c r="J44" s="408">
        <v>3</v>
      </c>
      <c r="K44" s="408">
        <v>35</v>
      </c>
      <c r="L44" s="409">
        <f t="shared" si="9"/>
        <v>46</v>
      </c>
      <c r="M44" s="409">
        <f t="shared" si="10"/>
        <v>8</v>
      </c>
      <c r="N44" s="409">
        <f t="shared" si="11"/>
        <v>81</v>
      </c>
      <c r="O44" s="394">
        <f t="shared" si="12"/>
        <v>0.5679012345679012</v>
      </c>
      <c r="P44" s="303">
        <v>0.78723404255319152</v>
      </c>
      <c r="Q44" s="410">
        <v>300252</v>
      </c>
      <c r="R44" s="411">
        <v>596.9703622392974</v>
      </c>
      <c r="S44" s="411">
        <v>755.25795828759601</v>
      </c>
      <c r="T44" s="411">
        <v>707.77167947310647</v>
      </c>
      <c r="U44" s="412">
        <v>429.95609220636663</v>
      </c>
      <c r="V44" s="405">
        <v>821</v>
      </c>
      <c r="W44" s="405">
        <v>328</v>
      </c>
      <c r="X44" s="394">
        <f t="shared" si="7"/>
        <v>0.75874769797421726</v>
      </c>
      <c r="Y44" s="394">
        <f t="shared" si="8"/>
        <v>0.20968031020730243</v>
      </c>
      <c r="Z44" s="412">
        <v>538.9220636663008</v>
      </c>
      <c r="AA44" s="413">
        <f t="shared" si="6"/>
        <v>8.3566764407861802E-2</v>
      </c>
      <c r="AB44" s="411">
        <v>215.30625686059275</v>
      </c>
      <c r="AC44" s="413">
        <f t="shared" si="13"/>
        <v>3.3385991139803499E-2</v>
      </c>
    </row>
    <row r="45" spans="1:29">
      <c r="A45" s="19" t="s">
        <v>90</v>
      </c>
      <c r="B45" s="58" t="s">
        <v>122</v>
      </c>
      <c r="C45" s="13">
        <f>'16'!C45</f>
        <v>1364</v>
      </c>
      <c r="D45" s="13">
        <f>'16'!D45</f>
        <v>1008</v>
      </c>
      <c r="E45" s="13">
        <f>'16'!E45</f>
        <v>2372</v>
      </c>
      <c r="F45" s="407">
        <v>3</v>
      </c>
      <c r="G45" s="408">
        <v>6</v>
      </c>
      <c r="H45" s="408">
        <v>2</v>
      </c>
      <c r="I45" s="408">
        <v>0</v>
      </c>
      <c r="J45" s="408">
        <v>0</v>
      </c>
      <c r="K45" s="408">
        <v>22</v>
      </c>
      <c r="L45" s="409">
        <f t="shared" si="9"/>
        <v>11</v>
      </c>
      <c r="M45" s="409">
        <f t="shared" si="10"/>
        <v>0</v>
      </c>
      <c r="N45" s="409">
        <f t="shared" si="11"/>
        <v>33</v>
      </c>
      <c r="O45" s="394">
        <f t="shared" si="12"/>
        <v>0.33333333333333331</v>
      </c>
      <c r="P45" s="303">
        <v>0.4</v>
      </c>
      <c r="Q45" s="410">
        <v>10690</v>
      </c>
      <c r="R45" s="411">
        <v>63.800000000000004</v>
      </c>
      <c r="S45" s="411">
        <v>132.91666666666669</v>
      </c>
      <c r="T45" s="411">
        <v>122.28333333333335</v>
      </c>
      <c r="U45" s="412">
        <v>223.23333333333335</v>
      </c>
      <c r="V45" s="405">
        <v>106</v>
      </c>
      <c r="W45" s="405">
        <v>0</v>
      </c>
      <c r="X45" s="394">
        <f t="shared" si="7"/>
        <v>0.46842878120411163</v>
      </c>
      <c r="Y45" s="394">
        <f t="shared" si="8"/>
        <v>8.293282743114111E-2</v>
      </c>
      <c r="Z45" s="412">
        <v>65.366666666666674</v>
      </c>
      <c r="AA45" s="413">
        <f t="shared" si="6"/>
        <v>2.7557616638560992E-2</v>
      </c>
      <c r="AB45" s="411">
        <v>0</v>
      </c>
      <c r="AC45" s="413">
        <f t="shared" si="13"/>
        <v>0</v>
      </c>
    </row>
    <row r="46" spans="1:29">
      <c r="A46" s="19" t="s">
        <v>91</v>
      </c>
      <c r="B46" s="58" t="s">
        <v>122</v>
      </c>
      <c r="C46" s="13">
        <f>'16'!C46</f>
        <v>3475</v>
      </c>
      <c r="D46" s="13">
        <f>'16'!D46</f>
        <v>2487</v>
      </c>
      <c r="E46" s="13">
        <f>'16'!E46</f>
        <v>5962</v>
      </c>
      <c r="F46" s="407">
        <v>6</v>
      </c>
      <c r="G46" s="408">
        <v>10</v>
      </c>
      <c r="H46" s="408">
        <v>12</v>
      </c>
      <c r="I46" s="408">
        <v>7</v>
      </c>
      <c r="J46" s="408">
        <v>2</v>
      </c>
      <c r="K46" s="408">
        <v>33</v>
      </c>
      <c r="L46" s="409">
        <f t="shared" si="9"/>
        <v>37</v>
      </c>
      <c r="M46" s="409">
        <f t="shared" si="10"/>
        <v>9</v>
      </c>
      <c r="N46" s="409">
        <f t="shared" si="11"/>
        <v>70</v>
      </c>
      <c r="O46" s="394">
        <f t="shared" si="12"/>
        <v>0.52857142857142858</v>
      </c>
      <c r="P46" s="303">
        <v>0.86363636363636365</v>
      </c>
      <c r="Q46" s="410">
        <v>300763</v>
      </c>
      <c r="R46" s="411">
        <v>374.77492877492875</v>
      </c>
      <c r="S46" s="411">
        <v>427.8091168091168</v>
      </c>
      <c r="T46" s="411">
        <v>438.41595441595439</v>
      </c>
      <c r="U46" s="412">
        <v>180.43589743589746</v>
      </c>
      <c r="V46" s="405">
        <v>891</v>
      </c>
      <c r="W46" s="405">
        <v>387</v>
      </c>
      <c r="X46" s="394">
        <f t="shared" si="7"/>
        <v>0.81644736842105259</v>
      </c>
      <c r="Y46" s="394">
        <f t="shared" si="8"/>
        <v>0.13461657926602574</v>
      </c>
      <c r="Z46" s="412">
        <v>576.23076923076928</v>
      </c>
      <c r="AA46" s="413">
        <f t="shared" si="6"/>
        <v>9.6650581890434295E-2</v>
      </c>
      <c r="AB46" s="411">
        <v>250.2820512820513</v>
      </c>
      <c r="AC46" s="413">
        <f t="shared" si="13"/>
        <v>4.197954566958257E-2</v>
      </c>
    </row>
    <row r="47" spans="1:29">
      <c r="A47" s="19" t="s">
        <v>92</v>
      </c>
      <c r="B47" s="58" t="s">
        <v>122</v>
      </c>
      <c r="C47" s="13">
        <f>'16'!C47</f>
        <v>1725</v>
      </c>
      <c r="D47" s="13">
        <f>'16'!D47</f>
        <v>1197</v>
      </c>
      <c r="E47" s="13">
        <f>'16'!E47</f>
        <v>2922</v>
      </c>
      <c r="F47" s="407">
        <v>0</v>
      </c>
      <c r="G47" s="408">
        <v>3</v>
      </c>
      <c r="H47" s="408">
        <v>5</v>
      </c>
      <c r="I47" s="408">
        <v>3</v>
      </c>
      <c r="J47" s="408">
        <v>0</v>
      </c>
      <c r="K47" s="408">
        <v>8</v>
      </c>
      <c r="L47" s="409">
        <f t="shared" si="9"/>
        <v>11</v>
      </c>
      <c r="M47" s="409">
        <f t="shared" si="10"/>
        <v>3</v>
      </c>
      <c r="N47" s="409">
        <f t="shared" si="11"/>
        <v>19</v>
      </c>
      <c r="O47" s="394">
        <f t="shared" si="12"/>
        <v>0.57894736842105265</v>
      </c>
      <c r="P47" s="303">
        <v>1</v>
      </c>
      <c r="Q47" s="410">
        <v>97680</v>
      </c>
      <c r="R47" s="411">
        <v>105.21991701244812</v>
      </c>
      <c r="S47" s="411">
        <v>183.28630705394193</v>
      </c>
      <c r="T47" s="411">
        <v>120.49377593360997</v>
      </c>
      <c r="U47" s="412">
        <v>23.983402489626556</v>
      </c>
      <c r="V47" s="405">
        <v>340</v>
      </c>
      <c r="W47" s="405">
        <v>159</v>
      </c>
      <c r="X47" s="394">
        <f t="shared" si="7"/>
        <v>0.92325056433408581</v>
      </c>
      <c r="Y47" s="394">
        <f t="shared" si="8"/>
        <v>9.8735874081584532E-2</v>
      </c>
      <c r="Z47" s="412">
        <v>239.83402489626553</v>
      </c>
      <c r="AA47" s="413">
        <f t="shared" si="6"/>
        <v>8.2078721730412571E-2</v>
      </c>
      <c r="AB47" s="411">
        <v>112.15767634854771</v>
      </c>
      <c r="AC47" s="413">
        <f t="shared" si="13"/>
        <v>3.8383872809222348E-2</v>
      </c>
    </row>
    <row r="48" spans="1:29">
      <c r="A48" s="19" t="s">
        <v>93</v>
      </c>
      <c r="B48" s="58" t="s">
        <v>122</v>
      </c>
      <c r="C48" s="13">
        <f>'16'!C48</f>
        <v>5043</v>
      </c>
      <c r="D48" s="13">
        <f>'16'!D48</f>
        <v>3645</v>
      </c>
      <c r="E48" s="13">
        <f>'16'!E48</f>
        <v>8688</v>
      </c>
      <c r="F48" s="407">
        <v>5</v>
      </c>
      <c r="G48" s="408">
        <v>29</v>
      </c>
      <c r="H48" s="408">
        <v>8</v>
      </c>
      <c r="I48" s="408">
        <v>7</v>
      </c>
      <c r="J48" s="408">
        <v>13</v>
      </c>
      <c r="K48" s="408">
        <v>53</v>
      </c>
      <c r="L48" s="409">
        <f t="shared" si="9"/>
        <v>62</v>
      </c>
      <c r="M48" s="409">
        <f t="shared" si="10"/>
        <v>20</v>
      </c>
      <c r="N48" s="409">
        <f t="shared" si="11"/>
        <v>115</v>
      </c>
      <c r="O48" s="394">
        <f t="shared" si="12"/>
        <v>0.53913043478260869</v>
      </c>
      <c r="P48" s="303">
        <v>0.61538461538461542</v>
      </c>
      <c r="Q48" s="410">
        <v>409010.05</v>
      </c>
      <c r="R48" s="411">
        <v>675.11340206185571</v>
      </c>
      <c r="S48" s="411">
        <v>974.53608247422687</v>
      </c>
      <c r="T48" s="411">
        <v>1090.3505154639174</v>
      </c>
      <c r="U48" s="412">
        <v>994.0041237113403</v>
      </c>
      <c r="V48" s="405">
        <v>1346</v>
      </c>
      <c r="W48" s="405">
        <v>1012</v>
      </c>
      <c r="X48" s="394">
        <f t="shared" si="7"/>
        <v>0.6240036438168981</v>
      </c>
      <c r="Y48" s="394">
        <f t="shared" si="8"/>
        <v>0.18987678229006474</v>
      </c>
      <c r="Z48" s="412">
        <v>810.37525773195887</v>
      </c>
      <c r="AA48" s="413">
        <f t="shared" si="6"/>
        <v>9.3275236847601153E-2</v>
      </c>
      <c r="AB48" s="411">
        <v>609.28659793814438</v>
      </c>
      <c r="AC48" s="413">
        <f t="shared" si="13"/>
        <v>7.0129672875016619E-2</v>
      </c>
    </row>
    <row r="49" spans="1:29">
      <c r="A49" s="19" t="s">
        <v>94</v>
      </c>
      <c r="B49" s="58" t="s">
        <v>118</v>
      </c>
      <c r="C49" s="13">
        <f>'16'!C49</f>
        <v>27985</v>
      </c>
      <c r="D49" s="13">
        <f>'16'!D49</f>
        <v>19320</v>
      </c>
      <c r="E49" s="13">
        <f>'16'!E49</f>
        <v>47305</v>
      </c>
      <c r="F49" s="407">
        <v>31</v>
      </c>
      <c r="G49" s="408">
        <v>88</v>
      </c>
      <c r="H49" s="408">
        <v>77</v>
      </c>
      <c r="I49" s="408">
        <v>50</v>
      </c>
      <c r="J49" s="408">
        <v>30</v>
      </c>
      <c r="K49" s="408">
        <v>178</v>
      </c>
      <c r="L49" s="409">
        <f t="shared" si="9"/>
        <v>276</v>
      </c>
      <c r="M49" s="409">
        <f t="shared" si="10"/>
        <v>80</v>
      </c>
      <c r="N49" s="409">
        <f t="shared" si="11"/>
        <v>454</v>
      </c>
      <c r="O49" s="394">
        <f t="shared" si="12"/>
        <v>0.60792951541850215</v>
      </c>
      <c r="P49" s="303">
        <v>0.61066666666666669</v>
      </c>
      <c r="Q49" s="410">
        <v>2370119.12</v>
      </c>
      <c r="R49" s="411">
        <v>3564.2331406551061</v>
      </c>
      <c r="S49" s="411">
        <v>5107.0944123314066</v>
      </c>
      <c r="T49" s="411">
        <v>5254.6724470134877</v>
      </c>
      <c r="U49" s="412">
        <v>3995.0622992935137</v>
      </c>
      <c r="V49" s="405">
        <v>8147</v>
      </c>
      <c r="W49" s="405">
        <v>4150</v>
      </c>
      <c r="X49" s="394">
        <f t="shared" si="7"/>
        <v>0.68459345197129096</v>
      </c>
      <c r="Y49" s="394">
        <f t="shared" si="8"/>
        <v>0.18330678687213853</v>
      </c>
      <c r="Z49" s="412">
        <v>5072.9071933204887</v>
      </c>
      <c r="AA49" s="413">
        <f t="shared" si="6"/>
        <v>0.10723828756622955</v>
      </c>
      <c r="AB49" s="411">
        <v>2584.0879897238278</v>
      </c>
      <c r="AC49" s="413">
        <f t="shared" si="13"/>
        <v>5.4626106959598943E-2</v>
      </c>
    </row>
    <row r="50" spans="1:29">
      <c r="A50" s="19" t="s">
        <v>95</v>
      </c>
      <c r="B50" s="58" t="s">
        <v>122</v>
      </c>
      <c r="C50" s="13">
        <f>'16'!C50</f>
        <v>660</v>
      </c>
      <c r="D50" s="13">
        <f>'16'!D50</f>
        <v>390</v>
      </c>
      <c r="E50" s="13">
        <f>'16'!E50</f>
        <v>1050</v>
      </c>
      <c r="F50" s="407">
        <v>2</v>
      </c>
      <c r="G50" s="408">
        <v>2</v>
      </c>
      <c r="H50" s="408">
        <v>3</v>
      </c>
      <c r="I50" s="408">
        <v>2</v>
      </c>
      <c r="J50" s="408">
        <v>3</v>
      </c>
      <c r="K50" s="408">
        <v>4</v>
      </c>
      <c r="L50" s="409">
        <f t="shared" si="9"/>
        <v>12</v>
      </c>
      <c r="M50" s="409">
        <f t="shared" si="10"/>
        <v>5</v>
      </c>
      <c r="N50" s="409">
        <f t="shared" si="11"/>
        <v>16</v>
      </c>
      <c r="O50" s="394">
        <f t="shared" si="12"/>
        <v>0.75</v>
      </c>
      <c r="P50" s="303">
        <v>0.75</v>
      </c>
      <c r="Q50" s="410">
        <v>165040</v>
      </c>
      <c r="R50" s="411">
        <v>92.41379310344827</v>
      </c>
      <c r="S50" s="411">
        <v>143.24137931034483</v>
      </c>
      <c r="T50" s="411">
        <v>166.34482758620689</v>
      </c>
      <c r="U50" s="412">
        <v>36.344827586206897</v>
      </c>
      <c r="V50" s="405">
        <v>328</v>
      </c>
      <c r="W50" s="405">
        <v>169</v>
      </c>
      <c r="X50" s="394">
        <f t="shared" si="7"/>
        <v>0.86637931034482751</v>
      </c>
      <c r="Y50" s="394">
        <f t="shared" si="8"/>
        <v>0.2244334975369458</v>
      </c>
      <c r="Z50" s="412">
        <v>192.27586206896552</v>
      </c>
      <c r="AA50" s="413">
        <f t="shared" si="6"/>
        <v>0.18311986863711002</v>
      </c>
      <c r="AB50" s="411">
        <v>99.068965517241395</v>
      </c>
      <c r="AC50" s="413">
        <f t="shared" si="13"/>
        <v>9.4351395730706084E-2</v>
      </c>
    </row>
    <row r="51" spans="1:29">
      <c r="A51" s="19" t="s">
        <v>96</v>
      </c>
      <c r="B51" s="58" t="s">
        <v>118</v>
      </c>
      <c r="C51" s="13">
        <f>'16'!C51</f>
        <v>9370</v>
      </c>
      <c r="D51" s="13">
        <f>'16'!D51</f>
        <v>6861</v>
      </c>
      <c r="E51" s="13">
        <f>'16'!E51</f>
        <v>16231</v>
      </c>
      <c r="F51" s="407">
        <v>4</v>
      </c>
      <c r="G51" s="408">
        <v>27</v>
      </c>
      <c r="H51" s="408">
        <v>38</v>
      </c>
      <c r="I51" s="408">
        <v>7</v>
      </c>
      <c r="J51" s="408">
        <v>11</v>
      </c>
      <c r="K51" s="408">
        <v>54</v>
      </c>
      <c r="L51" s="409">
        <f t="shared" si="9"/>
        <v>87</v>
      </c>
      <c r="M51" s="409">
        <f t="shared" si="10"/>
        <v>18</v>
      </c>
      <c r="N51" s="409">
        <f t="shared" si="11"/>
        <v>141</v>
      </c>
      <c r="O51" s="394">
        <f t="shared" si="12"/>
        <v>0.61702127659574468</v>
      </c>
      <c r="P51" s="303">
        <v>0.67307692307692313</v>
      </c>
      <c r="Q51" s="410">
        <v>763549.4</v>
      </c>
      <c r="R51" s="411">
        <v>1047.54</v>
      </c>
      <c r="S51" s="411">
        <v>1322.015625</v>
      </c>
      <c r="T51" s="411">
        <v>1659.444375</v>
      </c>
      <c r="U51" s="412">
        <v>1030.395</v>
      </c>
      <c r="V51" s="405">
        <v>2698</v>
      </c>
      <c r="W51" s="405">
        <v>906</v>
      </c>
      <c r="X51" s="394">
        <f t="shared" si="7"/>
        <v>0.69693824597820442</v>
      </c>
      <c r="Y51" s="394">
        <f t="shared" si="8"/>
        <v>0.14598950311133016</v>
      </c>
      <c r="Z51" s="412">
        <v>1586.76125</v>
      </c>
      <c r="AA51" s="413">
        <f t="shared" si="6"/>
        <v>9.7761151500215637E-2</v>
      </c>
      <c r="AB51" s="411">
        <v>532.84125000000006</v>
      </c>
      <c r="AC51" s="413">
        <f t="shared" si="13"/>
        <v>3.282861499599532E-2</v>
      </c>
    </row>
    <row r="52" spans="1:29">
      <c r="A52" s="19" t="s">
        <v>97</v>
      </c>
      <c r="B52" s="58" t="s">
        <v>122</v>
      </c>
      <c r="C52" s="13">
        <f>'16'!C52</f>
        <v>3098</v>
      </c>
      <c r="D52" s="13">
        <f>'16'!D52</f>
        <v>2175</v>
      </c>
      <c r="E52" s="13">
        <f>'16'!E52</f>
        <v>5273</v>
      </c>
      <c r="F52" s="407">
        <v>3</v>
      </c>
      <c r="G52" s="408">
        <v>16</v>
      </c>
      <c r="H52" s="408">
        <v>7</v>
      </c>
      <c r="I52" s="408">
        <v>0</v>
      </c>
      <c r="J52" s="408">
        <v>1</v>
      </c>
      <c r="K52" s="408">
        <v>36</v>
      </c>
      <c r="L52" s="409">
        <f t="shared" si="9"/>
        <v>27</v>
      </c>
      <c r="M52" s="409">
        <f t="shared" si="10"/>
        <v>1</v>
      </c>
      <c r="N52" s="409">
        <f t="shared" si="11"/>
        <v>63</v>
      </c>
      <c r="O52" s="394">
        <f t="shared" si="12"/>
        <v>0.42857142857142855</v>
      </c>
      <c r="P52" s="303">
        <v>0.52173913043478259</v>
      </c>
      <c r="Q52" s="410">
        <v>80651</v>
      </c>
      <c r="R52" s="411">
        <v>237.6</v>
      </c>
      <c r="S52" s="411">
        <v>304.74782608695654</v>
      </c>
      <c r="T52" s="411">
        <v>348.6521739130435</v>
      </c>
      <c r="U52" s="412">
        <v>390.78260869565213</v>
      </c>
      <c r="V52" s="405">
        <v>238</v>
      </c>
      <c r="W52" s="405">
        <v>5</v>
      </c>
      <c r="X52" s="394">
        <f t="shared" si="7"/>
        <v>0.58121330724070452</v>
      </c>
      <c r="Y52" s="394">
        <f t="shared" si="8"/>
        <v>0.10285375044319296</v>
      </c>
      <c r="Z52" s="412">
        <v>144.86956521739131</v>
      </c>
      <c r="AA52" s="413">
        <f t="shared" si="6"/>
        <v>2.7473841308058279E-2</v>
      </c>
      <c r="AB52" s="411">
        <v>3.0434782608695654</v>
      </c>
      <c r="AC52" s="413">
        <f t="shared" si="13"/>
        <v>5.7718154008525794E-4</v>
      </c>
    </row>
    <row r="53" spans="1:29">
      <c r="A53" s="19" t="s">
        <v>98</v>
      </c>
      <c r="B53" s="58" t="s">
        <v>122</v>
      </c>
      <c r="C53" s="13">
        <f>'16'!C53</f>
        <v>1648</v>
      </c>
      <c r="D53" s="13">
        <f>'16'!D53</f>
        <v>1113</v>
      </c>
      <c r="E53" s="13">
        <f>'16'!E53</f>
        <v>2761</v>
      </c>
      <c r="F53" s="407">
        <v>0</v>
      </c>
      <c r="G53" s="408">
        <v>4</v>
      </c>
      <c r="H53" s="408">
        <v>6</v>
      </c>
      <c r="I53" s="408">
        <v>0</v>
      </c>
      <c r="J53" s="408">
        <v>0</v>
      </c>
      <c r="K53" s="408">
        <v>21</v>
      </c>
      <c r="L53" s="409">
        <f t="shared" si="9"/>
        <v>10</v>
      </c>
      <c r="M53" s="409">
        <f t="shared" si="10"/>
        <v>0</v>
      </c>
      <c r="N53" s="409">
        <f t="shared" si="11"/>
        <v>31</v>
      </c>
      <c r="O53" s="394">
        <f t="shared" si="12"/>
        <v>0.32258064516129031</v>
      </c>
      <c r="P53" s="303">
        <v>0.75</v>
      </c>
      <c r="Q53" s="410">
        <v>42750</v>
      </c>
      <c r="R53" s="411">
        <v>150.38399999999999</v>
      </c>
      <c r="S53" s="411">
        <v>169.66399999999999</v>
      </c>
      <c r="T53" s="411">
        <v>161.952</v>
      </c>
      <c r="U53" s="412">
        <v>177.28800000000001</v>
      </c>
      <c r="V53" s="405">
        <v>318</v>
      </c>
      <c r="W53" s="405">
        <v>0</v>
      </c>
      <c r="X53" s="394">
        <f t="shared" si="7"/>
        <v>0.6435246995994659</v>
      </c>
      <c r="Y53" s="394">
        <f t="shared" si="8"/>
        <v>0.11591742122419413</v>
      </c>
      <c r="Z53" s="412">
        <v>211.15199999999999</v>
      </c>
      <c r="AA53" s="413">
        <f t="shared" si="6"/>
        <v>7.647663889894965E-2</v>
      </c>
      <c r="AB53" s="411">
        <v>0</v>
      </c>
      <c r="AC53" s="413">
        <f t="shared" si="13"/>
        <v>0</v>
      </c>
    </row>
    <row r="54" spans="1:29">
      <c r="A54" s="19" t="s">
        <v>99</v>
      </c>
      <c r="B54" s="58" t="s">
        <v>118</v>
      </c>
      <c r="C54" s="13">
        <f>'16'!C54</f>
        <v>62059</v>
      </c>
      <c r="D54" s="13">
        <f>'16'!D54</f>
        <v>38994</v>
      </c>
      <c r="E54" s="13">
        <f>'16'!E54</f>
        <v>101053</v>
      </c>
      <c r="F54" s="407">
        <v>240</v>
      </c>
      <c r="G54" s="408">
        <v>341</v>
      </c>
      <c r="H54" s="408">
        <v>170</v>
      </c>
      <c r="I54" s="408">
        <v>65</v>
      </c>
      <c r="J54" s="408">
        <v>55</v>
      </c>
      <c r="K54" s="408">
        <v>882</v>
      </c>
      <c r="L54" s="409">
        <f t="shared" si="9"/>
        <v>871</v>
      </c>
      <c r="M54" s="409">
        <f t="shared" si="10"/>
        <v>120</v>
      </c>
      <c r="N54" s="409">
        <f t="shared" si="11"/>
        <v>1753</v>
      </c>
      <c r="O54" s="394">
        <f t="shared" si="12"/>
        <v>0.49686252139189963</v>
      </c>
      <c r="P54" s="303">
        <v>0.46716232961586124</v>
      </c>
      <c r="Q54" s="410">
        <v>3632219.55</v>
      </c>
      <c r="R54" s="411">
        <v>8857.1471380932817</v>
      </c>
      <c r="S54" s="411">
        <v>11037.001233383582</v>
      </c>
      <c r="T54" s="411">
        <v>9096.8516285231381</v>
      </c>
      <c r="U54" s="412">
        <v>13303.023708373305</v>
      </c>
      <c r="V54" s="405">
        <v>10546</v>
      </c>
      <c r="W54" s="405">
        <v>4938</v>
      </c>
      <c r="X54" s="394">
        <f t="shared" si="7"/>
        <v>0.59927238150360718</v>
      </c>
      <c r="Y54" s="394">
        <f t="shared" si="8"/>
        <v>0.19686845884315024</v>
      </c>
      <c r="Z54" s="412">
        <v>7236.8558768443645</v>
      </c>
      <c r="AA54" s="413">
        <f t="shared" si="6"/>
        <v>7.1614458520225674E-2</v>
      </c>
      <c r="AB54" s="411">
        <v>3388.5448814581332</v>
      </c>
      <c r="AC54" s="413">
        <f t="shared" si="13"/>
        <v>3.3532353136058637E-2</v>
      </c>
    </row>
    <row r="55" spans="1:29">
      <c r="A55" s="19" t="s">
        <v>100</v>
      </c>
      <c r="B55" s="58" t="s">
        <v>122</v>
      </c>
      <c r="C55" s="13">
        <f>'16'!C55</f>
        <v>1650</v>
      </c>
      <c r="D55" s="13">
        <f>'16'!D55</f>
        <v>1173</v>
      </c>
      <c r="E55" s="13">
        <f>'16'!E55</f>
        <v>2823</v>
      </c>
      <c r="F55" s="407">
        <v>1</v>
      </c>
      <c r="G55" s="408">
        <v>1</v>
      </c>
      <c r="H55" s="408">
        <v>4</v>
      </c>
      <c r="I55" s="408">
        <v>3</v>
      </c>
      <c r="J55" s="408">
        <v>2</v>
      </c>
      <c r="K55" s="408">
        <v>10</v>
      </c>
      <c r="L55" s="409">
        <f t="shared" si="9"/>
        <v>11</v>
      </c>
      <c r="M55" s="409">
        <f t="shared" si="10"/>
        <v>5</v>
      </c>
      <c r="N55" s="409">
        <f t="shared" si="11"/>
        <v>21</v>
      </c>
      <c r="O55" s="394">
        <f t="shared" si="12"/>
        <v>0.52380952380952384</v>
      </c>
      <c r="P55" s="303">
        <v>0.6428571428571429</v>
      </c>
      <c r="Q55" s="410">
        <v>141613.6</v>
      </c>
      <c r="R55" s="411">
        <v>117.11442786069652</v>
      </c>
      <c r="S55" s="411">
        <v>215.59701492537314</v>
      </c>
      <c r="T55" s="411">
        <v>202.28855721393035</v>
      </c>
      <c r="U55" s="412">
        <v>157.96019900497512</v>
      </c>
      <c r="V55" s="405">
        <v>429</v>
      </c>
      <c r="W55" s="405">
        <v>265</v>
      </c>
      <c r="X55" s="394">
        <f t="shared" si="7"/>
        <v>0.67807351077313061</v>
      </c>
      <c r="Y55" s="394">
        <f t="shared" si="8"/>
        <v>0.11785740091607143</v>
      </c>
      <c r="Z55" s="412">
        <v>266.79104477611941</v>
      </c>
      <c r="AA55" s="413">
        <f t="shared" si="6"/>
        <v>9.45062149401769E-2</v>
      </c>
      <c r="AB55" s="411">
        <v>164.80099502487562</v>
      </c>
      <c r="AC55" s="413">
        <f t="shared" si="13"/>
        <v>5.8377964939736314E-2</v>
      </c>
    </row>
    <row r="56" spans="1:29">
      <c r="A56" s="19" t="s">
        <v>101</v>
      </c>
      <c r="B56" s="58" t="s">
        <v>122</v>
      </c>
      <c r="C56" s="13">
        <f>'16'!C56</f>
        <v>574</v>
      </c>
      <c r="D56" s="13">
        <f>'16'!D56</f>
        <v>400</v>
      </c>
      <c r="E56" s="13">
        <f>'16'!E56</f>
        <v>974</v>
      </c>
      <c r="F56" s="407">
        <v>1</v>
      </c>
      <c r="G56" s="408">
        <v>1</v>
      </c>
      <c r="H56" s="408">
        <v>0</v>
      </c>
      <c r="I56" s="408">
        <v>0</v>
      </c>
      <c r="J56" s="408">
        <v>1</v>
      </c>
      <c r="K56" s="408">
        <v>9</v>
      </c>
      <c r="L56" s="409">
        <f t="shared" si="9"/>
        <v>3</v>
      </c>
      <c r="M56" s="409">
        <f t="shared" si="10"/>
        <v>1</v>
      </c>
      <c r="N56" s="409">
        <f t="shared" si="11"/>
        <v>12</v>
      </c>
      <c r="O56" s="394">
        <f t="shared" si="12"/>
        <v>0.25</v>
      </c>
      <c r="P56" s="303">
        <v>0.33333333333333331</v>
      </c>
      <c r="Q56" s="410">
        <v>4160</v>
      </c>
      <c r="R56" s="411">
        <v>20.322580645161288</v>
      </c>
      <c r="S56" s="411">
        <v>20.322580645161288</v>
      </c>
      <c r="T56" s="411">
        <v>22.35483870967742</v>
      </c>
      <c r="U56" s="412">
        <v>90.967741935483872</v>
      </c>
      <c r="V56" s="405">
        <v>5</v>
      </c>
      <c r="W56" s="405">
        <v>5</v>
      </c>
      <c r="X56" s="394">
        <f t="shared" si="7"/>
        <v>0.30882352941176466</v>
      </c>
      <c r="Y56" s="394">
        <f t="shared" si="8"/>
        <v>4.173014506193283E-2</v>
      </c>
      <c r="Z56" s="412">
        <v>3.225806451612903</v>
      </c>
      <c r="AA56" s="413">
        <f t="shared" si="6"/>
        <v>3.3119162747565741E-3</v>
      </c>
      <c r="AB56" s="411">
        <v>3.225806451612903</v>
      </c>
      <c r="AC56" s="413">
        <f t="shared" si="13"/>
        <v>3.3119162747565741E-3</v>
      </c>
    </row>
    <row r="57" spans="1:29">
      <c r="A57" s="19" t="s">
        <v>102</v>
      </c>
      <c r="B57" s="58" t="s">
        <v>122</v>
      </c>
      <c r="C57" s="13">
        <f>'16'!C57</f>
        <v>4471</v>
      </c>
      <c r="D57" s="13">
        <f>'16'!D57</f>
        <v>3240</v>
      </c>
      <c r="E57" s="13">
        <f>'16'!E57</f>
        <v>7711</v>
      </c>
      <c r="F57" s="407">
        <v>1</v>
      </c>
      <c r="G57" s="408">
        <v>10</v>
      </c>
      <c r="H57" s="408">
        <v>6</v>
      </c>
      <c r="I57" s="408">
        <v>1</v>
      </c>
      <c r="J57" s="408">
        <v>6</v>
      </c>
      <c r="K57" s="408">
        <v>49</v>
      </c>
      <c r="L57" s="409">
        <f t="shared" si="9"/>
        <v>24</v>
      </c>
      <c r="M57" s="409">
        <f t="shared" si="10"/>
        <v>7</v>
      </c>
      <c r="N57" s="409">
        <f t="shared" si="11"/>
        <v>73</v>
      </c>
      <c r="O57" s="394">
        <f t="shared" si="12"/>
        <v>0.32876712328767121</v>
      </c>
      <c r="P57" s="303">
        <v>0.48780487804878048</v>
      </c>
      <c r="Q57" s="410">
        <v>177331</v>
      </c>
      <c r="R57" s="411">
        <v>244.84363636363636</v>
      </c>
      <c r="S57" s="411">
        <v>465.99272727272728</v>
      </c>
      <c r="T57" s="411">
        <v>375.16363636363639</v>
      </c>
      <c r="U57" s="412">
        <v>863.34545454545457</v>
      </c>
      <c r="V57" s="405">
        <v>599</v>
      </c>
      <c r="W57" s="405">
        <v>323</v>
      </c>
      <c r="X57" s="394">
        <f t="shared" si="7"/>
        <v>0.45155925155925158</v>
      </c>
      <c r="Y57" s="394">
        <f t="shared" si="8"/>
        <v>9.2184718406998267E-2</v>
      </c>
      <c r="Z57" s="412">
        <v>392.07272727272726</v>
      </c>
      <c r="AA57" s="413">
        <f t="shared" si="6"/>
        <v>5.0845899010858162E-2</v>
      </c>
      <c r="AB57" s="411">
        <v>211.41818181818181</v>
      </c>
      <c r="AC57" s="413">
        <f t="shared" si="13"/>
        <v>2.7417738531731527E-2</v>
      </c>
    </row>
    <row r="58" spans="1:29">
      <c r="A58" s="19" t="s">
        <v>103</v>
      </c>
      <c r="B58" s="58" t="s">
        <v>122</v>
      </c>
      <c r="C58" s="13">
        <f>'16'!C58</f>
        <v>1362</v>
      </c>
      <c r="D58" s="13">
        <f>'16'!D58</f>
        <v>1062</v>
      </c>
      <c r="E58" s="13">
        <f>'16'!E58</f>
        <v>2424</v>
      </c>
      <c r="F58" s="407">
        <v>1</v>
      </c>
      <c r="G58" s="408">
        <v>7</v>
      </c>
      <c r="H58" s="408">
        <v>3</v>
      </c>
      <c r="I58" s="408">
        <v>1</v>
      </c>
      <c r="J58" s="408">
        <v>2</v>
      </c>
      <c r="K58" s="408">
        <v>8</v>
      </c>
      <c r="L58" s="409">
        <f t="shared" si="9"/>
        <v>14</v>
      </c>
      <c r="M58" s="409">
        <f t="shared" si="10"/>
        <v>3</v>
      </c>
      <c r="N58" s="409">
        <f t="shared" si="11"/>
        <v>22</v>
      </c>
      <c r="O58" s="394">
        <f t="shared" si="12"/>
        <v>0.63636363636363635</v>
      </c>
      <c r="P58" s="303">
        <v>0.88888888888888884</v>
      </c>
      <c r="Q58" s="410">
        <v>120935</v>
      </c>
      <c r="R58" s="411">
        <v>123.71764705882354</v>
      </c>
      <c r="S58" s="411">
        <v>188.38823529411764</v>
      </c>
      <c r="T58" s="411">
        <v>165.89411764705881</v>
      </c>
      <c r="U58" s="412">
        <v>80.964705882352945</v>
      </c>
      <c r="V58" s="405">
        <v>276</v>
      </c>
      <c r="W58" s="405">
        <v>159</v>
      </c>
      <c r="X58" s="394">
        <f t="shared" si="7"/>
        <v>0.79401993355481726</v>
      </c>
      <c r="Y58" s="394">
        <f t="shared" si="8"/>
        <v>0.12875655212580081</v>
      </c>
      <c r="Z58" s="412">
        <v>180.21176470588236</v>
      </c>
      <c r="AA58" s="413">
        <f t="shared" si="6"/>
        <v>7.4344787419918471E-2</v>
      </c>
      <c r="AB58" s="411">
        <v>103.81764705882352</v>
      </c>
      <c r="AC58" s="413">
        <f t="shared" si="13"/>
        <v>4.2829062317996505E-2</v>
      </c>
    </row>
    <row r="59" spans="1:29">
      <c r="A59" s="19" t="s">
        <v>104</v>
      </c>
      <c r="B59" s="58" t="s">
        <v>122</v>
      </c>
      <c r="C59" s="13">
        <f>'16'!C59</f>
        <v>2195</v>
      </c>
      <c r="D59" s="13">
        <f>'16'!D59</f>
        <v>1507</v>
      </c>
      <c r="E59" s="13">
        <f>'16'!E59</f>
        <v>3702</v>
      </c>
      <c r="F59" s="407">
        <v>1</v>
      </c>
      <c r="G59" s="408">
        <v>9</v>
      </c>
      <c r="H59" s="408">
        <v>8</v>
      </c>
      <c r="I59" s="408">
        <v>0</v>
      </c>
      <c r="J59" s="408">
        <v>0</v>
      </c>
      <c r="K59" s="408">
        <v>40</v>
      </c>
      <c r="L59" s="409">
        <f t="shared" si="9"/>
        <v>18</v>
      </c>
      <c r="M59" s="409">
        <f t="shared" si="10"/>
        <v>0</v>
      </c>
      <c r="N59" s="409">
        <f t="shared" si="11"/>
        <v>58</v>
      </c>
      <c r="O59" s="394">
        <f t="shared" si="12"/>
        <v>0.31034482758620691</v>
      </c>
      <c r="P59" s="214">
        <v>0.33333333333333331</v>
      </c>
      <c r="Q59" s="410">
        <v>31941</v>
      </c>
      <c r="R59" s="411">
        <v>168.49315068493149</v>
      </c>
      <c r="S59" s="411">
        <v>165.12328767123287</v>
      </c>
      <c r="T59" s="411">
        <v>158.38356164383563</v>
      </c>
      <c r="U59" s="412">
        <v>530.26027397260282</v>
      </c>
      <c r="V59" s="405">
        <v>130</v>
      </c>
      <c r="W59" s="405">
        <v>0</v>
      </c>
      <c r="X59" s="394">
        <f t="shared" si="7"/>
        <v>0.38618524332810045</v>
      </c>
      <c r="Y59" s="394">
        <f t="shared" si="8"/>
        <v>9.0117892586754289E-2</v>
      </c>
      <c r="Z59" s="412">
        <v>88.150684931506859</v>
      </c>
      <c r="AA59" s="413">
        <f t="shared" si="6"/>
        <v>2.3811638285118005E-2</v>
      </c>
      <c r="AB59" s="411">
        <v>0</v>
      </c>
      <c r="AC59" s="413">
        <f t="shared" si="13"/>
        <v>0</v>
      </c>
    </row>
    <row r="60" spans="1:29">
      <c r="A60" s="19" t="s">
        <v>105</v>
      </c>
      <c r="B60" s="58" t="s">
        <v>122</v>
      </c>
      <c r="C60" s="13">
        <f>'16'!C60</f>
        <v>153</v>
      </c>
      <c r="D60" s="13">
        <f>'16'!D60</f>
        <v>102</v>
      </c>
      <c r="E60" s="13">
        <f>'16'!E60</f>
        <v>255</v>
      </c>
      <c r="F60" s="407">
        <v>0</v>
      </c>
      <c r="G60" s="408">
        <v>0</v>
      </c>
      <c r="H60" s="408">
        <v>0</v>
      </c>
      <c r="I60" s="408">
        <v>0</v>
      </c>
      <c r="J60" s="408">
        <v>0</v>
      </c>
      <c r="K60" s="408">
        <v>2</v>
      </c>
      <c r="L60" s="409">
        <f t="shared" si="9"/>
        <v>0</v>
      </c>
      <c r="M60" s="409">
        <f t="shared" si="10"/>
        <v>0</v>
      </c>
      <c r="N60" s="409">
        <f t="shared" si="11"/>
        <v>2</v>
      </c>
      <c r="O60" s="394">
        <f t="shared" si="12"/>
        <v>0</v>
      </c>
      <c r="P60" s="214">
        <v>0</v>
      </c>
      <c r="Q60" s="410">
        <v>0</v>
      </c>
      <c r="R60" s="411">
        <v>0</v>
      </c>
      <c r="S60" s="411">
        <v>0</v>
      </c>
      <c r="T60" s="411">
        <v>0</v>
      </c>
      <c r="U60" s="412">
        <v>58</v>
      </c>
      <c r="V60" s="405">
        <v>0</v>
      </c>
      <c r="W60" s="405">
        <v>0</v>
      </c>
      <c r="X60" s="394">
        <f t="shared" si="7"/>
        <v>0</v>
      </c>
      <c r="Y60" s="394">
        <f t="shared" si="8"/>
        <v>0</v>
      </c>
      <c r="Z60" s="412">
        <v>0</v>
      </c>
      <c r="AA60" s="413">
        <f t="shared" si="6"/>
        <v>0</v>
      </c>
      <c r="AB60" s="411">
        <v>0</v>
      </c>
      <c r="AC60" s="413">
        <f t="shared" si="13"/>
        <v>0</v>
      </c>
    </row>
    <row r="61" spans="1:29">
      <c r="A61" s="19" t="s">
        <v>106</v>
      </c>
      <c r="B61" s="58" t="s">
        <v>122</v>
      </c>
      <c r="C61" s="13">
        <f>'16'!C61</f>
        <v>1307</v>
      </c>
      <c r="D61" s="13">
        <f>'16'!D61</f>
        <v>866</v>
      </c>
      <c r="E61" s="13">
        <f>'16'!E61</f>
        <v>2173</v>
      </c>
      <c r="F61" s="407">
        <v>0</v>
      </c>
      <c r="G61" s="408">
        <v>1</v>
      </c>
      <c r="H61" s="408">
        <v>1</v>
      </c>
      <c r="I61" s="408">
        <v>3</v>
      </c>
      <c r="J61" s="408">
        <v>0</v>
      </c>
      <c r="K61" s="408">
        <v>21</v>
      </c>
      <c r="L61" s="409">
        <f t="shared" si="9"/>
        <v>5</v>
      </c>
      <c r="M61" s="409">
        <f t="shared" si="10"/>
        <v>3</v>
      </c>
      <c r="N61" s="409">
        <f t="shared" si="11"/>
        <v>26</v>
      </c>
      <c r="O61" s="394">
        <f t="shared" si="12"/>
        <v>0.19230769230769232</v>
      </c>
      <c r="P61" s="303">
        <v>0.33333333333333331</v>
      </c>
      <c r="Q61" s="410">
        <v>34816.75</v>
      </c>
      <c r="R61" s="411">
        <v>46.255555555555553</v>
      </c>
      <c r="S61" s="411">
        <v>86.477777777777789</v>
      </c>
      <c r="T61" s="411">
        <v>48.266666666666666</v>
      </c>
      <c r="U61" s="412">
        <v>310.20000000000005</v>
      </c>
      <c r="V61" s="405">
        <v>170</v>
      </c>
      <c r="W61" s="405">
        <v>159</v>
      </c>
      <c r="X61" s="394">
        <f t="shared" si="7"/>
        <v>0.29966887417218541</v>
      </c>
      <c r="Y61" s="394">
        <f t="shared" si="8"/>
        <v>6.1082988188372454E-2</v>
      </c>
      <c r="Z61" s="412">
        <v>124.66666666666667</v>
      </c>
      <c r="AA61" s="413">
        <f t="shared" si="6"/>
        <v>5.7370762386869154E-2</v>
      </c>
      <c r="AB61" s="411">
        <v>116.60000000000001</v>
      </c>
      <c r="AC61" s="413">
        <f t="shared" si="13"/>
        <v>5.365853658536586E-2</v>
      </c>
    </row>
    <row r="62" spans="1:29">
      <c r="A62" s="19" t="s">
        <v>107</v>
      </c>
      <c r="B62" s="58" t="s">
        <v>122</v>
      </c>
      <c r="C62" s="13">
        <f>'16'!C62</f>
        <v>1338</v>
      </c>
      <c r="D62" s="13">
        <f>'16'!D62</f>
        <v>889</v>
      </c>
      <c r="E62" s="13">
        <f>'16'!E62</f>
        <v>2227</v>
      </c>
      <c r="F62" s="407">
        <v>3</v>
      </c>
      <c r="G62" s="408">
        <v>7</v>
      </c>
      <c r="H62" s="408">
        <v>5</v>
      </c>
      <c r="I62" s="408">
        <v>3</v>
      </c>
      <c r="J62" s="408">
        <v>4</v>
      </c>
      <c r="K62" s="408">
        <v>19</v>
      </c>
      <c r="L62" s="409">
        <f t="shared" si="9"/>
        <v>22</v>
      </c>
      <c r="M62" s="409">
        <f t="shared" si="10"/>
        <v>7</v>
      </c>
      <c r="N62" s="409">
        <f t="shared" si="11"/>
        <v>41</v>
      </c>
      <c r="O62" s="394">
        <f t="shared" si="12"/>
        <v>0.53658536585365857</v>
      </c>
      <c r="P62" s="303">
        <v>0.66666666666666663</v>
      </c>
      <c r="Q62" s="410">
        <v>117846</v>
      </c>
      <c r="R62" s="411">
        <v>178.55621301775147</v>
      </c>
      <c r="S62" s="411">
        <v>217.37278106508879</v>
      </c>
      <c r="T62" s="411">
        <v>260.07100591715977</v>
      </c>
      <c r="U62" s="412">
        <v>176.84023668639054</v>
      </c>
      <c r="V62" s="405">
        <v>450</v>
      </c>
      <c r="W62" s="405">
        <v>323</v>
      </c>
      <c r="X62" s="394">
        <f t="shared" si="7"/>
        <v>0.69125395152792413</v>
      </c>
      <c r="Y62" s="394">
        <f t="shared" si="8"/>
        <v>0.17778580785039977</v>
      </c>
      <c r="Z62" s="412">
        <v>271.59763313609466</v>
      </c>
      <c r="AA62" s="413">
        <f t="shared" si="6"/>
        <v>0.12195672794615836</v>
      </c>
      <c r="AB62" s="411">
        <v>194.94674556213016</v>
      </c>
      <c r="AC62" s="413">
        <f t="shared" si="13"/>
        <v>8.7537829170242554E-2</v>
      </c>
    </row>
    <row r="63" spans="1:29">
      <c r="A63" s="19" t="s">
        <v>108</v>
      </c>
      <c r="B63" s="58" t="s">
        <v>122</v>
      </c>
      <c r="C63" s="13">
        <f>'16'!C63</f>
        <v>1184</v>
      </c>
      <c r="D63" s="13">
        <f>'16'!D63</f>
        <v>913</v>
      </c>
      <c r="E63" s="13">
        <f>'16'!E63</f>
        <v>2097</v>
      </c>
      <c r="F63" s="407">
        <v>0</v>
      </c>
      <c r="G63" s="408">
        <v>3</v>
      </c>
      <c r="H63" s="408">
        <v>6</v>
      </c>
      <c r="I63" s="408">
        <v>1</v>
      </c>
      <c r="J63" s="408">
        <v>2</v>
      </c>
      <c r="K63" s="408">
        <v>7</v>
      </c>
      <c r="L63" s="409">
        <f t="shared" si="9"/>
        <v>12</v>
      </c>
      <c r="M63" s="409">
        <f t="shared" si="10"/>
        <v>3</v>
      </c>
      <c r="N63" s="409">
        <f t="shared" si="11"/>
        <v>19</v>
      </c>
      <c r="O63" s="394">
        <f t="shared" si="12"/>
        <v>0.63157894736842102</v>
      </c>
      <c r="P63" s="303">
        <v>0.875</v>
      </c>
      <c r="Q63" s="410">
        <v>121073</v>
      </c>
      <c r="R63" s="411">
        <v>92.542372881355931</v>
      </c>
      <c r="S63" s="411">
        <v>199.32203389830508</v>
      </c>
      <c r="T63" s="411">
        <v>128.13559322033899</v>
      </c>
      <c r="U63" s="412">
        <v>24.322033898305087</v>
      </c>
      <c r="V63" s="405">
        <v>345</v>
      </c>
      <c r="W63" s="405">
        <v>111</v>
      </c>
      <c r="X63" s="394">
        <f t="shared" si="7"/>
        <v>0.92307692307692302</v>
      </c>
      <c r="Y63" s="394">
        <f t="shared" si="8"/>
        <v>0.13918188210761134</v>
      </c>
      <c r="Z63" s="412">
        <v>239.74576271186442</v>
      </c>
      <c r="AA63" s="413">
        <f t="shared" si="6"/>
        <v>0.11432797458839505</v>
      </c>
      <c r="AB63" s="411">
        <v>77.13559322033899</v>
      </c>
      <c r="AC63" s="413">
        <f t="shared" si="13"/>
        <v>3.6783783128440148E-2</v>
      </c>
    </row>
    <row r="64" spans="1:29">
      <c r="A64" s="19" t="s">
        <v>124</v>
      </c>
      <c r="B64" s="58" t="s">
        <v>122</v>
      </c>
      <c r="C64" s="13">
        <f>'16'!C64</f>
        <v>1791</v>
      </c>
      <c r="D64" s="13">
        <f>'16'!D64</f>
        <v>1297</v>
      </c>
      <c r="E64" s="13">
        <f>'16'!E64</f>
        <v>3088</v>
      </c>
      <c r="F64" s="407">
        <v>3</v>
      </c>
      <c r="G64" s="408">
        <v>7</v>
      </c>
      <c r="H64" s="408">
        <v>0</v>
      </c>
      <c r="I64" s="408">
        <v>1</v>
      </c>
      <c r="J64" s="408">
        <v>5</v>
      </c>
      <c r="K64" s="408">
        <v>26</v>
      </c>
      <c r="L64" s="409">
        <f t="shared" si="9"/>
        <v>16</v>
      </c>
      <c r="M64" s="409">
        <f t="shared" si="10"/>
        <v>6</v>
      </c>
      <c r="N64" s="409">
        <f t="shared" si="11"/>
        <v>42</v>
      </c>
      <c r="O64" s="394">
        <f t="shared" si="12"/>
        <v>0.38095238095238093</v>
      </c>
      <c r="P64" s="303">
        <v>0.69230769230769229</v>
      </c>
      <c r="Q64" s="410">
        <v>205807</v>
      </c>
      <c r="R64" s="411">
        <v>149.44162436548223</v>
      </c>
      <c r="S64" s="411">
        <v>150.74111675126903</v>
      </c>
      <c r="T64" s="411">
        <v>211.81725888324874</v>
      </c>
      <c r="U64" s="412">
        <v>192.30456852791878</v>
      </c>
      <c r="V64" s="405">
        <v>270</v>
      </c>
      <c r="W64" s="405">
        <v>270</v>
      </c>
      <c r="X64" s="394">
        <f t="shared" si="7"/>
        <v>0.60952380952380947</v>
      </c>
      <c r="Y64" s="394">
        <f t="shared" si="8"/>
        <v>9.7209436890139653E-2</v>
      </c>
      <c r="Z64" s="412">
        <v>158.29949238578678</v>
      </c>
      <c r="AA64" s="413">
        <f t="shared" si="6"/>
        <v>5.1262788985034578E-2</v>
      </c>
      <c r="AB64" s="411">
        <v>158.29949238578678</v>
      </c>
      <c r="AC64" s="413">
        <f t="shared" si="13"/>
        <v>5.1262788985034578E-2</v>
      </c>
    </row>
    <row r="65" spans="1:29">
      <c r="A65" s="19" t="s">
        <v>109</v>
      </c>
      <c r="B65" s="58" t="s">
        <v>122</v>
      </c>
      <c r="C65" s="13">
        <f>'16'!C65</f>
        <v>1254</v>
      </c>
      <c r="D65" s="13">
        <f>'16'!D65</f>
        <v>834</v>
      </c>
      <c r="E65" s="13">
        <f>'16'!E65</f>
        <v>2088</v>
      </c>
      <c r="F65" s="407">
        <v>2</v>
      </c>
      <c r="G65" s="408">
        <v>6</v>
      </c>
      <c r="H65" s="408">
        <v>4</v>
      </c>
      <c r="I65" s="408">
        <v>0</v>
      </c>
      <c r="J65" s="408">
        <v>2</v>
      </c>
      <c r="K65" s="408">
        <v>12</v>
      </c>
      <c r="L65" s="409">
        <f t="shared" si="9"/>
        <v>14</v>
      </c>
      <c r="M65" s="409">
        <f t="shared" si="10"/>
        <v>2</v>
      </c>
      <c r="N65" s="409">
        <f t="shared" si="11"/>
        <v>26</v>
      </c>
      <c r="O65" s="394">
        <f t="shared" si="12"/>
        <v>0.53846153846153844</v>
      </c>
      <c r="P65" s="303">
        <v>0.44444444444444442</v>
      </c>
      <c r="Q65" s="410">
        <v>48830</v>
      </c>
      <c r="R65" s="411">
        <v>41.73451327433628</v>
      </c>
      <c r="S65" s="411">
        <v>102.01769911504425</v>
      </c>
      <c r="T65" s="411">
        <v>118.24778761061947</v>
      </c>
      <c r="U65" s="412">
        <v>171.18584070796459</v>
      </c>
      <c r="V65" s="405">
        <v>174</v>
      </c>
      <c r="W65" s="405">
        <v>106</v>
      </c>
      <c r="X65" s="394">
        <f t="shared" si="7"/>
        <v>0.45644599303135891</v>
      </c>
      <c r="Y65" s="394">
        <f t="shared" si="8"/>
        <v>6.8846845014071137E-2</v>
      </c>
      <c r="Z65" s="412">
        <v>95.469026548672559</v>
      </c>
      <c r="AA65" s="413">
        <f t="shared" si="6"/>
        <v>4.5722713864306784E-2</v>
      </c>
      <c r="AB65" s="411">
        <v>58.159292035398224</v>
      </c>
      <c r="AC65" s="413">
        <f t="shared" si="13"/>
        <v>2.7854067066761603E-2</v>
      </c>
    </row>
    <row r="66" spans="1:29">
      <c r="A66" s="19" t="s">
        <v>110</v>
      </c>
      <c r="B66" s="58" t="s">
        <v>122</v>
      </c>
      <c r="C66" s="13">
        <f>'16'!C66</f>
        <v>6218</v>
      </c>
      <c r="D66" s="13">
        <f>'16'!D66</f>
        <v>4338</v>
      </c>
      <c r="E66" s="13">
        <f>'16'!E66</f>
        <v>10556</v>
      </c>
      <c r="F66" s="407">
        <v>5</v>
      </c>
      <c r="G66" s="408">
        <v>18</v>
      </c>
      <c r="H66" s="408">
        <v>7</v>
      </c>
      <c r="I66" s="408">
        <v>8</v>
      </c>
      <c r="J66" s="408">
        <v>4</v>
      </c>
      <c r="K66" s="408">
        <v>50</v>
      </c>
      <c r="L66" s="409">
        <f t="shared" si="9"/>
        <v>42</v>
      </c>
      <c r="M66" s="409">
        <f t="shared" si="10"/>
        <v>12</v>
      </c>
      <c r="N66" s="409">
        <f t="shared" si="11"/>
        <v>92</v>
      </c>
      <c r="O66" s="394">
        <f t="shared" si="12"/>
        <v>0.45652173913043476</v>
      </c>
      <c r="P66" s="303">
        <v>0.46031746031746029</v>
      </c>
      <c r="Q66" s="410">
        <v>508170</v>
      </c>
      <c r="R66" s="411">
        <v>491.86760280842526</v>
      </c>
      <c r="S66" s="411">
        <v>619.25777331995982</v>
      </c>
      <c r="T66" s="411">
        <v>652.87462387161486</v>
      </c>
      <c r="U66" s="412">
        <v>1121.2036108324974</v>
      </c>
      <c r="V66" s="405">
        <v>965</v>
      </c>
      <c r="W66" s="405">
        <v>636</v>
      </c>
      <c r="X66" s="394">
        <f t="shared" si="7"/>
        <v>0.49774266365688491</v>
      </c>
      <c r="Y66" s="394">
        <f t="shared" si="8"/>
        <v>0.10526007731417063</v>
      </c>
      <c r="Z66" s="412">
        <v>607.84353059177533</v>
      </c>
      <c r="AA66" s="413">
        <f t="shared" si="6"/>
        <v>5.7582752045450485E-2</v>
      </c>
      <c r="AB66" s="411">
        <v>400.60982948846538</v>
      </c>
      <c r="AC66" s="413">
        <f t="shared" si="13"/>
        <v>3.7950912228918658E-2</v>
      </c>
    </row>
    <row r="67" spans="1:29">
      <c r="A67" s="19" t="s">
        <v>111</v>
      </c>
      <c r="B67" s="58" t="s">
        <v>122</v>
      </c>
      <c r="C67" s="13">
        <f>'16'!C67</f>
        <v>1238</v>
      </c>
      <c r="D67" s="13">
        <f>'16'!D67</f>
        <v>944</v>
      </c>
      <c r="E67" s="13">
        <f>'16'!E67</f>
        <v>2182</v>
      </c>
      <c r="F67" s="407">
        <v>0</v>
      </c>
      <c r="G67" s="408">
        <v>1</v>
      </c>
      <c r="H67" s="408">
        <v>5</v>
      </c>
      <c r="I67" s="408">
        <v>4</v>
      </c>
      <c r="J67" s="408">
        <v>3</v>
      </c>
      <c r="K67" s="408">
        <v>19</v>
      </c>
      <c r="L67" s="409">
        <f t="shared" si="9"/>
        <v>13</v>
      </c>
      <c r="M67" s="409">
        <f t="shared" si="10"/>
        <v>7</v>
      </c>
      <c r="N67" s="409">
        <f t="shared" si="11"/>
        <v>32</v>
      </c>
      <c r="O67" s="394">
        <f t="shared" si="12"/>
        <v>0.40625</v>
      </c>
      <c r="P67" s="303">
        <v>0.75</v>
      </c>
      <c r="Q67" s="410">
        <v>129457.8</v>
      </c>
      <c r="R67" s="411">
        <v>130.99428571428572</v>
      </c>
      <c r="S67" s="411">
        <v>166.72</v>
      </c>
      <c r="T67" s="411">
        <v>223.28571428571428</v>
      </c>
      <c r="U67" s="412">
        <v>160.57142857142858</v>
      </c>
      <c r="V67" s="405">
        <v>510</v>
      </c>
      <c r="W67" s="405">
        <v>245</v>
      </c>
      <c r="X67" s="394">
        <f t="shared" si="7"/>
        <v>0.64962593516209466</v>
      </c>
      <c r="Y67" s="394">
        <f t="shared" si="8"/>
        <v>0.13644101086814195</v>
      </c>
      <c r="Z67" s="412">
        <v>291.42857142857139</v>
      </c>
      <c r="AA67" s="413">
        <f t="shared" si="6"/>
        <v>0.13356029854654966</v>
      </c>
      <c r="AB67" s="411">
        <v>140</v>
      </c>
      <c r="AC67" s="413">
        <f t="shared" si="13"/>
        <v>6.4161319890009172E-2</v>
      </c>
    </row>
    <row r="68" spans="1:29">
      <c r="A68" s="19" t="s">
        <v>112</v>
      </c>
      <c r="B68" s="58" t="s">
        <v>118</v>
      </c>
      <c r="C68" s="13">
        <f>'16'!C68</f>
        <v>10239</v>
      </c>
      <c r="D68" s="13">
        <f>'16'!D68</f>
        <v>7432</v>
      </c>
      <c r="E68" s="13">
        <f>'16'!E68</f>
        <v>17671</v>
      </c>
      <c r="F68" s="407">
        <v>0</v>
      </c>
      <c r="G68" s="408">
        <v>31</v>
      </c>
      <c r="H68" s="408">
        <v>17</v>
      </c>
      <c r="I68" s="408">
        <v>10</v>
      </c>
      <c r="J68" s="408">
        <v>13</v>
      </c>
      <c r="K68" s="408">
        <v>76</v>
      </c>
      <c r="L68" s="409">
        <f t="shared" si="9"/>
        <v>71</v>
      </c>
      <c r="M68" s="409">
        <f t="shared" si="10"/>
        <v>23</v>
      </c>
      <c r="N68" s="409">
        <f t="shared" si="11"/>
        <v>147</v>
      </c>
      <c r="O68" s="394">
        <f>L68/N68</f>
        <v>0.48299319727891155</v>
      </c>
      <c r="P68" s="303">
        <v>0.57425742574257421</v>
      </c>
      <c r="Q68" s="410">
        <v>565022.32000000007</v>
      </c>
      <c r="R68" s="411">
        <v>861.04477611940297</v>
      </c>
      <c r="S68" s="411">
        <v>1187.9228855721392</v>
      </c>
      <c r="T68" s="411">
        <v>1156.0323383084578</v>
      </c>
      <c r="U68" s="412">
        <v>1558.6218905472635</v>
      </c>
      <c r="V68" s="405">
        <v>1844</v>
      </c>
      <c r="W68" s="405">
        <v>1081</v>
      </c>
      <c r="X68" s="394">
        <f t="shared" si="7"/>
        <v>0.56796030480241011</v>
      </c>
      <c r="Y68" s="394">
        <f t="shared" si="8"/>
        <v>0.11595086082799741</v>
      </c>
      <c r="Z68" s="412">
        <v>1178.8756218905473</v>
      </c>
      <c r="AA68" s="413">
        <f t="shared" si="6"/>
        <v>6.6712445356264347E-2</v>
      </c>
      <c r="AB68" s="411">
        <v>691.08706467661693</v>
      </c>
      <c r="AC68" s="413">
        <f>AB68/E68</f>
        <v>3.9108543074903343E-2</v>
      </c>
    </row>
    <row r="69" spans="1:29">
      <c r="A69" s="19" t="s">
        <v>113</v>
      </c>
      <c r="B69" s="58" t="s">
        <v>122</v>
      </c>
      <c r="C69" s="13">
        <f>'16'!C69</f>
        <v>871</v>
      </c>
      <c r="D69" s="13">
        <f>'16'!D69</f>
        <v>650</v>
      </c>
      <c r="E69" s="13">
        <f>'16'!E69</f>
        <v>1521</v>
      </c>
      <c r="F69" s="407">
        <v>1</v>
      </c>
      <c r="G69" s="408">
        <v>1</v>
      </c>
      <c r="H69" s="408">
        <v>2</v>
      </c>
      <c r="I69" s="408">
        <v>1</v>
      </c>
      <c r="J69" s="408">
        <v>0</v>
      </c>
      <c r="K69" s="408">
        <v>1</v>
      </c>
      <c r="L69" s="409">
        <f t="shared" si="9"/>
        <v>5</v>
      </c>
      <c r="M69" s="409">
        <f t="shared" si="10"/>
        <v>1</v>
      </c>
      <c r="N69" s="409">
        <f t="shared" si="11"/>
        <v>6</v>
      </c>
      <c r="O69" s="394">
        <f>L69/N69</f>
        <v>0.83333333333333337</v>
      </c>
      <c r="P69" s="303">
        <v>1</v>
      </c>
      <c r="Q69" s="410">
        <v>27240</v>
      </c>
      <c r="R69" s="411">
        <v>40.821428571428577</v>
      </c>
      <c r="S69" s="411">
        <v>48.758928571428577</v>
      </c>
      <c r="T69" s="411">
        <v>37.419642857142861</v>
      </c>
      <c r="U69" s="412">
        <v>3.5267857142857144</v>
      </c>
      <c r="V69" s="405">
        <v>69</v>
      </c>
      <c r="W69" s="405">
        <v>53</v>
      </c>
      <c r="X69" s="394">
        <f t="shared" si="7"/>
        <v>0.96212121212121215</v>
      </c>
      <c r="Y69" s="394">
        <f t="shared" si="8"/>
        <v>5.8895698318775246E-2</v>
      </c>
      <c r="Z69" s="412">
        <v>48.669642857142861</v>
      </c>
      <c r="AA69" s="413">
        <f>Z69/E69</f>
        <v>3.1998450267681042E-2</v>
      </c>
      <c r="AB69" s="411">
        <v>37.383928571428577</v>
      </c>
      <c r="AC69" s="413">
        <f>AB69/E69</f>
        <v>2.4578519770827468E-2</v>
      </c>
    </row>
    <row r="70" spans="1:29">
      <c r="A70" s="19" t="s">
        <v>114</v>
      </c>
      <c r="B70" s="58" t="s">
        <v>118</v>
      </c>
      <c r="C70" s="13">
        <f>'16'!C70</f>
        <v>15734</v>
      </c>
      <c r="D70" s="13">
        <f>'16'!D70</f>
        <v>10858</v>
      </c>
      <c r="E70" s="13">
        <f>'16'!E70</f>
        <v>26592</v>
      </c>
      <c r="F70" s="407">
        <v>18</v>
      </c>
      <c r="G70" s="408">
        <v>40</v>
      </c>
      <c r="H70" s="408">
        <v>47</v>
      </c>
      <c r="I70" s="408">
        <v>15</v>
      </c>
      <c r="J70" s="408">
        <v>15</v>
      </c>
      <c r="K70" s="408">
        <v>122</v>
      </c>
      <c r="L70" s="409">
        <f t="shared" si="9"/>
        <v>135</v>
      </c>
      <c r="M70" s="409">
        <f t="shared" si="10"/>
        <v>30</v>
      </c>
      <c r="N70" s="409">
        <f t="shared" si="11"/>
        <v>257</v>
      </c>
      <c r="O70" s="394">
        <f>L70/N70</f>
        <v>0.52529182879377434</v>
      </c>
      <c r="P70" s="303">
        <v>0.65573770491803274</v>
      </c>
      <c r="Q70" s="410">
        <v>1168439.25</v>
      </c>
      <c r="R70" s="411">
        <v>1555.6259087904825</v>
      </c>
      <c r="S70" s="411">
        <v>2037.9378717779246</v>
      </c>
      <c r="T70" s="411">
        <v>1545.4362194315927</v>
      </c>
      <c r="U70" s="414">
        <v>1488.0528750826172</v>
      </c>
      <c r="V70" s="405">
        <v>3373</v>
      </c>
      <c r="W70" s="405">
        <v>1020</v>
      </c>
      <c r="X70" s="394">
        <f>(R70+S70)/(R70+S70+U70)</f>
        <v>0.70716939589927075</v>
      </c>
      <c r="Y70" s="394">
        <f>(R70+S70)/E70</f>
        <v>0.13513702544255443</v>
      </c>
      <c r="Z70" s="412">
        <v>2358.647719762062</v>
      </c>
      <c r="AA70" s="413">
        <f>Z70/E70</f>
        <v>8.8697642891172615E-2</v>
      </c>
      <c r="AB70" s="411">
        <v>713.25842696629218</v>
      </c>
      <c r="AC70" s="413">
        <f>AB70/E70</f>
        <v>2.6822293432847932E-2</v>
      </c>
    </row>
    <row r="71" spans="1:29">
      <c r="A71" s="462" t="str">
        <f>'1'!A70</f>
        <v>Statewide Total</v>
      </c>
      <c r="B71" s="482"/>
      <c r="C71" s="14">
        <f>'16'!C71</f>
        <v>432581</v>
      </c>
      <c r="D71" s="14">
        <f>'16'!D71</f>
        <v>296957</v>
      </c>
      <c r="E71" s="14">
        <f>'16'!E71</f>
        <v>729538</v>
      </c>
      <c r="F71" s="15">
        <f t="shared" ref="F71:K71" si="14">SUM(F4:F70)</f>
        <v>639</v>
      </c>
      <c r="G71" s="15">
        <f t="shared" si="14"/>
        <v>1561</v>
      </c>
      <c r="H71" s="15">
        <f t="shared" si="14"/>
        <v>1061</v>
      </c>
      <c r="I71" s="15">
        <f t="shared" si="14"/>
        <v>475</v>
      </c>
      <c r="J71" s="15">
        <f t="shared" si="14"/>
        <v>516</v>
      </c>
      <c r="K71" s="15">
        <f t="shared" si="14"/>
        <v>4248</v>
      </c>
      <c r="L71" s="15">
        <f>F71+G71+H71+I71+J71</f>
        <v>4252</v>
      </c>
      <c r="M71" s="15">
        <f t="shared" si="10"/>
        <v>991</v>
      </c>
      <c r="N71" s="15">
        <f t="shared" si="11"/>
        <v>8500</v>
      </c>
      <c r="O71" s="126">
        <f>L71/N71</f>
        <v>0.50023529411764711</v>
      </c>
      <c r="P71" s="126">
        <v>0.66600000000000004</v>
      </c>
      <c r="Q71" s="15">
        <f>SUM(Q4:Q70)</f>
        <v>31438237.450000003</v>
      </c>
      <c r="R71" s="415">
        <f t="shared" ref="R71:W71" si="15">SUM(R4:R70)</f>
        <v>46244.657144343335</v>
      </c>
      <c r="S71" s="415">
        <f t="shared" si="15"/>
        <v>61220.074875681654</v>
      </c>
      <c r="T71" s="415">
        <f t="shared" si="15"/>
        <v>60765.267979975019</v>
      </c>
      <c r="U71" s="415">
        <f t="shared" si="15"/>
        <v>61938.701624309404</v>
      </c>
      <c r="V71" s="15">
        <f t="shared" si="15"/>
        <v>91596</v>
      </c>
      <c r="W71" s="15">
        <f t="shared" si="15"/>
        <v>45215</v>
      </c>
      <c r="X71" s="126">
        <f>(R71+S71)/(R71+S71+U71)</f>
        <v>0.63437162817873671</v>
      </c>
      <c r="Y71" s="126">
        <f>(R71+S71)/E71</f>
        <v>0.14730518769416398</v>
      </c>
      <c r="Z71" s="15">
        <f>SUM(Z4:Z70)</f>
        <v>57978.336874296969</v>
      </c>
      <c r="AA71" s="126">
        <f>Z71/E71</f>
        <v>7.9472675685566707E-2</v>
      </c>
      <c r="AB71" s="20">
        <f>SUM(AB4:AB70)</f>
        <v>28584.802381393158</v>
      </c>
      <c r="AC71" s="126">
        <f>AB71/E71</f>
        <v>3.918206095007136E-2</v>
      </c>
    </row>
    <row r="72" spans="1:29">
      <c r="A72" s="507" t="str">
        <f>'16'!A72:AE72</f>
        <v>* 2010 County population estimates from PA Data Center, Penn State University</v>
      </c>
      <c r="B72" s="507"/>
      <c r="C72" s="507"/>
      <c r="D72" s="507"/>
      <c r="E72" s="507"/>
      <c r="F72" s="507"/>
      <c r="G72" s="507"/>
      <c r="H72" s="507"/>
      <c r="I72" s="507"/>
      <c r="J72" s="507"/>
      <c r="K72" s="507"/>
      <c r="L72" s="507"/>
      <c r="M72" s="507"/>
      <c r="N72" s="507"/>
      <c r="O72" s="507"/>
      <c r="P72" s="507"/>
      <c r="Q72" s="507"/>
      <c r="R72" s="507"/>
      <c r="S72" s="507"/>
      <c r="T72" s="507"/>
      <c r="U72" s="507"/>
      <c r="V72" s="507"/>
      <c r="W72" s="507"/>
      <c r="X72" s="507"/>
      <c r="Y72" s="507"/>
      <c r="Z72" s="507"/>
      <c r="AA72" s="507"/>
      <c r="AB72" s="507"/>
      <c r="AC72" s="507"/>
    </row>
    <row r="73" spans="1:29">
      <c r="A73" s="522" t="s">
        <v>628</v>
      </c>
      <c r="B73" s="522"/>
      <c r="C73" s="522"/>
      <c r="D73" s="522"/>
      <c r="E73" s="522"/>
      <c r="F73" s="522"/>
      <c r="G73" s="522"/>
      <c r="H73" s="522"/>
      <c r="I73" s="522"/>
      <c r="J73" s="522"/>
      <c r="K73" s="522"/>
      <c r="L73" s="522"/>
      <c r="M73" s="522"/>
      <c r="N73" s="522"/>
      <c r="O73" s="522"/>
      <c r="P73" s="522"/>
      <c r="Q73" s="522"/>
      <c r="R73" s="522"/>
      <c r="S73" s="522"/>
      <c r="T73" s="522"/>
      <c r="U73" s="522"/>
      <c r="V73" s="522"/>
      <c r="W73" s="522"/>
      <c r="X73" s="522"/>
      <c r="Y73" s="522"/>
      <c r="Z73" s="522"/>
      <c r="AA73" s="522"/>
      <c r="AB73" s="522"/>
      <c r="AC73" s="522"/>
    </row>
    <row r="74" spans="1:29">
      <c r="A74" s="133" t="s">
        <v>653</v>
      </c>
      <c r="B74" s="133"/>
      <c r="C74" s="133"/>
      <c r="D74" s="133"/>
      <c r="E74" s="133"/>
      <c r="F74" s="217"/>
      <c r="G74" s="217"/>
      <c r="H74" s="217"/>
      <c r="I74" s="217"/>
      <c r="J74" s="217"/>
      <c r="K74" s="217"/>
      <c r="L74" s="217"/>
      <c r="M74" s="217"/>
      <c r="N74" s="217"/>
      <c r="O74" s="416"/>
      <c r="P74" s="217"/>
      <c r="Q74" s="417"/>
      <c r="R74" s="417"/>
      <c r="S74" s="416"/>
      <c r="T74" s="417"/>
      <c r="U74" s="417"/>
      <c r="V74" s="417"/>
      <c r="W74" s="417"/>
      <c r="X74" s="418"/>
      <c r="Y74" s="418"/>
      <c r="Z74" s="417"/>
      <c r="AA74" s="416"/>
      <c r="AB74" s="417"/>
      <c r="AC74" s="419"/>
    </row>
    <row r="75" spans="1:29">
      <c r="A75" s="522" t="s">
        <v>666</v>
      </c>
      <c r="B75" s="522"/>
      <c r="C75" s="522"/>
      <c r="D75" s="522"/>
      <c r="E75" s="522"/>
      <c r="F75" s="522"/>
      <c r="G75" s="522"/>
      <c r="H75" s="522"/>
      <c r="I75" s="522"/>
      <c r="J75" s="522"/>
      <c r="K75" s="522"/>
      <c r="L75" s="522"/>
      <c r="M75" s="522"/>
      <c r="N75" s="522"/>
      <c r="O75" s="522"/>
      <c r="P75" s="522"/>
      <c r="Q75" s="522"/>
      <c r="R75" s="522"/>
      <c r="S75" s="522"/>
      <c r="T75" s="522"/>
      <c r="U75" s="522"/>
      <c r="V75" s="522"/>
      <c r="W75" s="522"/>
      <c r="X75" s="522"/>
      <c r="Y75" s="522"/>
      <c r="Z75" s="522"/>
      <c r="AA75" s="522"/>
      <c r="AB75" s="522"/>
      <c r="AC75" s="522"/>
    </row>
    <row r="76" spans="1:29">
      <c r="A76" s="1"/>
      <c r="B76" s="1"/>
      <c r="C76" s="1"/>
      <c r="D76" s="1"/>
      <c r="E76" s="1"/>
      <c r="F76" s="84"/>
      <c r="G76" s="84"/>
      <c r="H76" s="84"/>
      <c r="I76" s="84"/>
      <c r="J76" s="84"/>
      <c r="K76" s="84"/>
      <c r="R76" s="421"/>
      <c r="AA76" s="420"/>
      <c r="AB76" s="423"/>
      <c r="AC76" s="84"/>
    </row>
    <row r="77" spans="1:29">
      <c r="S77" s="421"/>
      <c r="AC77" s="423"/>
    </row>
    <row r="78" spans="1:29">
      <c r="AC78" s="421"/>
    </row>
    <row r="79" spans="1:29">
      <c r="AC79" s="421"/>
    </row>
  </sheetData>
  <mergeCells count="7">
    <mergeCell ref="A1:AC1"/>
    <mergeCell ref="A75:AC75"/>
    <mergeCell ref="A72:AC72"/>
    <mergeCell ref="A73:AC73"/>
    <mergeCell ref="A2:E2"/>
    <mergeCell ref="F2:AC2"/>
    <mergeCell ref="A71:B71"/>
  </mergeCells>
  <phoneticPr fontId="3" type="noConversion"/>
  <printOptions horizontalCentered="1"/>
  <pageMargins left="0.3" right="0.3" top="0.5" bottom="0.5" header="0.25" footer="0.25"/>
  <pageSetup fitToHeight="2" orientation="landscape" verticalDpi="1200" r:id="rId1"/>
  <headerFooter alignWithMargins="0">
    <oddFooter>&amp;L&amp;8Prepared by:  Office of Child Development and Early Learning&amp;C&amp;8&amp;P&amp;R&amp;8Updated: 11/1/2011</oddFooter>
  </headerFooter>
  <colBreaks count="1" manualBreakCount="1">
    <brk id="23" max="1048575" man="1"/>
  </colBreaks>
  <ignoredErrors>
    <ignoredError sqref="AA71" formula="1"/>
  </ignoredErrors>
</worksheet>
</file>

<file path=xl/worksheets/sheet14.xml><?xml version="1.0" encoding="utf-8"?>
<worksheet xmlns="http://schemas.openxmlformats.org/spreadsheetml/2006/main" xmlns:r="http://schemas.openxmlformats.org/officeDocument/2006/relationships">
  <sheetPr codeName="Sheet16" enableFormatConditionsCalculation="0">
    <tabColor indexed="13"/>
  </sheetPr>
  <dimension ref="A1:AC78"/>
  <sheetViews>
    <sheetView zoomScaleNormal="100" workbookViewId="0">
      <pane xSplit="1" ySplit="3" topLeftCell="B4" activePane="bottomRight" state="frozen"/>
      <selection pane="topRight" activeCell="B1" sqref="B1"/>
      <selection pane="bottomLeft" activeCell="A4" sqref="A4"/>
      <selection pane="bottomRight" sqref="A1:U1"/>
    </sheetView>
  </sheetViews>
  <sheetFormatPr defaultRowHeight="11.25"/>
  <cols>
    <col min="1" max="1" width="14.42578125" style="16" customWidth="1"/>
    <col min="2" max="2" width="12.28515625" style="17" customWidth="1"/>
    <col min="3" max="4" width="9.28515625" style="17" customWidth="1"/>
    <col min="5" max="5" width="9.28515625" style="86" customWidth="1"/>
    <col min="6" max="6" width="30.85546875" style="86" bestFit="1" customWidth="1"/>
    <col min="7" max="7" width="8.42578125" style="18" bestFit="1" customWidth="1"/>
    <col min="8" max="8" width="10.42578125" style="86" bestFit="1" customWidth="1"/>
    <col min="9" max="9" width="11" style="86" customWidth="1"/>
    <col min="10" max="10" width="10.42578125" style="86" bestFit="1" customWidth="1"/>
    <col min="11" max="12" width="7.85546875" style="86" bestFit="1" customWidth="1"/>
    <col min="13" max="14" width="7.7109375" style="86" bestFit="1" customWidth="1"/>
    <col min="15" max="15" width="7.7109375" style="16" bestFit="1" customWidth="1"/>
    <col min="16" max="16" width="8.7109375" style="16" customWidth="1"/>
    <col min="17" max="17" width="8.42578125" style="16" customWidth="1"/>
    <col min="18" max="18" width="8.5703125" style="16" customWidth="1"/>
    <col min="19" max="19" width="11.42578125" style="16" bestFit="1" customWidth="1"/>
    <col min="20" max="20" width="11.85546875" style="16" customWidth="1"/>
    <col min="21" max="21" width="11.42578125" style="17" bestFit="1" customWidth="1"/>
    <col min="22" max="22" width="8.7109375" style="86" hidden="1" customWidth="1"/>
    <col min="23" max="23" width="11.85546875" style="86" customWidth="1"/>
    <col min="24" max="24" width="11.85546875" style="84" customWidth="1"/>
    <col min="25" max="25" width="9.28515625" style="1" customWidth="1"/>
    <col min="26" max="26" width="11.28515625" style="1" customWidth="1"/>
    <col min="27" max="27" width="14" style="1" customWidth="1"/>
    <col min="28" max="29" width="9.140625" style="12"/>
    <col min="30" max="16384" width="9.140625" style="1"/>
  </cols>
  <sheetData>
    <row r="1" spans="1:29" s="21" customFormat="1" ht="12">
      <c r="A1" s="528" t="str">
        <f>'Table of Contents'!B19&amp;":  "&amp;'Table of Contents'!C19</f>
        <v>Tab 13:  Child Care Works/Subsidy Reach Data</v>
      </c>
      <c r="B1" s="528"/>
      <c r="C1" s="528"/>
      <c r="D1" s="528"/>
      <c r="E1" s="528"/>
      <c r="F1" s="529"/>
      <c r="G1" s="529"/>
      <c r="H1" s="529"/>
      <c r="I1" s="529"/>
      <c r="J1" s="529"/>
      <c r="K1" s="529"/>
      <c r="L1" s="529"/>
      <c r="M1" s="529"/>
      <c r="N1" s="529"/>
      <c r="O1" s="529"/>
      <c r="P1" s="529"/>
      <c r="Q1" s="529"/>
      <c r="R1" s="529"/>
      <c r="S1" s="529"/>
      <c r="T1" s="529"/>
      <c r="U1" s="529"/>
      <c r="V1" s="424"/>
      <c r="W1" s="424"/>
      <c r="X1" s="424"/>
      <c r="Y1" s="68"/>
      <c r="Z1" s="68"/>
      <c r="AA1" s="68"/>
      <c r="AB1" s="66"/>
      <c r="AC1" s="66"/>
    </row>
    <row r="2" spans="1:29" ht="12">
      <c r="A2" s="530" t="s">
        <v>494</v>
      </c>
      <c r="B2" s="531"/>
      <c r="C2" s="531"/>
      <c r="D2" s="531"/>
      <c r="E2" s="532"/>
      <c r="F2" s="572" t="s">
        <v>208</v>
      </c>
      <c r="G2" s="573"/>
      <c r="H2" s="573"/>
      <c r="I2" s="573"/>
      <c r="J2" s="573"/>
      <c r="K2" s="573"/>
      <c r="L2" s="573"/>
      <c r="M2" s="573"/>
      <c r="N2" s="573"/>
      <c r="O2" s="573"/>
      <c r="P2" s="573"/>
      <c r="Q2" s="573"/>
      <c r="R2" s="573"/>
      <c r="S2" s="573"/>
      <c r="T2" s="573"/>
      <c r="U2" s="573"/>
      <c r="V2" s="573"/>
      <c r="W2" s="573"/>
      <c r="X2" s="573"/>
      <c r="Y2" s="4"/>
      <c r="Z2" s="4"/>
      <c r="AA2" s="4"/>
    </row>
    <row r="3" spans="1:29" s="4" customFormat="1" ht="48">
      <c r="A3" s="362" t="str">
        <f>'1'!A2</f>
        <v>County</v>
      </c>
      <c r="B3" s="347" t="str">
        <f>'1'!C2</f>
        <v>County Classification</v>
      </c>
      <c r="C3" s="363" t="str">
        <f>'16'!C2</f>
        <v># of Children Ages 0-2*</v>
      </c>
      <c r="D3" s="363" t="str">
        <f>'16'!D2</f>
        <v># of Children Ages 3-4*</v>
      </c>
      <c r="E3" s="363" t="str">
        <f>'16'!E2</f>
        <v># of Children Under 5*</v>
      </c>
      <c r="F3" s="363" t="s">
        <v>206</v>
      </c>
      <c r="G3" s="363" t="s">
        <v>166</v>
      </c>
      <c r="H3" s="364" t="s">
        <v>368</v>
      </c>
      <c r="I3" s="363" t="s">
        <v>283</v>
      </c>
      <c r="J3" s="363" t="s">
        <v>40</v>
      </c>
      <c r="K3" s="363" t="s">
        <v>17</v>
      </c>
      <c r="L3" s="363" t="s">
        <v>18</v>
      </c>
      <c r="M3" s="363" t="s">
        <v>19</v>
      </c>
      <c r="N3" s="363" t="s">
        <v>222</v>
      </c>
      <c r="O3" s="363" t="s">
        <v>184</v>
      </c>
      <c r="P3" s="363" t="s">
        <v>278</v>
      </c>
      <c r="Q3" s="363" t="s">
        <v>279</v>
      </c>
      <c r="R3" s="363" t="s">
        <v>280</v>
      </c>
      <c r="S3" s="365" t="s">
        <v>2</v>
      </c>
      <c r="T3" s="365" t="s">
        <v>3</v>
      </c>
      <c r="U3" s="365" t="s">
        <v>207</v>
      </c>
      <c r="V3" s="425"/>
      <c r="W3" s="366" t="s">
        <v>296</v>
      </c>
      <c r="X3" s="366" t="s">
        <v>549</v>
      </c>
      <c r="AB3" s="367"/>
      <c r="AC3" s="367"/>
    </row>
    <row r="4" spans="1:29">
      <c r="A4" s="19" t="s">
        <v>50</v>
      </c>
      <c r="B4" s="58" t="s">
        <v>122</v>
      </c>
      <c r="C4" s="308">
        <f>'16'!C4</f>
        <v>3260</v>
      </c>
      <c r="D4" s="308">
        <f>'16'!D4</f>
        <v>2334</v>
      </c>
      <c r="E4" s="308">
        <f>'16'!E4</f>
        <v>5594</v>
      </c>
      <c r="F4" s="297" t="s">
        <v>312</v>
      </c>
      <c r="G4" s="297">
        <v>1</v>
      </c>
      <c r="H4" s="410">
        <v>1928538</v>
      </c>
      <c r="I4" s="410">
        <v>247079</v>
      </c>
      <c r="J4" s="426">
        <f>H4+I4</f>
        <v>2175617</v>
      </c>
      <c r="K4" s="427">
        <v>126</v>
      </c>
      <c r="L4" s="427">
        <v>166</v>
      </c>
      <c r="M4" s="427">
        <v>205</v>
      </c>
      <c r="N4" s="393">
        <f>K4+L4</f>
        <v>292</v>
      </c>
      <c r="O4" s="393">
        <f>K4+L4+M4</f>
        <v>497</v>
      </c>
      <c r="P4" s="297">
        <v>0</v>
      </c>
      <c r="Q4" s="297">
        <v>0</v>
      </c>
      <c r="R4" s="297">
        <v>0</v>
      </c>
      <c r="S4" s="394">
        <f t="shared" ref="S4:S35" si="0">K4/C4</f>
        <v>3.8650306748466257E-2</v>
      </c>
      <c r="T4" s="394">
        <f t="shared" ref="T4:T35" si="1">L4/D4</f>
        <v>7.1122536418166238E-2</v>
      </c>
      <c r="U4" s="394">
        <f t="shared" ref="U4:U35" si="2">N4/E4</f>
        <v>5.2198784411869863E-2</v>
      </c>
      <c r="W4" s="303">
        <v>0.9476861167002012</v>
      </c>
      <c r="X4" s="303">
        <v>5.2313883299798802E-2</v>
      </c>
    </row>
    <row r="5" spans="1:29" ht="33.75">
      <c r="A5" s="19" t="s">
        <v>51</v>
      </c>
      <c r="B5" s="58" t="s">
        <v>118</v>
      </c>
      <c r="C5" s="308">
        <f>'16'!C5</f>
        <v>38336</v>
      </c>
      <c r="D5" s="308">
        <f>'16'!D5</f>
        <v>25304</v>
      </c>
      <c r="E5" s="308">
        <f>'16'!E5</f>
        <v>63640</v>
      </c>
      <c r="F5" s="297" t="s">
        <v>313</v>
      </c>
      <c r="G5" s="297">
        <v>3</v>
      </c>
      <c r="H5" s="410">
        <v>70469312</v>
      </c>
      <c r="I5" s="410">
        <v>8130495</v>
      </c>
      <c r="J5" s="426">
        <f t="shared" ref="J5:J68" si="3">H5+I5</f>
        <v>78599807</v>
      </c>
      <c r="K5" s="427">
        <v>3853</v>
      </c>
      <c r="L5" s="427">
        <v>4670</v>
      </c>
      <c r="M5" s="427">
        <v>6090</v>
      </c>
      <c r="N5" s="393">
        <f t="shared" ref="N5:N68" si="4">K5+L5</f>
        <v>8523</v>
      </c>
      <c r="O5" s="393">
        <f t="shared" ref="O5:O59" si="5">K5+L5+M5</f>
        <v>14613</v>
      </c>
      <c r="P5" s="297">
        <v>233</v>
      </c>
      <c r="Q5" s="297">
        <v>119</v>
      </c>
      <c r="R5" s="297">
        <v>196</v>
      </c>
      <c r="S5" s="394">
        <f t="shared" si="0"/>
        <v>0.10050605175292153</v>
      </c>
      <c r="T5" s="394">
        <f t="shared" si="1"/>
        <v>0.18455580145431552</v>
      </c>
      <c r="U5" s="394">
        <f t="shared" si="2"/>
        <v>0.13392520427404148</v>
      </c>
      <c r="W5" s="303">
        <v>0.68986518853076029</v>
      </c>
      <c r="X5" s="303">
        <v>0.31013481146923971</v>
      </c>
    </row>
    <row r="6" spans="1:29">
      <c r="A6" s="19" t="s">
        <v>52</v>
      </c>
      <c r="B6" s="58" t="s">
        <v>122</v>
      </c>
      <c r="C6" s="308">
        <f>'16'!C6</f>
        <v>2129</v>
      </c>
      <c r="D6" s="308">
        <f>'16'!D6</f>
        <v>1476</v>
      </c>
      <c r="E6" s="308">
        <f>'16'!E6</f>
        <v>3605</v>
      </c>
      <c r="F6" s="297" t="s">
        <v>314</v>
      </c>
      <c r="G6" s="297">
        <v>1</v>
      </c>
      <c r="H6" s="410">
        <v>1988207</v>
      </c>
      <c r="I6" s="410">
        <v>292826</v>
      </c>
      <c r="J6" s="426">
        <f t="shared" si="3"/>
        <v>2281033</v>
      </c>
      <c r="K6" s="427">
        <v>143</v>
      </c>
      <c r="L6" s="427">
        <v>189</v>
      </c>
      <c r="M6" s="427">
        <v>234</v>
      </c>
      <c r="N6" s="393">
        <f t="shared" si="4"/>
        <v>332</v>
      </c>
      <c r="O6" s="393">
        <f t="shared" si="5"/>
        <v>566</v>
      </c>
      <c r="P6" s="297">
        <v>0</v>
      </c>
      <c r="Q6" s="297">
        <v>0</v>
      </c>
      <c r="R6" s="297">
        <v>0</v>
      </c>
      <c r="S6" s="394">
        <f t="shared" si="0"/>
        <v>6.7167684358853924E-2</v>
      </c>
      <c r="T6" s="394">
        <f t="shared" si="1"/>
        <v>0.12804878048780488</v>
      </c>
      <c r="U6" s="394">
        <f t="shared" si="2"/>
        <v>9.2094313453536761E-2</v>
      </c>
      <c r="W6" s="303">
        <v>0.77385159010600701</v>
      </c>
      <c r="X6" s="303">
        <v>0.22614840989399299</v>
      </c>
    </row>
    <row r="7" spans="1:29">
      <c r="A7" s="19" t="s">
        <v>53</v>
      </c>
      <c r="B7" s="58" t="s">
        <v>118</v>
      </c>
      <c r="C7" s="308">
        <f>'16'!C7</f>
        <v>5417</v>
      </c>
      <c r="D7" s="308">
        <f>'16'!D7</f>
        <v>3549</v>
      </c>
      <c r="E7" s="308">
        <f>'16'!E7</f>
        <v>8966</v>
      </c>
      <c r="F7" s="297" t="s">
        <v>315</v>
      </c>
      <c r="G7" s="297">
        <v>1</v>
      </c>
      <c r="H7" s="410">
        <v>7723992</v>
      </c>
      <c r="I7" s="410">
        <v>1033115</v>
      </c>
      <c r="J7" s="426">
        <f t="shared" si="3"/>
        <v>8757107</v>
      </c>
      <c r="K7" s="427">
        <v>460</v>
      </c>
      <c r="L7" s="427">
        <v>561</v>
      </c>
      <c r="M7" s="427">
        <v>799</v>
      </c>
      <c r="N7" s="393">
        <f t="shared" si="4"/>
        <v>1021</v>
      </c>
      <c r="O7" s="393">
        <f t="shared" si="5"/>
        <v>1820</v>
      </c>
      <c r="P7" s="297">
        <v>42</v>
      </c>
      <c r="Q7" s="297">
        <v>17</v>
      </c>
      <c r="R7" s="297">
        <v>54</v>
      </c>
      <c r="S7" s="394">
        <f t="shared" si="0"/>
        <v>8.4917851209156361E-2</v>
      </c>
      <c r="T7" s="394">
        <f t="shared" si="1"/>
        <v>0.158072696534235</v>
      </c>
      <c r="U7" s="394">
        <f t="shared" si="2"/>
        <v>0.11387463751951818</v>
      </c>
      <c r="W7" s="303">
        <v>0.66373626373626371</v>
      </c>
      <c r="X7" s="303">
        <v>0.33626373626373629</v>
      </c>
    </row>
    <row r="8" spans="1:29">
      <c r="A8" s="19" t="s">
        <v>54</v>
      </c>
      <c r="B8" s="58" t="s">
        <v>122</v>
      </c>
      <c r="C8" s="308">
        <f>'16'!C8</f>
        <v>1561</v>
      </c>
      <c r="D8" s="308">
        <f>'16'!D8</f>
        <v>1066</v>
      </c>
      <c r="E8" s="308">
        <f>'16'!E8</f>
        <v>2627</v>
      </c>
      <c r="F8" s="297" t="s">
        <v>316</v>
      </c>
      <c r="G8" s="297">
        <v>1</v>
      </c>
      <c r="H8" s="410">
        <v>410280</v>
      </c>
      <c r="I8" s="410">
        <v>153562</v>
      </c>
      <c r="J8" s="426">
        <f t="shared" si="3"/>
        <v>563842</v>
      </c>
      <c r="K8" s="427">
        <v>23</v>
      </c>
      <c r="L8" s="427">
        <v>46</v>
      </c>
      <c r="M8" s="427">
        <v>54</v>
      </c>
      <c r="N8" s="393">
        <f t="shared" si="4"/>
        <v>69</v>
      </c>
      <c r="O8" s="393">
        <f t="shared" si="5"/>
        <v>123</v>
      </c>
      <c r="P8" s="297">
        <v>1</v>
      </c>
      <c r="Q8" s="297">
        <v>1</v>
      </c>
      <c r="R8" s="297">
        <v>2</v>
      </c>
      <c r="S8" s="394">
        <f t="shared" si="0"/>
        <v>1.4734144778987828E-2</v>
      </c>
      <c r="T8" s="394">
        <f t="shared" si="1"/>
        <v>4.3151969981238276E-2</v>
      </c>
      <c r="U8" s="394">
        <f t="shared" si="2"/>
        <v>2.6265702322040351E-2</v>
      </c>
      <c r="W8" s="303">
        <v>0.86991869918699183</v>
      </c>
      <c r="X8" s="303">
        <v>0.13008130081300817</v>
      </c>
    </row>
    <row r="9" spans="1:29">
      <c r="A9" s="19" t="s">
        <v>55</v>
      </c>
      <c r="B9" s="58" t="s">
        <v>118</v>
      </c>
      <c r="C9" s="308">
        <f>'16'!C9</f>
        <v>14834</v>
      </c>
      <c r="D9" s="308">
        <f>'16'!D9</f>
        <v>10454</v>
      </c>
      <c r="E9" s="308">
        <f>'16'!E9</f>
        <v>25288</v>
      </c>
      <c r="F9" s="297" t="s">
        <v>317</v>
      </c>
      <c r="G9" s="297">
        <v>1</v>
      </c>
      <c r="H9" s="410">
        <v>17631142</v>
      </c>
      <c r="I9" s="410">
        <v>1916731</v>
      </c>
      <c r="J9" s="426">
        <f t="shared" si="3"/>
        <v>19547873</v>
      </c>
      <c r="K9" s="427">
        <v>1065</v>
      </c>
      <c r="L9" s="427">
        <v>1204</v>
      </c>
      <c r="M9" s="427">
        <v>1502</v>
      </c>
      <c r="N9" s="393">
        <f t="shared" si="4"/>
        <v>2269</v>
      </c>
      <c r="O9" s="393">
        <f t="shared" si="5"/>
        <v>3771</v>
      </c>
      <c r="P9" s="297">
        <v>97</v>
      </c>
      <c r="Q9" s="297">
        <v>58</v>
      </c>
      <c r="R9" s="297">
        <v>68</v>
      </c>
      <c r="S9" s="394">
        <f t="shared" si="0"/>
        <v>7.1794526088715116E-2</v>
      </c>
      <c r="T9" s="394">
        <f t="shared" si="1"/>
        <v>0.11517122632485173</v>
      </c>
      <c r="U9" s="394">
        <f t="shared" si="2"/>
        <v>8.9726352420120212E-2</v>
      </c>
      <c r="W9" s="303">
        <v>0.86873508353221962</v>
      </c>
      <c r="X9" s="303">
        <v>0.13126491646778038</v>
      </c>
    </row>
    <row r="10" spans="1:29">
      <c r="A10" s="19" t="s">
        <v>56</v>
      </c>
      <c r="B10" s="58" t="s">
        <v>122</v>
      </c>
      <c r="C10" s="308">
        <f>'16'!C10</f>
        <v>4316</v>
      </c>
      <c r="D10" s="308">
        <f>'16'!D10</f>
        <v>2911</v>
      </c>
      <c r="E10" s="308">
        <f>'16'!E10</f>
        <v>7227</v>
      </c>
      <c r="F10" s="297" t="s">
        <v>318</v>
      </c>
      <c r="G10" s="297">
        <v>1</v>
      </c>
      <c r="H10" s="410">
        <v>3444702</v>
      </c>
      <c r="I10" s="410">
        <v>469422</v>
      </c>
      <c r="J10" s="426">
        <f t="shared" si="3"/>
        <v>3914124</v>
      </c>
      <c r="K10" s="427">
        <v>264</v>
      </c>
      <c r="L10" s="427">
        <v>317</v>
      </c>
      <c r="M10" s="427">
        <v>361</v>
      </c>
      <c r="N10" s="393">
        <f t="shared" si="4"/>
        <v>581</v>
      </c>
      <c r="O10" s="393">
        <f t="shared" si="5"/>
        <v>942</v>
      </c>
      <c r="P10" s="297">
        <v>22</v>
      </c>
      <c r="Q10" s="297">
        <v>15</v>
      </c>
      <c r="R10" s="297">
        <v>15</v>
      </c>
      <c r="S10" s="394">
        <f t="shared" si="0"/>
        <v>6.1167747914735865E-2</v>
      </c>
      <c r="T10" s="394">
        <f t="shared" si="1"/>
        <v>0.10889728615596016</v>
      </c>
      <c r="U10" s="394">
        <f t="shared" si="2"/>
        <v>8.0392970803929709E-2</v>
      </c>
      <c r="W10" s="303">
        <v>0.9575371549893843</v>
      </c>
      <c r="X10" s="303">
        <v>4.2462845010615702E-2</v>
      </c>
    </row>
    <row r="11" spans="1:29">
      <c r="A11" s="19" t="s">
        <v>57</v>
      </c>
      <c r="B11" s="58" t="s">
        <v>122</v>
      </c>
      <c r="C11" s="308">
        <f>'16'!C11</f>
        <v>2246</v>
      </c>
      <c r="D11" s="308">
        <f>'16'!D11</f>
        <v>1518</v>
      </c>
      <c r="E11" s="308">
        <f>'16'!E11</f>
        <v>3764</v>
      </c>
      <c r="F11" s="297" t="s">
        <v>319</v>
      </c>
      <c r="G11" s="297">
        <v>1</v>
      </c>
      <c r="H11" s="410">
        <v>1195208</v>
      </c>
      <c r="I11" s="410">
        <v>141386</v>
      </c>
      <c r="J11" s="426">
        <f t="shared" si="3"/>
        <v>1336594</v>
      </c>
      <c r="K11" s="427">
        <v>120</v>
      </c>
      <c r="L11" s="427">
        <v>120</v>
      </c>
      <c r="M11" s="427">
        <v>132</v>
      </c>
      <c r="N11" s="393">
        <f t="shared" si="4"/>
        <v>240</v>
      </c>
      <c r="O11" s="393">
        <f t="shared" si="5"/>
        <v>372</v>
      </c>
      <c r="P11" s="297">
        <v>0</v>
      </c>
      <c r="Q11" s="297">
        <v>0</v>
      </c>
      <c r="R11" s="297">
        <v>0</v>
      </c>
      <c r="S11" s="394">
        <f t="shared" si="0"/>
        <v>5.3428317008014245E-2</v>
      </c>
      <c r="T11" s="394">
        <f t="shared" si="1"/>
        <v>7.9051383399209488E-2</v>
      </c>
      <c r="U11" s="394">
        <f t="shared" si="2"/>
        <v>6.3761955366631248E-2</v>
      </c>
      <c r="W11" s="303">
        <v>0.95967741935483875</v>
      </c>
      <c r="X11" s="303">
        <v>4.0322580645161255E-2</v>
      </c>
    </row>
    <row r="12" spans="1:29">
      <c r="A12" s="19" t="s">
        <v>259</v>
      </c>
      <c r="B12" s="58" t="s">
        <v>118</v>
      </c>
      <c r="C12" s="308">
        <f>'16'!C12</f>
        <v>19766</v>
      </c>
      <c r="D12" s="308">
        <f>'16'!D12</f>
        <v>14384</v>
      </c>
      <c r="E12" s="308">
        <f>'16'!E12</f>
        <v>34150</v>
      </c>
      <c r="F12" s="297" t="s">
        <v>320</v>
      </c>
      <c r="G12" s="297">
        <v>1</v>
      </c>
      <c r="H12" s="410">
        <v>18100820</v>
      </c>
      <c r="I12" s="410">
        <v>1560110</v>
      </c>
      <c r="J12" s="426">
        <f t="shared" si="3"/>
        <v>19660930</v>
      </c>
      <c r="K12" s="427">
        <v>561</v>
      </c>
      <c r="L12" s="427">
        <v>855</v>
      </c>
      <c r="M12" s="427">
        <v>1059</v>
      </c>
      <c r="N12" s="393">
        <f t="shared" si="4"/>
        <v>1416</v>
      </c>
      <c r="O12" s="393">
        <f t="shared" si="5"/>
        <v>2475</v>
      </c>
      <c r="P12" s="297">
        <v>150</v>
      </c>
      <c r="Q12" s="297">
        <v>99</v>
      </c>
      <c r="R12" s="297">
        <v>105</v>
      </c>
      <c r="S12" s="394">
        <f t="shared" si="0"/>
        <v>2.8382070221592635E-2</v>
      </c>
      <c r="T12" s="394">
        <f t="shared" si="1"/>
        <v>5.9441045606229141E-2</v>
      </c>
      <c r="U12" s="394">
        <f t="shared" si="2"/>
        <v>4.1464128843338215E-2</v>
      </c>
      <c r="W12" s="303">
        <v>0.90707070707070703</v>
      </c>
      <c r="X12" s="303">
        <v>9.2929292929292973E-2</v>
      </c>
    </row>
    <row r="13" spans="1:29">
      <c r="A13" s="19" t="s">
        <v>58</v>
      </c>
      <c r="B13" s="58" t="s">
        <v>122</v>
      </c>
      <c r="C13" s="308">
        <f>'16'!C13</f>
        <v>5721</v>
      </c>
      <c r="D13" s="308">
        <f>'16'!D13</f>
        <v>4262</v>
      </c>
      <c r="E13" s="308">
        <f>'16'!E13</f>
        <v>9983</v>
      </c>
      <c r="F13" s="297" t="s">
        <v>321</v>
      </c>
      <c r="G13" s="297">
        <v>1</v>
      </c>
      <c r="H13" s="410">
        <v>3255762</v>
      </c>
      <c r="I13" s="410">
        <v>454519</v>
      </c>
      <c r="J13" s="426">
        <f t="shared" si="3"/>
        <v>3710281</v>
      </c>
      <c r="K13" s="427">
        <v>237</v>
      </c>
      <c r="L13" s="427">
        <v>264</v>
      </c>
      <c r="M13" s="427">
        <v>353</v>
      </c>
      <c r="N13" s="393">
        <f t="shared" si="4"/>
        <v>501</v>
      </c>
      <c r="O13" s="393">
        <f t="shared" si="5"/>
        <v>854</v>
      </c>
      <c r="P13" s="297">
        <v>0</v>
      </c>
      <c r="Q13" s="297">
        <v>0</v>
      </c>
      <c r="R13" s="297">
        <v>0</v>
      </c>
      <c r="S13" s="394">
        <f t="shared" si="0"/>
        <v>4.1426324069218666E-2</v>
      </c>
      <c r="T13" s="394">
        <f t="shared" si="1"/>
        <v>6.1942749882684188E-2</v>
      </c>
      <c r="U13" s="394">
        <f t="shared" si="2"/>
        <v>5.0185315035560452E-2</v>
      </c>
      <c r="W13" s="303">
        <v>0.76463700234192034</v>
      </c>
      <c r="X13" s="303">
        <v>0.23536299765807966</v>
      </c>
    </row>
    <row r="14" spans="1:29">
      <c r="A14" s="19" t="s">
        <v>59</v>
      </c>
      <c r="B14" s="58" t="s">
        <v>122</v>
      </c>
      <c r="C14" s="308">
        <f>'16'!C14</f>
        <v>4199</v>
      </c>
      <c r="D14" s="308">
        <f>'16'!D14</f>
        <v>3044</v>
      </c>
      <c r="E14" s="308">
        <f>'16'!E14</f>
        <v>7243</v>
      </c>
      <c r="F14" s="297" t="s">
        <v>322</v>
      </c>
      <c r="G14" s="297">
        <v>1</v>
      </c>
      <c r="H14" s="410">
        <v>4476872</v>
      </c>
      <c r="I14" s="410">
        <v>689711</v>
      </c>
      <c r="J14" s="426">
        <f t="shared" si="3"/>
        <v>5166583</v>
      </c>
      <c r="K14" s="427">
        <v>374</v>
      </c>
      <c r="L14" s="427">
        <v>412</v>
      </c>
      <c r="M14" s="427">
        <v>531</v>
      </c>
      <c r="N14" s="393">
        <f t="shared" si="4"/>
        <v>786</v>
      </c>
      <c r="O14" s="393">
        <f t="shared" si="5"/>
        <v>1317</v>
      </c>
      <c r="P14" s="297">
        <v>0</v>
      </c>
      <c r="Q14" s="297">
        <v>0</v>
      </c>
      <c r="R14" s="297">
        <v>0</v>
      </c>
      <c r="S14" s="394">
        <f t="shared" si="0"/>
        <v>8.9068825910931168E-2</v>
      </c>
      <c r="T14" s="394">
        <f t="shared" si="1"/>
        <v>0.13534822601839686</v>
      </c>
      <c r="U14" s="394">
        <f t="shared" si="2"/>
        <v>0.1085185696534585</v>
      </c>
      <c r="W14" s="303">
        <v>0.85421412300683375</v>
      </c>
      <c r="X14" s="303">
        <v>0.14578587699316625</v>
      </c>
    </row>
    <row r="15" spans="1:29">
      <c r="A15" s="19" t="s">
        <v>60</v>
      </c>
      <c r="B15" s="58" t="s">
        <v>122</v>
      </c>
      <c r="C15" s="308">
        <f>'16'!C15</f>
        <v>139</v>
      </c>
      <c r="D15" s="308">
        <f>'16'!D15</f>
        <v>80</v>
      </c>
      <c r="E15" s="308">
        <f>'16'!E15</f>
        <v>219</v>
      </c>
      <c r="F15" s="297" t="s">
        <v>323</v>
      </c>
      <c r="G15" s="297">
        <v>1</v>
      </c>
      <c r="H15" s="410">
        <v>52371</v>
      </c>
      <c r="I15" s="410">
        <v>66716</v>
      </c>
      <c r="J15" s="426">
        <f t="shared" si="3"/>
        <v>119087</v>
      </c>
      <c r="K15" s="427">
        <v>2</v>
      </c>
      <c r="L15" s="427">
        <v>13</v>
      </c>
      <c r="M15" s="427">
        <v>9</v>
      </c>
      <c r="N15" s="393">
        <f t="shared" si="4"/>
        <v>15</v>
      </c>
      <c r="O15" s="393">
        <f t="shared" si="5"/>
        <v>24</v>
      </c>
      <c r="P15" s="297">
        <v>2</v>
      </c>
      <c r="Q15" s="297">
        <v>0</v>
      </c>
      <c r="R15" s="297">
        <v>1</v>
      </c>
      <c r="S15" s="394">
        <f t="shared" si="0"/>
        <v>1.4388489208633094E-2</v>
      </c>
      <c r="T15" s="394">
        <f t="shared" si="1"/>
        <v>0.16250000000000001</v>
      </c>
      <c r="U15" s="394">
        <f t="shared" si="2"/>
        <v>6.8493150684931503E-2</v>
      </c>
      <c r="W15" s="303">
        <v>0.54166666666666663</v>
      </c>
      <c r="X15" s="303">
        <v>0.45833333333333337</v>
      </c>
    </row>
    <row r="16" spans="1:29">
      <c r="A16" s="19" t="s">
        <v>61</v>
      </c>
      <c r="B16" s="58" t="s">
        <v>122</v>
      </c>
      <c r="C16" s="308">
        <f>'16'!C16</f>
        <v>2045</v>
      </c>
      <c r="D16" s="308">
        <f>'16'!D16</f>
        <v>1442</v>
      </c>
      <c r="E16" s="308">
        <f>'16'!E16</f>
        <v>3487</v>
      </c>
      <c r="F16" s="297" t="s">
        <v>324</v>
      </c>
      <c r="G16" s="297">
        <v>1</v>
      </c>
      <c r="H16" s="410">
        <v>1067487</v>
      </c>
      <c r="I16" s="410">
        <v>182364</v>
      </c>
      <c r="J16" s="426">
        <f t="shared" si="3"/>
        <v>1249851</v>
      </c>
      <c r="K16" s="427">
        <v>89</v>
      </c>
      <c r="L16" s="427">
        <v>114</v>
      </c>
      <c r="M16" s="427">
        <v>154</v>
      </c>
      <c r="N16" s="393">
        <f t="shared" si="4"/>
        <v>203</v>
      </c>
      <c r="O16" s="393">
        <f t="shared" si="5"/>
        <v>357</v>
      </c>
      <c r="P16" s="297">
        <v>0</v>
      </c>
      <c r="Q16" s="297">
        <v>0</v>
      </c>
      <c r="R16" s="297">
        <v>0</v>
      </c>
      <c r="S16" s="394">
        <f t="shared" si="0"/>
        <v>4.3520782396088017E-2</v>
      </c>
      <c r="T16" s="394">
        <f t="shared" si="1"/>
        <v>7.9056865464632461E-2</v>
      </c>
      <c r="U16" s="394">
        <f t="shared" si="2"/>
        <v>5.8216231717809007E-2</v>
      </c>
      <c r="W16" s="303">
        <v>0.84593837535014005</v>
      </c>
      <c r="X16" s="303">
        <v>0.15406162464985995</v>
      </c>
    </row>
    <row r="17" spans="1:24">
      <c r="A17" s="19" t="s">
        <v>62</v>
      </c>
      <c r="B17" s="58" t="s">
        <v>122</v>
      </c>
      <c r="C17" s="308">
        <f>'16'!C17</f>
        <v>4001</v>
      </c>
      <c r="D17" s="308">
        <f>'16'!D17</f>
        <v>2770</v>
      </c>
      <c r="E17" s="308">
        <f>'16'!E17</f>
        <v>6771</v>
      </c>
      <c r="F17" s="297" t="s">
        <v>325</v>
      </c>
      <c r="G17" s="297">
        <v>1</v>
      </c>
      <c r="H17" s="410">
        <v>3431430</v>
      </c>
      <c r="I17" s="410">
        <v>492997</v>
      </c>
      <c r="J17" s="426">
        <f t="shared" si="3"/>
        <v>3924427</v>
      </c>
      <c r="K17" s="427">
        <v>110</v>
      </c>
      <c r="L17" s="427">
        <v>162</v>
      </c>
      <c r="M17" s="427">
        <v>221</v>
      </c>
      <c r="N17" s="393">
        <f t="shared" si="4"/>
        <v>272</v>
      </c>
      <c r="O17" s="393">
        <f t="shared" si="5"/>
        <v>493</v>
      </c>
      <c r="P17" s="297">
        <v>1</v>
      </c>
      <c r="Q17" s="297">
        <v>0</v>
      </c>
      <c r="R17" s="297">
        <v>1</v>
      </c>
      <c r="S17" s="394">
        <f t="shared" si="0"/>
        <v>2.749312671832042E-2</v>
      </c>
      <c r="T17" s="394">
        <f t="shared" si="1"/>
        <v>5.8483754512635377E-2</v>
      </c>
      <c r="U17" s="394">
        <f t="shared" si="2"/>
        <v>4.0171318859843451E-2</v>
      </c>
      <c r="W17" s="303">
        <v>0.91277890466531442</v>
      </c>
      <c r="X17" s="303">
        <v>8.7221095334685583E-2</v>
      </c>
    </row>
    <row r="18" spans="1:24">
      <c r="A18" s="19" t="s">
        <v>63</v>
      </c>
      <c r="B18" s="58" t="s">
        <v>118</v>
      </c>
      <c r="C18" s="308">
        <f>'16'!C18</f>
        <v>17963</v>
      </c>
      <c r="D18" s="308">
        <f>'16'!D18</f>
        <v>13163</v>
      </c>
      <c r="E18" s="308">
        <f>'16'!E18</f>
        <v>31126</v>
      </c>
      <c r="F18" s="297" t="s">
        <v>326</v>
      </c>
      <c r="G18" s="297">
        <v>1</v>
      </c>
      <c r="H18" s="410">
        <v>14474849</v>
      </c>
      <c r="I18" s="410">
        <v>1231135</v>
      </c>
      <c r="J18" s="426">
        <f t="shared" si="3"/>
        <v>15705984</v>
      </c>
      <c r="K18" s="427">
        <v>631</v>
      </c>
      <c r="L18" s="427">
        <v>835</v>
      </c>
      <c r="M18" s="427">
        <v>802</v>
      </c>
      <c r="N18" s="393">
        <f t="shared" si="4"/>
        <v>1466</v>
      </c>
      <c r="O18" s="393">
        <f t="shared" si="5"/>
        <v>2268</v>
      </c>
      <c r="P18" s="297">
        <v>117</v>
      </c>
      <c r="Q18" s="297">
        <v>65</v>
      </c>
      <c r="R18" s="297">
        <v>72</v>
      </c>
      <c r="S18" s="394">
        <f t="shared" si="0"/>
        <v>3.5127762623169849E-2</v>
      </c>
      <c r="T18" s="394">
        <f t="shared" si="1"/>
        <v>6.3435387069816912E-2</v>
      </c>
      <c r="U18" s="394">
        <f t="shared" si="2"/>
        <v>4.7098888389128062E-2</v>
      </c>
      <c r="W18" s="303">
        <v>0.90299823633156961</v>
      </c>
      <c r="X18" s="303">
        <v>9.7001763668430385E-2</v>
      </c>
    </row>
    <row r="19" spans="1:24">
      <c r="A19" s="19" t="s">
        <v>64</v>
      </c>
      <c r="B19" s="58" t="s">
        <v>122</v>
      </c>
      <c r="C19" s="308">
        <f>'16'!C19</f>
        <v>1226</v>
      </c>
      <c r="D19" s="308">
        <f>'16'!D19</f>
        <v>827</v>
      </c>
      <c r="E19" s="308">
        <f>'16'!E19</f>
        <v>2053</v>
      </c>
      <c r="F19" s="297" t="s">
        <v>327</v>
      </c>
      <c r="G19" s="297">
        <v>1</v>
      </c>
      <c r="H19" s="410">
        <v>681894</v>
      </c>
      <c r="I19" s="410">
        <v>135277</v>
      </c>
      <c r="J19" s="426">
        <f t="shared" si="3"/>
        <v>817171</v>
      </c>
      <c r="K19" s="427">
        <v>78</v>
      </c>
      <c r="L19" s="427">
        <v>76</v>
      </c>
      <c r="M19" s="427">
        <v>86</v>
      </c>
      <c r="N19" s="393">
        <f t="shared" si="4"/>
        <v>154</v>
      </c>
      <c r="O19" s="393">
        <f t="shared" si="5"/>
        <v>240</v>
      </c>
      <c r="P19" s="297">
        <v>0</v>
      </c>
      <c r="Q19" s="297">
        <v>0</v>
      </c>
      <c r="R19" s="297">
        <v>0</v>
      </c>
      <c r="S19" s="394">
        <f t="shared" si="0"/>
        <v>6.3621533442088096E-2</v>
      </c>
      <c r="T19" s="394">
        <f t="shared" si="1"/>
        <v>9.1898428053204348E-2</v>
      </c>
      <c r="U19" s="394">
        <f t="shared" si="2"/>
        <v>7.5012177301509983E-2</v>
      </c>
      <c r="W19" s="303">
        <v>0.8041666666666667</v>
      </c>
      <c r="X19" s="303">
        <v>0.1958333333333333</v>
      </c>
    </row>
    <row r="20" spans="1:24">
      <c r="A20" s="19" t="s">
        <v>65</v>
      </c>
      <c r="B20" s="58" t="s">
        <v>122</v>
      </c>
      <c r="C20" s="308">
        <f>'16'!C20</f>
        <v>2393</v>
      </c>
      <c r="D20" s="308">
        <f>'16'!D20</f>
        <v>1660</v>
      </c>
      <c r="E20" s="308">
        <f>'16'!E20</f>
        <v>4053</v>
      </c>
      <c r="F20" s="297" t="s">
        <v>328</v>
      </c>
      <c r="G20" s="297">
        <v>1</v>
      </c>
      <c r="H20" s="410">
        <v>1686479</v>
      </c>
      <c r="I20" s="410">
        <v>249494</v>
      </c>
      <c r="J20" s="426">
        <f t="shared" si="3"/>
        <v>1935973</v>
      </c>
      <c r="K20" s="427">
        <v>108</v>
      </c>
      <c r="L20" s="427">
        <v>166</v>
      </c>
      <c r="M20" s="427">
        <v>195</v>
      </c>
      <c r="N20" s="393">
        <f t="shared" si="4"/>
        <v>274</v>
      </c>
      <c r="O20" s="393">
        <f t="shared" si="5"/>
        <v>469</v>
      </c>
      <c r="P20" s="297">
        <v>4</v>
      </c>
      <c r="Q20" s="297">
        <v>3</v>
      </c>
      <c r="R20" s="297">
        <v>6</v>
      </c>
      <c r="S20" s="394">
        <f t="shared" si="0"/>
        <v>4.5131633932302552E-2</v>
      </c>
      <c r="T20" s="394">
        <f t="shared" si="1"/>
        <v>0.1</v>
      </c>
      <c r="U20" s="394">
        <f t="shared" si="2"/>
        <v>6.7604243770046882E-2</v>
      </c>
      <c r="W20" s="303">
        <v>0.92750533049040507</v>
      </c>
      <c r="X20" s="303">
        <v>7.2494669509594933E-2</v>
      </c>
    </row>
    <row r="21" spans="1:24">
      <c r="A21" s="19" t="s">
        <v>66</v>
      </c>
      <c r="B21" s="58" t="s">
        <v>122</v>
      </c>
      <c r="C21" s="308">
        <f>'16'!C21</f>
        <v>1301</v>
      </c>
      <c r="D21" s="308">
        <f>'16'!D21</f>
        <v>904</v>
      </c>
      <c r="E21" s="308">
        <f>'16'!E21</f>
        <v>2205</v>
      </c>
      <c r="F21" s="297" t="s">
        <v>329</v>
      </c>
      <c r="G21" s="297">
        <v>1</v>
      </c>
      <c r="H21" s="410">
        <v>915254</v>
      </c>
      <c r="I21" s="410">
        <v>352106</v>
      </c>
      <c r="J21" s="426">
        <f t="shared" si="3"/>
        <v>1267360</v>
      </c>
      <c r="K21" s="427">
        <v>76</v>
      </c>
      <c r="L21" s="427">
        <v>87</v>
      </c>
      <c r="M21" s="427">
        <v>76</v>
      </c>
      <c r="N21" s="393">
        <f t="shared" si="4"/>
        <v>163</v>
      </c>
      <c r="O21" s="393">
        <f t="shared" si="5"/>
        <v>239</v>
      </c>
      <c r="P21" s="297">
        <v>0</v>
      </c>
      <c r="Q21" s="297">
        <v>0</v>
      </c>
      <c r="R21" s="297">
        <v>0</v>
      </c>
      <c r="S21" s="394">
        <f t="shared" si="0"/>
        <v>5.8416602613374329E-2</v>
      </c>
      <c r="T21" s="394">
        <f t="shared" si="1"/>
        <v>9.6238938053097342E-2</v>
      </c>
      <c r="U21" s="394">
        <f t="shared" si="2"/>
        <v>7.3922902494331061E-2</v>
      </c>
      <c r="W21" s="303">
        <v>0.92050209205020916</v>
      </c>
      <c r="X21" s="303">
        <v>7.9497907949790836E-2</v>
      </c>
    </row>
    <row r="22" spans="1:24">
      <c r="A22" s="19" t="s">
        <v>67</v>
      </c>
      <c r="B22" s="58" t="s">
        <v>122</v>
      </c>
      <c r="C22" s="308">
        <f>'16'!C22</f>
        <v>1869</v>
      </c>
      <c r="D22" s="308">
        <f>'16'!D22</f>
        <v>1351</v>
      </c>
      <c r="E22" s="308">
        <f>'16'!E22</f>
        <v>3220</v>
      </c>
      <c r="F22" s="297" t="s">
        <v>330</v>
      </c>
      <c r="G22" s="297">
        <v>1</v>
      </c>
      <c r="H22" s="410">
        <v>1390760</v>
      </c>
      <c r="I22" s="410">
        <v>233526</v>
      </c>
      <c r="J22" s="426">
        <f t="shared" si="3"/>
        <v>1624286</v>
      </c>
      <c r="K22" s="427">
        <v>113</v>
      </c>
      <c r="L22" s="427">
        <v>136</v>
      </c>
      <c r="M22" s="427">
        <v>191</v>
      </c>
      <c r="N22" s="393">
        <f t="shared" si="4"/>
        <v>249</v>
      </c>
      <c r="O22" s="393">
        <f t="shared" si="5"/>
        <v>440</v>
      </c>
      <c r="P22" s="297">
        <v>5</v>
      </c>
      <c r="Q22" s="297">
        <v>2</v>
      </c>
      <c r="R22" s="297">
        <v>10</v>
      </c>
      <c r="S22" s="394">
        <f t="shared" si="0"/>
        <v>6.0460139111824504E-2</v>
      </c>
      <c r="T22" s="394">
        <f t="shared" si="1"/>
        <v>0.10066617320503331</v>
      </c>
      <c r="U22" s="394">
        <f t="shared" si="2"/>
        <v>7.7329192546583853E-2</v>
      </c>
      <c r="W22" s="303">
        <v>0.96136363636363631</v>
      </c>
      <c r="X22" s="303">
        <v>3.8636363636363691E-2</v>
      </c>
    </row>
    <row r="23" spans="1:24">
      <c r="A23" s="19" t="s">
        <v>68</v>
      </c>
      <c r="B23" s="58" t="s">
        <v>122</v>
      </c>
      <c r="C23" s="308">
        <f>'16'!C23</f>
        <v>2942</v>
      </c>
      <c r="D23" s="308">
        <f>'16'!D23</f>
        <v>2128</v>
      </c>
      <c r="E23" s="308">
        <f>'16'!E23</f>
        <v>5070</v>
      </c>
      <c r="F23" s="297" t="s">
        <v>331</v>
      </c>
      <c r="G23" s="297">
        <v>1</v>
      </c>
      <c r="H23" s="410">
        <v>2462269</v>
      </c>
      <c r="I23" s="410">
        <v>370759</v>
      </c>
      <c r="J23" s="426">
        <f t="shared" si="3"/>
        <v>2833028</v>
      </c>
      <c r="K23" s="427">
        <v>186</v>
      </c>
      <c r="L23" s="427">
        <v>233</v>
      </c>
      <c r="M23" s="427">
        <v>237</v>
      </c>
      <c r="N23" s="393">
        <f t="shared" si="4"/>
        <v>419</v>
      </c>
      <c r="O23" s="393">
        <f t="shared" si="5"/>
        <v>656</v>
      </c>
      <c r="P23" s="297">
        <v>0</v>
      </c>
      <c r="Q23" s="297">
        <v>0</v>
      </c>
      <c r="R23" s="297">
        <v>0</v>
      </c>
      <c r="S23" s="394">
        <f t="shared" si="0"/>
        <v>6.3222297756628146E-2</v>
      </c>
      <c r="T23" s="394">
        <f t="shared" si="1"/>
        <v>0.10949248120300752</v>
      </c>
      <c r="U23" s="394">
        <f t="shared" si="2"/>
        <v>8.2642998027613407E-2</v>
      </c>
      <c r="W23" s="303">
        <v>0.90396341463414631</v>
      </c>
      <c r="X23" s="303">
        <v>9.6036585365853688E-2</v>
      </c>
    </row>
    <row r="24" spans="1:24">
      <c r="A24" s="19" t="s">
        <v>69</v>
      </c>
      <c r="B24" s="58" t="s">
        <v>118</v>
      </c>
      <c r="C24" s="308">
        <f>'16'!C24</f>
        <v>7514</v>
      </c>
      <c r="D24" s="308">
        <f>'16'!D24</f>
        <v>5219</v>
      </c>
      <c r="E24" s="308">
        <f>'16'!E24</f>
        <v>12733</v>
      </c>
      <c r="F24" s="297" t="s">
        <v>332</v>
      </c>
      <c r="G24" s="297">
        <v>1</v>
      </c>
      <c r="H24" s="410">
        <v>5845821</v>
      </c>
      <c r="I24" s="410">
        <v>717391</v>
      </c>
      <c r="J24" s="426">
        <f t="shared" si="3"/>
        <v>6563212</v>
      </c>
      <c r="K24" s="427">
        <v>323</v>
      </c>
      <c r="L24" s="427">
        <v>449</v>
      </c>
      <c r="M24" s="427">
        <v>472</v>
      </c>
      <c r="N24" s="393">
        <f t="shared" si="4"/>
        <v>772</v>
      </c>
      <c r="O24" s="393">
        <f t="shared" si="5"/>
        <v>1244</v>
      </c>
      <c r="P24" s="297">
        <v>33</v>
      </c>
      <c r="Q24" s="297">
        <v>19</v>
      </c>
      <c r="R24" s="297">
        <v>34</v>
      </c>
      <c r="S24" s="394">
        <f t="shared" si="0"/>
        <v>4.2986425339366516E-2</v>
      </c>
      <c r="T24" s="394">
        <f t="shared" si="1"/>
        <v>8.6031806859551641E-2</v>
      </c>
      <c r="U24" s="394">
        <f t="shared" si="2"/>
        <v>6.0629859420403678E-2</v>
      </c>
      <c r="W24" s="303">
        <v>0.93890675241157562</v>
      </c>
      <c r="X24" s="303">
        <v>6.1093247588424382E-2</v>
      </c>
    </row>
    <row r="25" spans="1:24">
      <c r="A25" s="19" t="s">
        <v>70</v>
      </c>
      <c r="B25" s="58" t="s">
        <v>118</v>
      </c>
      <c r="C25" s="308">
        <f>'16'!C25</f>
        <v>10076</v>
      </c>
      <c r="D25" s="308">
        <f>'16'!D25</f>
        <v>6718</v>
      </c>
      <c r="E25" s="308">
        <f>'16'!E25</f>
        <v>16794</v>
      </c>
      <c r="F25" s="297" t="s">
        <v>333</v>
      </c>
      <c r="G25" s="297">
        <v>1</v>
      </c>
      <c r="H25" s="410">
        <v>17977045</v>
      </c>
      <c r="I25" s="410">
        <v>717391</v>
      </c>
      <c r="J25" s="426">
        <f t="shared" si="3"/>
        <v>18694436</v>
      </c>
      <c r="K25" s="427">
        <v>1061</v>
      </c>
      <c r="L25" s="427">
        <v>1380</v>
      </c>
      <c r="M25" s="427">
        <v>1418</v>
      </c>
      <c r="N25" s="393">
        <f t="shared" si="4"/>
        <v>2441</v>
      </c>
      <c r="O25" s="393">
        <f t="shared" si="5"/>
        <v>3859</v>
      </c>
      <c r="P25" s="297">
        <v>132</v>
      </c>
      <c r="Q25" s="297">
        <v>54</v>
      </c>
      <c r="R25" s="297">
        <v>108</v>
      </c>
      <c r="S25" s="394">
        <f t="shared" si="0"/>
        <v>0.10529972211194918</v>
      </c>
      <c r="T25" s="394">
        <f t="shared" si="1"/>
        <v>0.20541827924977671</v>
      </c>
      <c r="U25" s="394">
        <f t="shared" si="2"/>
        <v>0.14534952959390257</v>
      </c>
      <c r="W25" s="303">
        <v>0.90075149002332211</v>
      </c>
      <c r="X25" s="303">
        <v>9.924850997667789E-2</v>
      </c>
    </row>
    <row r="26" spans="1:24">
      <c r="A26" s="19" t="s">
        <v>71</v>
      </c>
      <c r="B26" s="58" t="s">
        <v>118</v>
      </c>
      <c r="C26" s="308">
        <f>'16'!C26</f>
        <v>20123</v>
      </c>
      <c r="D26" s="308">
        <f>'16'!D26</f>
        <v>13856</v>
      </c>
      <c r="E26" s="308">
        <f>'16'!E26</f>
        <v>33979</v>
      </c>
      <c r="F26" s="297" t="s">
        <v>334</v>
      </c>
      <c r="G26" s="297">
        <v>1</v>
      </c>
      <c r="H26" s="410">
        <v>39270050</v>
      </c>
      <c r="I26" s="410">
        <v>3172961</v>
      </c>
      <c r="J26" s="426">
        <f t="shared" si="3"/>
        <v>42443011</v>
      </c>
      <c r="K26" s="427">
        <v>1793</v>
      </c>
      <c r="L26" s="427">
        <v>2336</v>
      </c>
      <c r="M26" s="427">
        <v>2940</v>
      </c>
      <c r="N26" s="393">
        <f t="shared" si="4"/>
        <v>4129</v>
      </c>
      <c r="O26" s="393">
        <f t="shared" si="5"/>
        <v>7069</v>
      </c>
      <c r="P26" s="297">
        <v>195</v>
      </c>
      <c r="Q26" s="297">
        <v>72</v>
      </c>
      <c r="R26" s="297">
        <v>121</v>
      </c>
      <c r="S26" s="394">
        <f t="shared" si="0"/>
        <v>8.9102022561248329E-2</v>
      </c>
      <c r="T26" s="394">
        <f t="shared" si="1"/>
        <v>0.16859122401847576</v>
      </c>
      <c r="U26" s="394">
        <f t="shared" si="2"/>
        <v>0.12151623061302569</v>
      </c>
      <c r="W26" s="303">
        <v>0.78808883859103129</v>
      </c>
      <c r="X26" s="303">
        <v>0.21191116140896871</v>
      </c>
    </row>
    <row r="27" spans="1:24">
      <c r="A27" s="19" t="s">
        <v>72</v>
      </c>
      <c r="B27" s="58" t="s">
        <v>122</v>
      </c>
      <c r="C27" s="308">
        <f>'16'!C27</f>
        <v>876</v>
      </c>
      <c r="D27" s="308">
        <f>'16'!D27</f>
        <v>671</v>
      </c>
      <c r="E27" s="308">
        <f>'16'!E27</f>
        <v>1547</v>
      </c>
      <c r="F27" s="297" t="s">
        <v>323</v>
      </c>
      <c r="G27" s="297">
        <v>1</v>
      </c>
      <c r="H27" s="410">
        <v>388145</v>
      </c>
      <c r="I27" s="410">
        <v>66716</v>
      </c>
      <c r="J27" s="426">
        <f t="shared" si="3"/>
        <v>454861</v>
      </c>
      <c r="K27" s="427">
        <v>28</v>
      </c>
      <c r="L27" s="427">
        <v>45</v>
      </c>
      <c r="M27" s="427">
        <v>53</v>
      </c>
      <c r="N27" s="393">
        <f t="shared" si="4"/>
        <v>73</v>
      </c>
      <c r="O27" s="393">
        <f t="shared" si="5"/>
        <v>126</v>
      </c>
      <c r="P27" s="297">
        <v>0</v>
      </c>
      <c r="Q27" s="297">
        <v>0</v>
      </c>
      <c r="R27" s="297">
        <v>0</v>
      </c>
      <c r="S27" s="394">
        <f t="shared" si="0"/>
        <v>3.1963470319634701E-2</v>
      </c>
      <c r="T27" s="394">
        <f t="shared" si="1"/>
        <v>6.7064083457526083E-2</v>
      </c>
      <c r="U27" s="394">
        <f t="shared" si="2"/>
        <v>4.7188106011635422E-2</v>
      </c>
      <c r="W27" s="303">
        <v>0.6428571428571429</v>
      </c>
      <c r="X27" s="303">
        <v>0.3571428571428571</v>
      </c>
    </row>
    <row r="28" spans="1:24">
      <c r="A28" s="19" t="s">
        <v>73</v>
      </c>
      <c r="B28" s="58" t="s">
        <v>118</v>
      </c>
      <c r="C28" s="308">
        <f>'16'!C28</f>
        <v>9893</v>
      </c>
      <c r="D28" s="308">
        <f>'16'!D28</f>
        <v>6864</v>
      </c>
      <c r="E28" s="308">
        <f>'16'!E28</f>
        <v>16757</v>
      </c>
      <c r="F28" s="297" t="s">
        <v>335</v>
      </c>
      <c r="G28" s="297">
        <v>1</v>
      </c>
      <c r="H28" s="410">
        <v>22492975</v>
      </c>
      <c r="I28" s="410">
        <v>2125497</v>
      </c>
      <c r="J28" s="426">
        <f t="shared" si="3"/>
        <v>24618472</v>
      </c>
      <c r="K28" s="427">
        <v>1403</v>
      </c>
      <c r="L28" s="427">
        <v>1641</v>
      </c>
      <c r="M28" s="427">
        <v>2029</v>
      </c>
      <c r="N28" s="393">
        <f t="shared" si="4"/>
        <v>3044</v>
      </c>
      <c r="O28" s="393">
        <f t="shared" si="5"/>
        <v>5073</v>
      </c>
      <c r="P28" s="297">
        <v>123</v>
      </c>
      <c r="Q28" s="297">
        <v>75</v>
      </c>
      <c r="R28" s="297">
        <v>130</v>
      </c>
      <c r="S28" s="394">
        <f t="shared" si="0"/>
        <v>0.14181744667947033</v>
      </c>
      <c r="T28" s="394">
        <f t="shared" si="1"/>
        <v>0.23907342657342656</v>
      </c>
      <c r="U28" s="394">
        <f t="shared" si="2"/>
        <v>0.18165542758250283</v>
      </c>
      <c r="W28" s="303">
        <v>0.6964320914646166</v>
      </c>
      <c r="X28" s="303">
        <v>0.3035679085353834</v>
      </c>
    </row>
    <row r="29" spans="1:24">
      <c r="A29" s="19" t="s">
        <v>74</v>
      </c>
      <c r="B29" s="58" t="s">
        <v>122</v>
      </c>
      <c r="C29" s="308">
        <f>'16'!C29</f>
        <v>3977</v>
      </c>
      <c r="D29" s="308">
        <f>'16'!D29</f>
        <v>2833</v>
      </c>
      <c r="E29" s="308">
        <f>'16'!E29</f>
        <v>6810</v>
      </c>
      <c r="F29" s="297" t="s">
        <v>336</v>
      </c>
      <c r="G29" s="297">
        <v>1</v>
      </c>
      <c r="H29" s="410">
        <v>3400339</v>
      </c>
      <c r="I29" s="410">
        <v>615775</v>
      </c>
      <c r="J29" s="426">
        <f t="shared" si="3"/>
        <v>4016114</v>
      </c>
      <c r="K29" s="427">
        <v>279</v>
      </c>
      <c r="L29" s="427">
        <v>362</v>
      </c>
      <c r="M29" s="427">
        <v>374</v>
      </c>
      <c r="N29" s="393">
        <f t="shared" si="4"/>
        <v>641</v>
      </c>
      <c r="O29" s="393">
        <f t="shared" si="5"/>
        <v>1015</v>
      </c>
      <c r="P29" s="297">
        <v>0</v>
      </c>
      <c r="Q29" s="297">
        <v>0</v>
      </c>
      <c r="R29" s="297">
        <v>0</v>
      </c>
      <c r="S29" s="394">
        <f t="shared" si="0"/>
        <v>7.0153381946190599E-2</v>
      </c>
      <c r="T29" s="394">
        <f t="shared" si="1"/>
        <v>0.12777973879279916</v>
      </c>
      <c r="U29" s="394">
        <f t="shared" si="2"/>
        <v>9.4126284875183555E-2</v>
      </c>
      <c r="W29" s="303">
        <v>0.70640394088669956</v>
      </c>
      <c r="X29" s="303">
        <v>0.29359605911330044</v>
      </c>
    </row>
    <row r="30" spans="1:24">
      <c r="A30" s="19" t="s">
        <v>75</v>
      </c>
      <c r="B30" s="58" t="s">
        <v>122</v>
      </c>
      <c r="C30" s="308">
        <f>'16'!C30</f>
        <v>109</v>
      </c>
      <c r="D30" s="308">
        <f>'16'!D30</f>
        <v>73</v>
      </c>
      <c r="E30" s="308">
        <f>'16'!E30</f>
        <v>182</v>
      </c>
      <c r="F30" s="297" t="s">
        <v>337</v>
      </c>
      <c r="G30" s="297">
        <v>1</v>
      </c>
      <c r="H30" s="410">
        <v>32679</v>
      </c>
      <c r="I30" s="410">
        <v>108944</v>
      </c>
      <c r="J30" s="426">
        <f t="shared" si="3"/>
        <v>141623</v>
      </c>
      <c r="K30" s="427">
        <v>2</v>
      </c>
      <c r="L30" s="427">
        <v>7</v>
      </c>
      <c r="M30" s="427"/>
      <c r="N30" s="393">
        <f t="shared" si="4"/>
        <v>9</v>
      </c>
      <c r="O30" s="393">
        <f t="shared" si="5"/>
        <v>9</v>
      </c>
      <c r="P30" s="297">
        <v>0</v>
      </c>
      <c r="Q30" s="297">
        <v>0</v>
      </c>
      <c r="R30" s="297">
        <v>0</v>
      </c>
      <c r="S30" s="394">
        <f t="shared" si="0"/>
        <v>1.834862385321101E-2</v>
      </c>
      <c r="T30" s="394">
        <f t="shared" si="1"/>
        <v>9.5890410958904104E-2</v>
      </c>
      <c r="U30" s="394">
        <f t="shared" si="2"/>
        <v>4.9450549450549448E-2</v>
      </c>
      <c r="W30" s="303">
        <v>1</v>
      </c>
      <c r="X30" s="303">
        <v>0</v>
      </c>
    </row>
    <row r="31" spans="1:24">
      <c r="A31" s="19" t="s">
        <v>76</v>
      </c>
      <c r="B31" s="58" t="s">
        <v>122</v>
      </c>
      <c r="C31" s="308">
        <f>'16'!C31</f>
        <v>5892</v>
      </c>
      <c r="D31" s="308">
        <f>'16'!D31</f>
        <v>4055</v>
      </c>
      <c r="E31" s="308">
        <f>'16'!E31</f>
        <v>9947</v>
      </c>
      <c r="F31" s="297" t="s">
        <v>338</v>
      </c>
      <c r="G31" s="297">
        <v>1</v>
      </c>
      <c r="H31" s="410">
        <v>2681497</v>
      </c>
      <c r="I31" s="410">
        <v>247080</v>
      </c>
      <c r="J31" s="426">
        <f t="shared" si="3"/>
        <v>2928577</v>
      </c>
      <c r="K31" s="427">
        <v>212</v>
      </c>
      <c r="L31" s="427">
        <v>276</v>
      </c>
      <c r="M31" s="427">
        <v>326</v>
      </c>
      <c r="N31" s="393">
        <f t="shared" si="4"/>
        <v>488</v>
      </c>
      <c r="O31" s="393">
        <f t="shared" si="5"/>
        <v>814</v>
      </c>
      <c r="P31" s="297">
        <v>0</v>
      </c>
      <c r="Q31" s="297">
        <v>0</v>
      </c>
      <c r="R31" s="297">
        <v>0</v>
      </c>
      <c r="S31" s="394">
        <f t="shared" si="0"/>
        <v>3.5980991174473863E-2</v>
      </c>
      <c r="T31" s="394">
        <f t="shared" si="1"/>
        <v>6.8064118372379773E-2</v>
      </c>
      <c r="U31" s="394">
        <f t="shared" si="2"/>
        <v>4.9060018095908313E-2</v>
      </c>
      <c r="W31" s="303">
        <v>0.91031941031941033</v>
      </c>
      <c r="X31" s="303">
        <v>8.9680589680589673E-2</v>
      </c>
    </row>
    <row r="32" spans="1:24">
      <c r="A32" s="19" t="s">
        <v>77</v>
      </c>
      <c r="B32" s="58" t="s">
        <v>122</v>
      </c>
      <c r="C32" s="308">
        <f>'16'!C32</f>
        <v>547</v>
      </c>
      <c r="D32" s="308">
        <f>'16'!D32</f>
        <v>369</v>
      </c>
      <c r="E32" s="308">
        <f>'16'!E32</f>
        <v>916</v>
      </c>
      <c r="F32" s="297" t="s">
        <v>338</v>
      </c>
      <c r="G32" s="297">
        <v>1</v>
      </c>
      <c r="H32" s="410">
        <v>74368</v>
      </c>
      <c r="I32" s="410">
        <v>247079</v>
      </c>
      <c r="J32" s="426">
        <f t="shared" si="3"/>
        <v>321447</v>
      </c>
      <c r="K32" s="427">
        <v>6</v>
      </c>
      <c r="L32" s="427">
        <v>6</v>
      </c>
      <c r="M32" s="427">
        <v>14</v>
      </c>
      <c r="N32" s="393">
        <f t="shared" si="4"/>
        <v>12</v>
      </c>
      <c r="O32" s="393">
        <f t="shared" si="5"/>
        <v>26</v>
      </c>
      <c r="P32" s="297">
        <v>0</v>
      </c>
      <c r="Q32" s="297">
        <v>0</v>
      </c>
      <c r="R32" s="297">
        <v>0</v>
      </c>
      <c r="S32" s="394">
        <f t="shared" si="0"/>
        <v>1.0968921389396709E-2</v>
      </c>
      <c r="T32" s="394">
        <f t="shared" si="1"/>
        <v>1.6260162601626018E-2</v>
      </c>
      <c r="U32" s="394">
        <f t="shared" si="2"/>
        <v>1.3100436681222707E-2</v>
      </c>
      <c r="W32" s="303">
        <v>0.84615384615384615</v>
      </c>
      <c r="X32" s="303">
        <v>0.15384615384615385</v>
      </c>
    </row>
    <row r="33" spans="1:24">
      <c r="A33" s="19" t="s">
        <v>78</v>
      </c>
      <c r="B33" s="58" t="s">
        <v>122</v>
      </c>
      <c r="C33" s="308">
        <f>'16'!C33</f>
        <v>1137</v>
      </c>
      <c r="D33" s="308">
        <f>'16'!D33</f>
        <v>811</v>
      </c>
      <c r="E33" s="308">
        <f>'16'!E33</f>
        <v>1948</v>
      </c>
      <c r="F33" s="297" t="s">
        <v>339</v>
      </c>
      <c r="G33" s="297">
        <v>1</v>
      </c>
      <c r="H33" s="410">
        <v>829767</v>
      </c>
      <c r="I33" s="410">
        <v>205930</v>
      </c>
      <c r="J33" s="426">
        <f t="shared" si="3"/>
        <v>1035697</v>
      </c>
      <c r="K33" s="427">
        <v>45</v>
      </c>
      <c r="L33" s="427">
        <v>81</v>
      </c>
      <c r="M33" s="427">
        <v>64</v>
      </c>
      <c r="N33" s="393">
        <f t="shared" si="4"/>
        <v>126</v>
      </c>
      <c r="O33" s="393">
        <f t="shared" si="5"/>
        <v>190</v>
      </c>
      <c r="P33" s="297">
        <v>0</v>
      </c>
      <c r="Q33" s="297">
        <v>0</v>
      </c>
      <c r="R33" s="297">
        <v>0</v>
      </c>
      <c r="S33" s="394">
        <f t="shared" si="0"/>
        <v>3.9577836411609502E-2</v>
      </c>
      <c r="T33" s="394">
        <f t="shared" si="1"/>
        <v>9.98766954377312E-2</v>
      </c>
      <c r="U33" s="394">
        <f t="shared" si="2"/>
        <v>6.4681724845995894E-2</v>
      </c>
      <c r="W33" s="303">
        <v>0.87894736842105259</v>
      </c>
      <c r="X33" s="303">
        <v>0.12105263157894741</v>
      </c>
    </row>
    <row r="34" spans="1:24">
      <c r="A34" s="19" t="s">
        <v>79</v>
      </c>
      <c r="B34" s="58" t="s">
        <v>122</v>
      </c>
      <c r="C34" s="308">
        <f>'16'!C34</f>
        <v>1478</v>
      </c>
      <c r="D34" s="308">
        <f>'16'!D34</f>
        <v>1019</v>
      </c>
      <c r="E34" s="308">
        <f>'16'!E34</f>
        <v>2497</v>
      </c>
      <c r="F34" s="297" t="s">
        <v>340</v>
      </c>
      <c r="G34" s="297">
        <v>1</v>
      </c>
      <c r="H34" s="410">
        <v>956493</v>
      </c>
      <c r="I34" s="410">
        <v>206249</v>
      </c>
      <c r="J34" s="426">
        <f t="shared" si="3"/>
        <v>1162742</v>
      </c>
      <c r="K34" s="427">
        <v>61</v>
      </c>
      <c r="L34" s="427">
        <v>77</v>
      </c>
      <c r="M34" s="427">
        <v>88</v>
      </c>
      <c r="N34" s="393">
        <f t="shared" si="4"/>
        <v>138</v>
      </c>
      <c r="O34" s="393">
        <f t="shared" si="5"/>
        <v>226</v>
      </c>
      <c r="P34" s="297">
        <v>9</v>
      </c>
      <c r="Q34" s="297">
        <v>4</v>
      </c>
      <c r="R34" s="297">
        <v>4</v>
      </c>
      <c r="S34" s="394">
        <f t="shared" si="0"/>
        <v>4.1271989174560215E-2</v>
      </c>
      <c r="T34" s="394">
        <f t="shared" si="1"/>
        <v>7.5564278704612367E-2</v>
      </c>
      <c r="U34" s="394">
        <f t="shared" si="2"/>
        <v>5.5266319583500201E-2</v>
      </c>
      <c r="W34" s="303">
        <v>0.84513274336283184</v>
      </c>
      <c r="X34" s="303">
        <v>0.15486725663716816</v>
      </c>
    </row>
    <row r="35" spans="1:24">
      <c r="A35" s="19" t="s">
        <v>80</v>
      </c>
      <c r="B35" s="58" t="s">
        <v>122</v>
      </c>
      <c r="C35" s="308">
        <f>'16'!C35</f>
        <v>2619</v>
      </c>
      <c r="D35" s="308">
        <f>'16'!D35</f>
        <v>1878</v>
      </c>
      <c r="E35" s="308">
        <f>'16'!E35</f>
        <v>4497</v>
      </c>
      <c r="F35" s="297" t="s">
        <v>341</v>
      </c>
      <c r="G35" s="297">
        <v>1</v>
      </c>
      <c r="H35" s="410">
        <v>2052380</v>
      </c>
      <c r="I35" s="410">
        <v>322650</v>
      </c>
      <c r="J35" s="426">
        <f t="shared" si="3"/>
        <v>2375030</v>
      </c>
      <c r="K35" s="427">
        <v>155</v>
      </c>
      <c r="L35" s="427">
        <v>165</v>
      </c>
      <c r="M35" s="427">
        <v>207</v>
      </c>
      <c r="N35" s="393">
        <f t="shared" si="4"/>
        <v>320</v>
      </c>
      <c r="O35" s="393">
        <f t="shared" si="5"/>
        <v>527</v>
      </c>
      <c r="P35" s="297">
        <v>0</v>
      </c>
      <c r="Q35" s="297">
        <v>0</v>
      </c>
      <c r="R35" s="297">
        <v>0</v>
      </c>
      <c r="S35" s="394">
        <f t="shared" si="0"/>
        <v>5.9182894234440626E-2</v>
      </c>
      <c r="T35" s="394">
        <f t="shared" si="1"/>
        <v>8.7859424920127799E-2</v>
      </c>
      <c r="U35" s="394">
        <f t="shared" si="2"/>
        <v>7.1158550144540811E-2</v>
      </c>
      <c r="W35" s="303">
        <v>0.79127134724857684</v>
      </c>
      <c r="X35" s="303">
        <v>0.20872865275142316</v>
      </c>
    </row>
    <row r="36" spans="1:24">
      <c r="A36" s="19" t="s">
        <v>81</v>
      </c>
      <c r="B36" s="58" t="s">
        <v>122</v>
      </c>
      <c r="C36" s="308">
        <f>'16'!C36</f>
        <v>1538</v>
      </c>
      <c r="D36" s="308">
        <f>'16'!D36</f>
        <v>1055</v>
      </c>
      <c r="E36" s="308">
        <f>'16'!E36</f>
        <v>2593</v>
      </c>
      <c r="F36" s="297" t="s">
        <v>327</v>
      </c>
      <c r="G36" s="297">
        <v>1</v>
      </c>
      <c r="H36" s="410">
        <v>1010596</v>
      </c>
      <c r="I36" s="410">
        <v>135277</v>
      </c>
      <c r="J36" s="426">
        <f t="shared" si="3"/>
        <v>1145873</v>
      </c>
      <c r="K36" s="427">
        <v>70</v>
      </c>
      <c r="L36" s="427">
        <v>151</v>
      </c>
      <c r="M36" s="427">
        <v>127</v>
      </c>
      <c r="N36" s="393">
        <f t="shared" si="4"/>
        <v>221</v>
      </c>
      <c r="O36" s="393">
        <f t="shared" si="5"/>
        <v>348</v>
      </c>
      <c r="P36" s="297">
        <v>0</v>
      </c>
      <c r="Q36" s="297">
        <v>0</v>
      </c>
      <c r="R36" s="297">
        <v>0</v>
      </c>
      <c r="S36" s="394">
        <f t="shared" ref="S36:S71" si="6">K36/C36</f>
        <v>4.5513654096228866E-2</v>
      </c>
      <c r="T36" s="394">
        <f t="shared" ref="T36:T71" si="7">L36/D36</f>
        <v>0.14312796208530806</v>
      </c>
      <c r="U36" s="394">
        <f t="shared" ref="U36:U71" si="8">N36/E36</f>
        <v>8.5229463941380645E-2</v>
      </c>
      <c r="W36" s="303">
        <v>0.83908045977011492</v>
      </c>
      <c r="X36" s="303">
        <v>0.16091954022988508</v>
      </c>
    </row>
    <row r="37" spans="1:24">
      <c r="A37" s="19" t="s">
        <v>82</v>
      </c>
      <c r="B37" s="58" t="s">
        <v>122</v>
      </c>
      <c r="C37" s="308">
        <f>'16'!C37</f>
        <v>915</v>
      </c>
      <c r="D37" s="308">
        <f>'16'!D37</f>
        <v>644</v>
      </c>
      <c r="E37" s="308">
        <f>'16'!E37</f>
        <v>1559</v>
      </c>
      <c r="F37" s="297" t="s">
        <v>342</v>
      </c>
      <c r="G37" s="297">
        <v>1</v>
      </c>
      <c r="H37" s="410">
        <v>281541</v>
      </c>
      <c r="I37" s="410">
        <v>132396</v>
      </c>
      <c r="J37" s="426">
        <f t="shared" si="3"/>
        <v>413937</v>
      </c>
      <c r="K37" s="427">
        <v>20</v>
      </c>
      <c r="L37" s="427">
        <v>29</v>
      </c>
      <c r="M37" s="427">
        <v>41</v>
      </c>
      <c r="N37" s="393">
        <f t="shared" si="4"/>
        <v>49</v>
      </c>
      <c r="O37" s="393">
        <f t="shared" si="5"/>
        <v>90</v>
      </c>
      <c r="P37" s="297">
        <v>0</v>
      </c>
      <c r="Q37" s="297">
        <v>0</v>
      </c>
      <c r="R37" s="297">
        <v>0</v>
      </c>
      <c r="S37" s="394">
        <f t="shared" si="6"/>
        <v>2.185792349726776E-2</v>
      </c>
      <c r="T37" s="394">
        <f t="shared" si="7"/>
        <v>4.503105590062112E-2</v>
      </c>
      <c r="U37" s="394">
        <f t="shared" si="8"/>
        <v>3.1430404105195639E-2</v>
      </c>
      <c r="W37" s="303">
        <v>0.91111111111111109</v>
      </c>
      <c r="X37" s="303">
        <v>8.8888888888888906E-2</v>
      </c>
    </row>
    <row r="38" spans="1:24">
      <c r="A38" s="19" t="s">
        <v>83</v>
      </c>
      <c r="B38" s="58" t="s">
        <v>118</v>
      </c>
      <c r="C38" s="308">
        <f>'16'!C38</f>
        <v>6837</v>
      </c>
      <c r="D38" s="308">
        <f>'16'!D38</f>
        <v>4722</v>
      </c>
      <c r="E38" s="308">
        <f>'16'!E38</f>
        <v>11559</v>
      </c>
      <c r="F38" s="297" t="s">
        <v>343</v>
      </c>
      <c r="G38" s="297">
        <v>1</v>
      </c>
      <c r="H38" s="410">
        <v>9936733</v>
      </c>
      <c r="I38" s="410">
        <v>964410</v>
      </c>
      <c r="J38" s="426">
        <f t="shared" si="3"/>
        <v>10901143</v>
      </c>
      <c r="K38" s="427">
        <v>594</v>
      </c>
      <c r="L38" s="427">
        <v>746</v>
      </c>
      <c r="M38" s="427">
        <v>889</v>
      </c>
      <c r="N38" s="393">
        <f t="shared" si="4"/>
        <v>1340</v>
      </c>
      <c r="O38" s="393">
        <f t="shared" si="5"/>
        <v>2229</v>
      </c>
      <c r="P38" s="297">
        <v>68</v>
      </c>
      <c r="Q38" s="297">
        <v>48</v>
      </c>
      <c r="R38" s="297">
        <v>50</v>
      </c>
      <c r="S38" s="394">
        <f t="shared" si="6"/>
        <v>8.6880210618692402E-2</v>
      </c>
      <c r="T38" s="394">
        <f t="shared" si="7"/>
        <v>0.15798390512494706</v>
      </c>
      <c r="U38" s="394">
        <f t="shared" si="8"/>
        <v>0.1159269833030539</v>
      </c>
      <c r="W38" s="303">
        <v>0.91565724540152538</v>
      </c>
      <c r="X38" s="303">
        <v>8.4342754598474623E-2</v>
      </c>
    </row>
    <row r="39" spans="1:24">
      <c r="A39" s="19" t="s">
        <v>84</v>
      </c>
      <c r="B39" s="58" t="s">
        <v>118</v>
      </c>
      <c r="C39" s="308">
        <f>'16'!C39</f>
        <v>21366</v>
      </c>
      <c r="D39" s="308">
        <f>'16'!D39</f>
        <v>14155</v>
      </c>
      <c r="E39" s="308">
        <f>'16'!E39</f>
        <v>35521</v>
      </c>
      <c r="F39" s="297" t="s">
        <v>344</v>
      </c>
      <c r="G39" s="297">
        <v>1</v>
      </c>
      <c r="H39" s="410">
        <v>16758996</v>
      </c>
      <c r="I39" s="410">
        <v>1556458</v>
      </c>
      <c r="J39" s="426">
        <f t="shared" si="3"/>
        <v>18315454</v>
      </c>
      <c r="K39" s="427">
        <v>1107</v>
      </c>
      <c r="L39" s="427">
        <v>1339</v>
      </c>
      <c r="M39" s="427">
        <v>1678</v>
      </c>
      <c r="N39" s="393">
        <f t="shared" si="4"/>
        <v>2446</v>
      </c>
      <c r="O39" s="393">
        <f t="shared" si="5"/>
        <v>4124</v>
      </c>
      <c r="P39" s="297">
        <v>78</v>
      </c>
      <c r="Q39" s="297">
        <v>57</v>
      </c>
      <c r="R39" s="297">
        <v>73</v>
      </c>
      <c r="S39" s="394">
        <f t="shared" si="6"/>
        <v>5.1811288963774224E-2</v>
      </c>
      <c r="T39" s="394">
        <f t="shared" si="7"/>
        <v>9.4595549275874255E-2</v>
      </c>
      <c r="U39" s="394">
        <f t="shared" si="8"/>
        <v>6.8860673967512179E-2</v>
      </c>
      <c r="W39" s="303">
        <v>0.88603297769156164</v>
      </c>
      <c r="X39" s="303">
        <v>0.11396702230843836</v>
      </c>
    </row>
    <row r="40" spans="1:24">
      <c r="A40" s="19" t="s">
        <v>85</v>
      </c>
      <c r="B40" s="58" t="s">
        <v>122</v>
      </c>
      <c r="C40" s="308">
        <f>'16'!C40</f>
        <v>2888</v>
      </c>
      <c r="D40" s="308">
        <f>'16'!D40</f>
        <v>1978</v>
      </c>
      <c r="E40" s="308">
        <f>'16'!E40</f>
        <v>4866</v>
      </c>
      <c r="F40" s="297" t="s">
        <v>345</v>
      </c>
      <c r="G40" s="297">
        <v>1</v>
      </c>
      <c r="H40" s="410">
        <v>3995277</v>
      </c>
      <c r="I40" s="410">
        <v>555422</v>
      </c>
      <c r="J40" s="426">
        <f t="shared" si="3"/>
        <v>4550699</v>
      </c>
      <c r="K40" s="427">
        <v>247</v>
      </c>
      <c r="L40" s="427">
        <v>265</v>
      </c>
      <c r="M40" s="427">
        <v>462</v>
      </c>
      <c r="N40" s="393">
        <f t="shared" si="4"/>
        <v>512</v>
      </c>
      <c r="O40" s="393">
        <f t="shared" si="5"/>
        <v>974</v>
      </c>
      <c r="P40" s="297">
        <v>8</v>
      </c>
      <c r="Q40" s="297">
        <v>6</v>
      </c>
      <c r="R40" s="297">
        <v>17</v>
      </c>
      <c r="S40" s="394">
        <f t="shared" si="6"/>
        <v>8.5526315789473686E-2</v>
      </c>
      <c r="T40" s="394">
        <f t="shared" si="7"/>
        <v>0.13397371081900911</v>
      </c>
      <c r="U40" s="394">
        <f t="shared" si="8"/>
        <v>0.10521989313604603</v>
      </c>
      <c r="W40" s="303">
        <v>0.70533880903490764</v>
      </c>
      <c r="X40" s="303">
        <v>0.29466119096509236</v>
      </c>
    </row>
    <row r="41" spans="1:24">
      <c r="A41" s="19" t="s">
        <v>86</v>
      </c>
      <c r="B41" s="58" t="s">
        <v>118</v>
      </c>
      <c r="C41" s="308">
        <f>'16'!C41</f>
        <v>4988</v>
      </c>
      <c r="D41" s="308">
        <f>'16'!D41</f>
        <v>3470</v>
      </c>
      <c r="E41" s="308">
        <f>'16'!E41</f>
        <v>8458</v>
      </c>
      <c r="F41" s="297" t="s">
        <v>346</v>
      </c>
      <c r="G41" s="297">
        <v>1</v>
      </c>
      <c r="H41" s="410">
        <v>2653406</v>
      </c>
      <c r="I41" s="410">
        <v>340537</v>
      </c>
      <c r="J41" s="426">
        <f t="shared" si="3"/>
        <v>2993943</v>
      </c>
      <c r="K41" s="427">
        <v>189</v>
      </c>
      <c r="L41" s="427">
        <v>237</v>
      </c>
      <c r="M41" s="427">
        <v>280</v>
      </c>
      <c r="N41" s="393">
        <f t="shared" si="4"/>
        <v>426</v>
      </c>
      <c r="O41" s="393">
        <f t="shared" si="5"/>
        <v>706</v>
      </c>
      <c r="P41" s="297">
        <v>1</v>
      </c>
      <c r="Q41" s="297">
        <v>2</v>
      </c>
      <c r="R41" s="297">
        <v>0</v>
      </c>
      <c r="S41" s="394">
        <f t="shared" si="6"/>
        <v>3.7890938251804333E-2</v>
      </c>
      <c r="T41" s="394">
        <f t="shared" si="7"/>
        <v>6.8299711815561964E-2</v>
      </c>
      <c r="U41" s="394">
        <f t="shared" si="8"/>
        <v>5.0366516907070231E-2</v>
      </c>
      <c r="W41" s="303">
        <v>0.91501416430594906</v>
      </c>
      <c r="X41" s="303">
        <v>8.4985835694050937E-2</v>
      </c>
    </row>
    <row r="42" spans="1:24">
      <c r="A42" s="19" t="s">
        <v>87</v>
      </c>
      <c r="B42" s="58" t="s">
        <v>118</v>
      </c>
      <c r="C42" s="308">
        <f>'16'!C42</f>
        <v>12632</v>
      </c>
      <c r="D42" s="308">
        <f>'16'!D42</f>
        <v>8774</v>
      </c>
      <c r="E42" s="308">
        <f>'16'!E42</f>
        <v>21406</v>
      </c>
      <c r="F42" s="297" t="s">
        <v>347</v>
      </c>
      <c r="G42" s="297">
        <v>1</v>
      </c>
      <c r="H42" s="410">
        <v>19376105.080000002</v>
      </c>
      <c r="I42" s="410">
        <v>1749847</v>
      </c>
      <c r="J42" s="426">
        <f t="shared" si="3"/>
        <v>21125952.080000002</v>
      </c>
      <c r="K42" s="427">
        <v>1045</v>
      </c>
      <c r="L42" s="427">
        <v>1412</v>
      </c>
      <c r="M42" s="427">
        <v>1860</v>
      </c>
      <c r="N42" s="393">
        <f t="shared" si="4"/>
        <v>2457</v>
      </c>
      <c r="O42" s="393">
        <f t="shared" si="5"/>
        <v>4317</v>
      </c>
      <c r="P42" s="297">
        <v>51</v>
      </c>
      <c r="Q42" s="297">
        <v>30</v>
      </c>
      <c r="R42" s="297">
        <v>31</v>
      </c>
      <c r="S42" s="394">
        <f t="shared" si="6"/>
        <v>8.2726409119696004E-2</v>
      </c>
      <c r="T42" s="394">
        <f t="shared" si="7"/>
        <v>0.16093002051515842</v>
      </c>
      <c r="U42" s="394">
        <f t="shared" si="8"/>
        <v>0.11478090255068672</v>
      </c>
      <c r="W42" s="303">
        <v>0.83576557794764883</v>
      </c>
      <c r="X42" s="303">
        <v>0.16423442205235117</v>
      </c>
    </row>
    <row r="43" spans="1:24">
      <c r="A43" s="19" t="s">
        <v>88</v>
      </c>
      <c r="B43" s="58" t="s">
        <v>118</v>
      </c>
      <c r="C43" s="308">
        <f>'16'!C43</f>
        <v>9763</v>
      </c>
      <c r="D43" s="308">
        <f>'16'!D43</f>
        <v>6765</v>
      </c>
      <c r="E43" s="308">
        <f>'16'!E43</f>
        <v>16528</v>
      </c>
      <c r="F43" s="297" t="s">
        <v>348</v>
      </c>
      <c r="G43" s="297">
        <v>1</v>
      </c>
      <c r="H43" s="410">
        <v>9370191</v>
      </c>
      <c r="I43" s="410">
        <v>1095967</v>
      </c>
      <c r="J43" s="426">
        <f t="shared" si="3"/>
        <v>10466158</v>
      </c>
      <c r="K43" s="427">
        <v>687</v>
      </c>
      <c r="L43" s="427">
        <v>834</v>
      </c>
      <c r="M43" s="427">
        <v>929</v>
      </c>
      <c r="N43" s="393">
        <f t="shared" si="4"/>
        <v>1521</v>
      </c>
      <c r="O43" s="393">
        <f t="shared" si="5"/>
        <v>2450</v>
      </c>
      <c r="P43" s="297">
        <v>45</v>
      </c>
      <c r="Q43" s="297">
        <v>30</v>
      </c>
      <c r="R43" s="297">
        <v>56</v>
      </c>
      <c r="S43" s="394">
        <f t="shared" si="6"/>
        <v>7.036771484174946E-2</v>
      </c>
      <c r="T43" s="394">
        <f t="shared" si="7"/>
        <v>0.12328159645232815</v>
      </c>
      <c r="U43" s="394">
        <f t="shared" si="8"/>
        <v>9.2025653436592456E-2</v>
      </c>
      <c r="W43" s="303">
        <v>0.9408163265306122</v>
      </c>
      <c r="X43" s="303">
        <v>5.9183673469387799E-2</v>
      </c>
    </row>
    <row r="44" spans="1:24">
      <c r="A44" s="19" t="s">
        <v>89</v>
      </c>
      <c r="B44" s="58" t="s">
        <v>122</v>
      </c>
      <c r="C44" s="308">
        <f>'16'!C44</f>
        <v>3743</v>
      </c>
      <c r="D44" s="308">
        <f>'16'!D44</f>
        <v>2706</v>
      </c>
      <c r="E44" s="308">
        <f>'16'!E44</f>
        <v>6449</v>
      </c>
      <c r="F44" s="297" t="s">
        <v>329</v>
      </c>
      <c r="G44" s="297">
        <v>1</v>
      </c>
      <c r="H44" s="410">
        <v>4213040</v>
      </c>
      <c r="I44" s="410">
        <v>352106</v>
      </c>
      <c r="J44" s="426">
        <f t="shared" si="3"/>
        <v>4565146</v>
      </c>
      <c r="K44" s="427">
        <v>347</v>
      </c>
      <c r="L44" s="427">
        <v>431</v>
      </c>
      <c r="M44" s="427">
        <v>455</v>
      </c>
      <c r="N44" s="393">
        <f t="shared" si="4"/>
        <v>778</v>
      </c>
      <c r="O44" s="393">
        <f t="shared" si="5"/>
        <v>1233</v>
      </c>
      <c r="P44" s="297">
        <v>0</v>
      </c>
      <c r="Q44" s="297">
        <v>0</v>
      </c>
      <c r="R44" s="297">
        <v>0</v>
      </c>
      <c r="S44" s="394">
        <f t="shared" si="6"/>
        <v>9.2706385252471282E-2</v>
      </c>
      <c r="T44" s="394">
        <f t="shared" si="7"/>
        <v>0.15927568366592756</v>
      </c>
      <c r="U44" s="394">
        <f t="shared" si="8"/>
        <v>0.1206388587377888</v>
      </c>
      <c r="W44" s="303">
        <v>0.90105433901054344</v>
      </c>
      <c r="X44" s="303">
        <v>9.8945660989456563E-2</v>
      </c>
    </row>
    <row r="45" spans="1:24">
      <c r="A45" s="19" t="s">
        <v>90</v>
      </c>
      <c r="B45" s="58" t="s">
        <v>122</v>
      </c>
      <c r="C45" s="308">
        <f>'16'!C45</f>
        <v>1364</v>
      </c>
      <c r="D45" s="308">
        <f>'16'!D45</f>
        <v>1008</v>
      </c>
      <c r="E45" s="308">
        <f>'16'!E45</f>
        <v>2372</v>
      </c>
      <c r="F45" s="297" t="s">
        <v>323</v>
      </c>
      <c r="G45" s="297">
        <v>1</v>
      </c>
      <c r="H45" s="410">
        <v>566258</v>
      </c>
      <c r="I45" s="410">
        <v>66716</v>
      </c>
      <c r="J45" s="426">
        <f t="shared" si="3"/>
        <v>632974</v>
      </c>
      <c r="K45" s="427">
        <v>58</v>
      </c>
      <c r="L45" s="427">
        <v>72</v>
      </c>
      <c r="M45" s="427">
        <v>73</v>
      </c>
      <c r="N45" s="393">
        <f t="shared" si="4"/>
        <v>130</v>
      </c>
      <c r="O45" s="393">
        <f t="shared" si="5"/>
        <v>203</v>
      </c>
      <c r="P45" s="297">
        <v>0</v>
      </c>
      <c r="Q45" s="297">
        <v>0</v>
      </c>
      <c r="R45" s="297">
        <v>0</v>
      </c>
      <c r="S45" s="394">
        <f t="shared" si="6"/>
        <v>4.2521994134897358E-2</v>
      </c>
      <c r="T45" s="394">
        <f t="shared" si="7"/>
        <v>7.1428571428571425E-2</v>
      </c>
      <c r="U45" s="394">
        <f t="shared" si="8"/>
        <v>5.4806070826306917E-2</v>
      </c>
      <c r="W45" s="303">
        <v>0.83743842364532017</v>
      </c>
      <c r="X45" s="303">
        <v>0.16256157635467983</v>
      </c>
    </row>
    <row r="46" spans="1:24">
      <c r="A46" s="19" t="s">
        <v>91</v>
      </c>
      <c r="B46" s="58" t="s">
        <v>122</v>
      </c>
      <c r="C46" s="308">
        <f>'16'!C46</f>
        <v>3475</v>
      </c>
      <c r="D46" s="308">
        <f>'16'!D46</f>
        <v>2487</v>
      </c>
      <c r="E46" s="308">
        <f>'16'!E46</f>
        <v>5962</v>
      </c>
      <c r="F46" s="297" t="s">
        <v>349</v>
      </c>
      <c r="G46" s="297">
        <v>1</v>
      </c>
      <c r="H46" s="410">
        <v>3009616</v>
      </c>
      <c r="I46" s="410">
        <v>422342</v>
      </c>
      <c r="J46" s="426">
        <f t="shared" si="3"/>
        <v>3431958</v>
      </c>
      <c r="K46" s="427">
        <v>200</v>
      </c>
      <c r="L46" s="427">
        <v>261</v>
      </c>
      <c r="M46" s="427">
        <v>322</v>
      </c>
      <c r="N46" s="393">
        <f t="shared" si="4"/>
        <v>461</v>
      </c>
      <c r="O46" s="393">
        <f t="shared" si="5"/>
        <v>783</v>
      </c>
      <c r="P46" s="297">
        <v>5</v>
      </c>
      <c r="Q46" s="297">
        <v>5</v>
      </c>
      <c r="R46" s="297">
        <v>4</v>
      </c>
      <c r="S46" s="394">
        <f t="shared" si="6"/>
        <v>5.7553956834532377E-2</v>
      </c>
      <c r="T46" s="394">
        <f t="shared" si="7"/>
        <v>0.10494571773220748</v>
      </c>
      <c r="U46" s="394">
        <f t="shared" si="8"/>
        <v>7.7323045957732303E-2</v>
      </c>
      <c r="W46" s="303">
        <v>0.77905491698595142</v>
      </c>
      <c r="X46" s="303">
        <v>0.22094508301404858</v>
      </c>
    </row>
    <row r="47" spans="1:24">
      <c r="A47" s="19" t="s">
        <v>92</v>
      </c>
      <c r="B47" s="58" t="s">
        <v>122</v>
      </c>
      <c r="C47" s="308">
        <f>'16'!C47</f>
        <v>1725</v>
      </c>
      <c r="D47" s="308">
        <f>'16'!D47</f>
        <v>1197</v>
      </c>
      <c r="E47" s="308">
        <f>'16'!E47</f>
        <v>2922</v>
      </c>
      <c r="F47" s="297" t="s">
        <v>350</v>
      </c>
      <c r="G47" s="297">
        <v>1</v>
      </c>
      <c r="H47" s="410">
        <v>1269703</v>
      </c>
      <c r="I47" s="410">
        <v>115311.33333333299</v>
      </c>
      <c r="J47" s="426">
        <f t="shared" si="3"/>
        <v>1385014.333333333</v>
      </c>
      <c r="K47" s="427">
        <v>79</v>
      </c>
      <c r="L47" s="427">
        <v>138</v>
      </c>
      <c r="M47" s="427">
        <v>128</v>
      </c>
      <c r="N47" s="393">
        <f t="shared" si="4"/>
        <v>217</v>
      </c>
      <c r="O47" s="393">
        <f t="shared" si="5"/>
        <v>345</v>
      </c>
      <c r="P47" s="297">
        <v>8</v>
      </c>
      <c r="Q47" s="297">
        <v>9</v>
      </c>
      <c r="R47" s="297">
        <v>10</v>
      </c>
      <c r="S47" s="394">
        <f t="shared" si="6"/>
        <v>4.579710144927536E-2</v>
      </c>
      <c r="T47" s="394">
        <f t="shared" si="7"/>
        <v>0.11528822055137844</v>
      </c>
      <c r="U47" s="394">
        <f t="shared" si="8"/>
        <v>7.4264202600958243E-2</v>
      </c>
      <c r="W47" s="303">
        <v>0.8</v>
      </c>
      <c r="X47" s="303">
        <v>0.19999999999999996</v>
      </c>
    </row>
    <row r="48" spans="1:24">
      <c r="A48" s="19" t="s">
        <v>93</v>
      </c>
      <c r="B48" s="58" t="s">
        <v>122</v>
      </c>
      <c r="C48" s="308">
        <f>'16'!C48</f>
        <v>5043</v>
      </c>
      <c r="D48" s="308">
        <f>'16'!D48</f>
        <v>3645</v>
      </c>
      <c r="E48" s="308">
        <f>'16'!E48</f>
        <v>8688</v>
      </c>
      <c r="F48" s="297" t="s">
        <v>351</v>
      </c>
      <c r="G48" s="297">
        <v>1</v>
      </c>
      <c r="H48" s="410">
        <v>6232410</v>
      </c>
      <c r="I48" s="410">
        <v>639313</v>
      </c>
      <c r="J48" s="426">
        <f t="shared" si="3"/>
        <v>6871723</v>
      </c>
      <c r="K48" s="427">
        <v>392</v>
      </c>
      <c r="L48" s="427">
        <v>549</v>
      </c>
      <c r="M48" s="427">
        <v>687</v>
      </c>
      <c r="N48" s="393">
        <f t="shared" si="4"/>
        <v>941</v>
      </c>
      <c r="O48" s="393">
        <f t="shared" si="5"/>
        <v>1628</v>
      </c>
      <c r="P48" s="297">
        <v>34</v>
      </c>
      <c r="Q48" s="297">
        <v>18</v>
      </c>
      <c r="R48" s="297">
        <v>37</v>
      </c>
      <c r="S48" s="394">
        <f t="shared" si="6"/>
        <v>7.7731509022407302E-2</v>
      </c>
      <c r="T48" s="394">
        <f t="shared" si="7"/>
        <v>0.1506172839506173</v>
      </c>
      <c r="U48" s="394">
        <f t="shared" si="8"/>
        <v>0.10831031307550644</v>
      </c>
      <c r="W48" s="303">
        <v>0.91830466830466828</v>
      </c>
      <c r="X48" s="303">
        <v>8.1695331695331719E-2</v>
      </c>
    </row>
    <row r="49" spans="1:24">
      <c r="A49" s="19" t="s">
        <v>94</v>
      </c>
      <c r="B49" s="58" t="s">
        <v>118</v>
      </c>
      <c r="C49" s="308">
        <f>'16'!C49</f>
        <v>27985</v>
      </c>
      <c r="D49" s="308">
        <f>'16'!D49</f>
        <v>19320</v>
      </c>
      <c r="E49" s="308">
        <f>'16'!E49</f>
        <v>47305</v>
      </c>
      <c r="F49" s="297" t="s">
        <v>352</v>
      </c>
      <c r="G49" s="297">
        <v>1</v>
      </c>
      <c r="H49" s="410">
        <v>25678254.640000001</v>
      </c>
      <c r="I49" s="410">
        <v>2344955</v>
      </c>
      <c r="J49" s="426">
        <f t="shared" si="3"/>
        <v>28023209.640000001</v>
      </c>
      <c r="K49" s="427">
        <v>1109</v>
      </c>
      <c r="L49" s="427">
        <v>1538</v>
      </c>
      <c r="M49" s="427">
        <v>1704</v>
      </c>
      <c r="N49" s="393">
        <f t="shared" si="4"/>
        <v>2647</v>
      </c>
      <c r="O49" s="393">
        <f t="shared" si="5"/>
        <v>4351</v>
      </c>
      <c r="P49" s="297">
        <v>174</v>
      </c>
      <c r="Q49" s="297">
        <v>85</v>
      </c>
      <c r="R49" s="297">
        <v>99</v>
      </c>
      <c r="S49" s="394">
        <f t="shared" si="6"/>
        <v>3.9628372342326246E-2</v>
      </c>
      <c r="T49" s="394">
        <f t="shared" si="7"/>
        <v>7.9606625258799177E-2</v>
      </c>
      <c r="U49" s="394">
        <f t="shared" si="8"/>
        <v>5.5956030017968506E-2</v>
      </c>
      <c r="W49" s="303">
        <v>0.88554355320615952</v>
      </c>
      <c r="X49" s="303">
        <v>0.11445644679384048</v>
      </c>
    </row>
    <row r="50" spans="1:24">
      <c r="A50" s="19" t="s">
        <v>95</v>
      </c>
      <c r="B50" s="58" t="s">
        <v>122</v>
      </c>
      <c r="C50" s="308">
        <f>'16'!C50</f>
        <v>660</v>
      </c>
      <c r="D50" s="308">
        <f>'16'!D50</f>
        <v>390</v>
      </c>
      <c r="E50" s="308">
        <f>'16'!E50</f>
        <v>1050</v>
      </c>
      <c r="F50" s="297" t="s">
        <v>353</v>
      </c>
      <c r="G50" s="297">
        <v>1</v>
      </c>
      <c r="H50" s="410">
        <v>605317</v>
      </c>
      <c r="I50" s="410">
        <v>170394</v>
      </c>
      <c r="J50" s="426">
        <f t="shared" si="3"/>
        <v>775711</v>
      </c>
      <c r="K50" s="427">
        <v>32</v>
      </c>
      <c r="L50" s="427">
        <v>43</v>
      </c>
      <c r="M50" s="427">
        <v>51</v>
      </c>
      <c r="N50" s="393">
        <f t="shared" si="4"/>
        <v>75</v>
      </c>
      <c r="O50" s="393">
        <f t="shared" si="5"/>
        <v>126</v>
      </c>
      <c r="P50" s="297">
        <v>6</v>
      </c>
      <c r="Q50" s="297">
        <v>2</v>
      </c>
      <c r="R50" s="297">
        <v>7</v>
      </c>
      <c r="S50" s="394">
        <f t="shared" si="6"/>
        <v>4.8484848484848485E-2</v>
      </c>
      <c r="T50" s="394">
        <f t="shared" si="7"/>
        <v>0.11025641025641025</v>
      </c>
      <c r="U50" s="394">
        <f t="shared" si="8"/>
        <v>7.1428571428571425E-2</v>
      </c>
      <c r="W50" s="303">
        <v>0.91269841269841268</v>
      </c>
      <c r="X50" s="303">
        <v>8.7301587301587324E-2</v>
      </c>
    </row>
    <row r="51" spans="1:24">
      <c r="A51" s="19" t="s">
        <v>96</v>
      </c>
      <c r="B51" s="58" t="s">
        <v>118</v>
      </c>
      <c r="C51" s="308">
        <f>'16'!C51</f>
        <v>9370</v>
      </c>
      <c r="D51" s="308">
        <f>'16'!D51</f>
        <v>6861</v>
      </c>
      <c r="E51" s="308">
        <f>'16'!E51</f>
        <v>16231</v>
      </c>
      <c r="F51" s="297" t="s">
        <v>354</v>
      </c>
      <c r="G51" s="297">
        <v>1</v>
      </c>
      <c r="H51" s="410">
        <v>10615966.199999999</v>
      </c>
      <c r="I51" s="410">
        <v>1278031.8</v>
      </c>
      <c r="J51" s="426">
        <f t="shared" si="3"/>
        <v>11893998</v>
      </c>
      <c r="K51" s="427">
        <v>679</v>
      </c>
      <c r="L51" s="427">
        <v>805</v>
      </c>
      <c r="M51" s="427">
        <v>1078</v>
      </c>
      <c r="N51" s="393">
        <f t="shared" si="4"/>
        <v>1484</v>
      </c>
      <c r="O51" s="393">
        <f t="shared" si="5"/>
        <v>2562</v>
      </c>
      <c r="P51" s="297">
        <v>26</v>
      </c>
      <c r="Q51" s="297">
        <v>19</v>
      </c>
      <c r="R51" s="297">
        <v>24</v>
      </c>
      <c r="S51" s="394">
        <f t="shared" si="6"/>
        <v>7.2465314834578437E-2</v>
      </c>
      <c r="T51" s="394">
        <f t="shared" si="7"/>
        <v>0.11732983530097653</v>
      </c>
      <c r="U51" s="394">
        <f t="shared" si="8"/>
        <v>9.1429979668535513E-2</v>
      </c>
      <c r="W51" s="303">
        <v>0.83996877439500395</v>
      </c>
      <c r="X51" s="303">
        <v>0.16003122560499605</v>
      </c>
    </row>
    <row r="52" spans="1:24">
      <c r="A52" s="19" t="s">
        <v>97</v>
      </c>
      <c r="B52" s="58" t="s">
        <v>122</v>
      </c>
      <c r="C52" s="308">
        <f>'16'!C52</f>
        <v>3098</v>
      </c>
      <c r="D52" s="308">
        <f>'16'!D52</f>
        <v>2175</v>
      </c>
      <c r="E52" s="308">
        <f>'16'!E52</f>
        <v>5273</v>
      </c>
      <c r="F52" s="297" t="s">
        <v>355</v>
      </c>
      <c r="G52" s="297">
        <v>1</v>
      </c>
      <c r="H52" s="410">
        <v>1596873</v>
      </c>
      <c r="I52" s="410">
        <v>319472</v>
      </c>
      <c r="J52" s="426">
        <f t="shared" si="3"/>
        <v>1916345</v>
      </c>
      <c r="K52" s="427">
        <v>136</v>
      </c>
      <c r="L52" s="427">
        <v>185</v>
      </c>
      <c r="M52" s="427">
        <v>204</v>
      </c>
      <c r="N52" s="393">
        <f t="shared" si="4"/>
        <v>321</v>
      </c>
      <c r="O52" s="393">
        <f t="shared" si="5"/>
        <v>525</v>
      </c>
      <c r="P52" s="297">
        <v>6</v>
      </c>
      <c r="Q52" s="297">
        <v>3</v>
      </c>
      <c r="R52" s="297">
        <v>6</v>
      </c>
      <c r="S52" s="394">
        <f t="shared" si="6"/>
        <v>4.3899289864428662E-2</v>
      </c>
      <c r="T52" s="394">
        <f t="shared" si="7"/>
        <v>8.5057471264367815E-2</v>
      </c>
      <c r="U52" s="394">
        <f t="shared" si="8"/>
        <v>6.0876161577849419E-2</v>
      </c>
      <c r="W52" s="303">
        <v>0.98857142857142855</v>
      </c>
      <c r="X52" s="303">
        <v>1.1428571428571455E-2</v>
      </c>
    </row>
    <row r="53" spans="1:24">
      <c r="A53" s="19" t="s">
        <v>98</v>
      </c>
      <c r="B53" s="58" t="s">
        <v>122</v>
      </c>
      <c r="C53" s="308">
        <f>'16'!C53</f>
        <v>1648</v>
      </c>
      <c r="D53" s="308">
        <f>'16'!D53</f>
        <v>1113</v>
      </c>
      <c r="E53" s="308">
        <f>'16'!E53</f>
        <v>2761</v>
      </c>
      <c r="F53" s="297" t="s">
        <v>332</v>
      </c>
      <c r="G53" s="297">
        <v>1</v>
      </c>
      <c r="H53" s="410">
        <v>666791</v>
      </c>
      <c r="I53" s="410">
        <v>717391</v>
      </c>
      <c r="J53" s="426">
        <f t="shared" si="3"/>
        <v>1384182</v>
      </c>
      <c r="K53" s="427">
        <v>48</v>
      </c>
      <c r="L53" s="427">
        <v>59</v>
      </c>
      <c r="M53" s="427">
        <v>56</v>
      </c>
      <c r="N53" s="393">
        <f t="shared" si="4"/>
        <v>107</v>
      </c>
      <c r="O53" s="393">
        <f t="shared" si="5"/>
        <v>163</v>
      </c>
      <c r="P53" s="297">
        <v>0</v>
      </c>
      <c r="Q53" s="297">
        <v>0</v>
      </c>
      <c r="R53" s="297">
        <v>0</v>
      </c>
      <c r="S53" s="394">
        <f t="shared" si="6"/>
        <v>2.9126213592233011E-2</v>
      </c>
      <c r="T53" s="394">
        <f t="shared" si="7"/>
        <v>5.3009883198562445E-2</v>
      </c>
      <c r="U53" s="394">
        <f t="shared" si="8"/>
        <v>3.8754074610648316E-2</v>
      </c>
      <c r="W53" s="303">
        <v>0.93251533742331283</v>
      </c>
      <c r="X53" s="303">
        <v>6.7484662576687171E-2</v>
      </c>
    </row>
    <row r="54" spans="1:24" ht="56.25">
      <c r="A54" s="19" t="s">
        <v>99</v>
      </c>
      <c r="B54" s="58" t="s">
        <v>118</v>
      </c>
      <c r="C54" s="308">
        <f>'16'!C54</f>
        <v>62059</v>
      </c>
      <c r="D54" s="308">
        <f>'16'!D54</f>
        <v>38994</v>
      </c>
      <c r="E54" s="308">
        <f>'16'!E54</f>
        <v>101053</v>
      </c>
      <c r="F54" s="297" t="s">
        <v>356</v>
      </c>
      <c r="G54" s="297">
        <v>5</v>
      </c>
      <c r="H54" s="410">
        <v>262420666.97</v>
      </c>
      <c r="I54" s="410">
        <v>23446889.940000001</v>
      </c>
      <c r="J54" s="426">
        <f t="shared" si="3"/>
        <v>285867556.91000003</v>
      </c>
      <c r="K54" s="427">
        <v>13745</v>
      </c>
      <c r="L54" s="427">
        <v>15409</v>
      </c>
      <c r="M54" s="427">
        <v>16706</v>
      </c>
      <c r="N54" s="393">
        <f t="shared" si="4"/>
        <v>29154</v>
      </c>
      <c r="O54" s="393">
        <f t="shared" si="5"/>
        <v>45860</v>
      </c>
      <c r="P54" s="297">
        <v>1276</v>
      </c>
      <c r="Q54" s="297">
        <v>642</v>
      </c>
      <c r="R54" s="297">
        <v>786</v>
      </c>
      <c r="S54" s="394">
        <f t="shared" si="6"/>
        <v>0.22148278251341466</v>
      </c>
      <c r="T54" s="394">
        <f t="shared" si="7"/>
        <v>0.39516335846540496</v>
      </c>
      <c r="U54" s="394">
        <f t="shared" si="8"/>
        <v>0.28850207316952492</v>
      </c>
      <c r="W54" s="303">
        <v>0.77974269515918015</v>
      </c>
      <c r="X54" s="303">
        <v>0.22025730484081985</v>
      </c>
    </row>
    <row r="55" spans="1:24">
      <c r="A55" s="19" t="s">
        <v>100</v>
      </c>
      <c r="B55" s="58" t="s">
        <v>122</v>
      </c>
      <c r="C55" s="308">
        <f>'16'!C55</f>
        <v>1650</v>
      </c>
      <c r="D55" s="308">
        <f>'16'!D55</f>
        <v>1173</v>
      </c>
      <c r="E55" s="308">
        <f>'16'!E55</f>
        <v>2823</v>
      </c>
      <c r="F55" s="297" t="s">
        <v>357</v>
      </c>
      <c r="G55" s="297">
        <v>1</v>
      </c>
      <c r="H55" s="410">
        <v>1507833</v>
      </c>
      <c r="I55" s="410">
        <v>215787</v>
      </c>
      <c r="J55" s="426">
        <f t="shared" si="3"/>
        <v>1723620</v>
      </c>
      <c r="K55" s="427">
        <v>73</v>
      </c>
      <c r="L55" s="427">
        <v>119</v>
      </c>
      <c r="M55" s="427">
        <v>118</v>
      </c>
      <c r="N55" s="393">
        <f t="shared" si="4"/>
        <v>192</v>
      </c>
      <c r="O55" s="393">
        <f t="shared" si="5"/>
        <v>310</v>
      </c>
      <c r="P55" s="297">
        <v>0</v>
      </c>
      <c r="Q55" s="297">
        <v>0</v>
      </c>
      <c r="R55" s="297">
        <v>1</v>
      </c>
      <c r="S55" s="394">
        <f t="shared" si="6"/>
        <v>4.4242424242424243E-2</v>
      </c>
      <c r="T55" s="394">
        <f t="shared" si="7"/>
        <v>0.10144927536231885</v>
      </c>
      <c r="U55" s="394">
        <f t="shared" si="8"/>
        <v>6.8012752391073322E-2</v>
      </c>
      <c r="W55" s="303">
        <v>0.93548387096774188</v>
      </c>
      <c r="X55" s="303">
        <v>6.4516129032258118E-2</v>
      </c>
    </row>
    <row r="56" spans="1:24">
      <c r="A56" s="19" t="s">
        <v>101</v>
      </c>
      <c r="B56" s="58" t="s">
        <v>122</v>
      </c>
      <c r="C56" s="308">
        <f>'16'!C56</f>
        <v>574</v>
      </c>
      <c r="D56" s="308">
        <f>'16'!D56</f>
        <v>400</v>
      </c>
      <c r="E56" s="308">
        <f>'16'!E56</f>
        <v>974</v>
      </c>
      <c r="F56" s="297" t="s">
        <v>323</v>
      </c>
      <c r="G56" s="297">
        <v>1</v>
      </c>
      <c r="H56" s="410">
        <v>212813</v>
      </c>
      <c r="I56" s="410">
        <v>66716</v>
      </c>
      <c r="J56" s="426">
        <f t="shared" si="3"/>
        <v>279529</v>
      </c>
      <c r="K56" s="427">
        <v>27</v>
      </c>
      <c r="L56" s="427">
        <v>23</v>
      </c>
      <c r="M56" s="427">
        <v>31</v>
      </c>
      <c r="N56" s="393">
        <f t="shared" si="4"/>
        <v>50</v>
      </c>
      <c r="O56" s="393">
        <f t="shared" si="5"/>
        <v>81</v>
      </c>
      <c r="P56" s="297">
        <v>0</v>
      </c>
      <c r="Q56" s="297">
        <v>0</v>
      </c>
      <c r="R56" s="297">
        <v>0</v>
      </c>
      <c r="S56" s="394">
        <f t="shared" si="6"/>
        <v>4.7038327526132406E-2</v>
      </c>
      <c r="T56" s="394">
        <f t="shared" si="7"/>
        <v>5.7500000000000002E-2</v>
      </c>
      <c r="U56" s="394">
        <f t="shared" si="8"/>
        <v>5.1334702258726897E-2</v>
      </c>
      <c r="W56" s="303">
        <v>0.76543209876543206</v>
      </c>
      <c r="X56" s="303">
        <v>0.23456790123456794</v>
      </c>
    </row>
    <row r="57" spans="1:24">
      <c r="A57" s="19" t="s">
        <v>102</v>
      </c>
      <c r="B57" s="58" t="s">
        <v>122</v>
      </c>
      <c r="C57" s="308">
        <f>'16'!C57</f>
        <v>4471</v>
      </c>
      <c r="D57" s="308">
        <f>'16'!D57</f>
        <v>3240</v>
      </c>
      <c r="E57" s="308">
        <f>'16'!E57</f>
        <v>7711</v>
      </c>
      <c r="F57" s="297" t="s">
        <v>358</v>
      </c>
      <c r="G57" s="297">
        <v>1</v>
      </c>
      <c r="H57" s="410">
        <v>3062548</v>
      </c>
      <c r="I57" s="410">
        <v>476912</v>
      </c>
      <c r="J57" s="426">
        <f t="shared" si="3"/>
        <v>3539460</v>
      </c>
      <c r="K57" s="427">
        <v>230</v>
      </c>
      <c r="L57" s="427">
        <v>375</v>
      </c>
      <c r="M57" s="427">
        <v>349</v>
      </c>
      <c r="N57" s="393">
        <f t="shared" si="4"/>
        <v>605</v>
      </c>
      <c r="O57" s="393">
        <f t="shared" si="5"/>
        <v>954</v>
      </c>
      <c r="P57" s="297">
        <v>13</v>
      </c>
      <c r="Q57" s="297">
        <v>14</v>
      </c>
      <c r="R57" s="297">
        <v>12</v>
      </c>
      <c r="S57" s="394">
        <f t="shared" si="6"/>
        <v>5.1442630284052784E-2</v>
      </c>
      <c r="T57" s="394">
        <f t="shared" si="7"/>
        <v>0.11574074074074074</v>
      </c>
      <c r="U57" s="394">
        <f t="shared" si="8"/>
        <v>7.8459343794579167E-2</v>
      </c>
      <c r="W57" s="303">
        <v>0.91404612159329135</v>
      </c>
      <c r="X57" s="303">
        <v>8.595387840670865E-2</v>
      </c>
    </row>
    <row r="58" spans="1:24">
      <c r="A58" s="19" t="s">
        <v>103</v>
      </c>
      <c r="B58" s="58" t="s">
        <v>122</v>
      </c>
      <c r="C58" s="308">
        <f>'16'!C58</f>
        <v>1362</v>
      </c>
      <c r="D58" s="308">
        <f>'16'!D58</f>
        <v>1062</v>
      </c>
      <c r="E58" s="308">
        <f>'16'!E58</f>
        <v>2424</v>
      </c>
      <c r="F58" s="297" t="s">
        <v>359</v>
      </c>
      <c r="G58" s="297">
        <v>1</v>
      </c>
      <c r="H58" s="410">
        <v>708529</v>
      </c>
      <c r="I58" s="410">
        <v>115311.33333333299</v>
      </c>
      <c r="J58" s="426">
        <f t="shared" si="3"/>
        <v>823840.33333333302</v>
      </c>
      <c r="K58" s="427">
        <v>51</v>
      </c>
      <c r="L58" s="427">
        <v>84</v>
      </c>
      <c r="M58" s="427">
        <v>72</v>
      </c>
      <c r="N58" s="393">
        <f t="shared" si="4"/>
        <v>135</v>
      </c>
      <c r="O58" s="393">
        <f t="shared" si="5"/>
        <v>207</v>
      </c>
      <c r="P58" s="297">
        <v>5</v>
      </c>
      <c r="Q58" s="297">
        <v>3</v>
      </c>
      <c r="R58" s="297">
        <v>6</v>
      </c>
      <c r="S58" s="394">
        <f t="shared" si="6"/>
        <v>3.7444933920704845E-2</v>
      </c>
      <c r="T58" s="394">
        <f t="shared" si="7"/>
        <v>7.909604519774012E-2</v>
      </c>
      <c r="U58" s="394">
        <f t="shared" si="8"/>
        <v>5.5693069306930694E-2</v>
      </c>
      <c r="W58" s="303">
        <v>0.94202898550724634</v>
      </c>
      <c r="X58" s="303">
        <v>5.7971014492753659E-2</v>
      </c>
    </row>
    <row r="59" spans="1:24">
      <c r="A59" s="19" t="s">
        <v>104</v>
      </c>
      <c r="B59" s="58" t="s">
        <v>122</v>
      </c>
      <c r="C59" s="308">
        <f>'16'!C59</f>
        <v>2195</v>
      </c>
      <c r="D59" s="308">
        <f>'16'!D59</f>
        <v>1507</v>
      </c>
      <c r="E59" s="308">
        <f>'16'!E59</f>
        <v>3702</v>
      </c>
      <c r="F59" s="297" t="s">
        <v>360</v>
      </c>
      <c r="G59" s="297">
        <v>1</v>
      </c>
      <c r="H59" s="410">
        <v>1104634</v>
      </c>
      <c r="I59" s="410">
        <v>283151</v>
      </c>
      <c r="J59" s="426">
        <f t="shared" si="3"/>
        <v>1387785</v>
      </c>
      <c r="K59" s="427">
        <v>121</v>
      </c>
      <c r="L59" s="427">
        <v>126</v>
      </c>
      <c r="M59" s="427">
        <v>169</v>
      </c>
      <c r="N59" s="393">
        <f t="shared" si="4"/>
        <v>247</v>
      </c>
      <c r="O59" s="393">
        <f t="shared" si="5"/>
        <v>416</v>
      </c>
      <c r="P59" s="297">
        <v>0</v>
      </c>
      <c r="Q59" s="297">
        <v>0</v>
      </c>
      <c r="R59" s="297">
        <v>0</v>
      </c>
      <c r="S59" s="394">
        <f t="shared" si="6"/>
        <v>5.5125284738041E-2</v>
      </c>
      <c r="T59" s="394">
        <f t="shared" si="7"/>
        <v>8.3609820836098206E-2</v>
      </c>
      <c r="U59" s="394">
        <f t="shared" si="8"/>
        <v>6.6720691518098327E-2</v>
      </c>
      <c r="W59" s="303">
        <v>0.88701923076923073</v>
      </c>
      <c r="X59" s="303">
        <v>0.11298076923076927</v>
      </c>
    </row>
    <row r="60" spans="1:24">
      <c r="A60" s="19" t="s">
        <v>105</v>
      </c>
      <c r="B60" s="58" t="s">
        <v>122</v>
      </c>
      <c r="C60" s="308">
        <f>'16'!C60</f>
        <v>153</v>
      </c>
      <c r="D60" s="308">
        <f>'16'!D60</f>
        <v>102</v>
      </c>
      <c r="E60" s="308">
        <f>'16'!E60</f>
        <v>255</v>
      </c>
      <c r="F60" s="297" t="s">
        <v>319</v>
      </c>
      <c r="G60" s="297">
        <v>1</v>
      </c>
      <c r="H60" s="410">
        <v>37750</v>
      </c>
      <c r="I60" s="410">
        <v>141386</v>
      </c>
      <c r="J60" s="426">
        <f t="shared" si="3"/>
        <v>179136</v>
      </c>
      <c r="K60" s="427">
        <v>4</v>
      </c>
      <c r="L60" s="427">
        <v>4</v>
      </c>
      <c r="M60" s="427"/>
      <c r="N60" s="393">
        <f t="shared" si="4"/>
        <v>8</v>
      </c>
      <c r="O60" s="393">
        <f t="shared" ref="O60:O71" si="9">K60+L60+M60</f>
        <v>8</v>
      </c>
      <c r="P60" s="297">
        <v>0</v>
      </c>
      <c r="Q60" s="297">
        <v>0</v>
      </c>
      <c r="R60" s="297">
        <v>0</v>
      </c>
      <c r="S60" s="394">
        <f t="shared" si="6"/>
        <v>2.6143790849673203E-2</v>
      </c>
      <c r="T60" s="394">
        <f t="shared" si="7"/>
        <v>3.9215686274509803E-2</v>
      </c>
      <c r="U60" s="394">
        <f t="shared" si="8"/>
        <v>3.1372549019607843E-2</v>
      </c>
      <c r="W60" s="303">
        <v>1</v>
      </c>
      <c r="X60" s="303">
        <v>0</v>
      </c>
    </row>
    <row r="61" spans="1:24">
      <c r="A61" s="19" t="s">
        <v>106</v>
      </c>
      <c r="B61" s="58" t="s">
        <v>122</v>
      </c>
      <c r="C61" s="308">
        <f>'16'!C61</f>
        <v>1307</v>
      </c>
      <c r="D61" s="308">
        <f>'16'!D61</f>
        <v>866</v>
      </c>
      <c r="E61" s="308">
        <f>'16'!E61</f>
        <v>2173</v>
      </c>
      <c r="F61" s="297" t="s">
        <v>361</v>
      </c>
      <c r="G61" s="297">
        <v>1</v>
      </c>
      <c r="H61" s="410">
        <v>584309</v>
      </c>
      <c r="I61" s="410">
        <v>162132</v>
      </c>
      <c r="J61" s="426">
        <f t="shared" si="3"/>
        <v>746441</v>
      </c>
      <c r="K61" s="427">
        <v>50</v>
      </c>
      <c r="L61" s="427">
        <v>65</v>
      </c>
      <c r="M61" s="427">
        <v>47</v>
      </c>
      <c r="N61" s="393">
        <f t="shared" si="4"/>
        <v>115</v>
      </c>
      <c r="O61" s="393">
        <f t="shared" si="9"/>
        <v>162</v>
      </c>
      <c r="P61" s="297">
        <v>10</v>
      </c>
      <c r="Q61" s="297">
        <v>3</v>
      </c>
      <c r="R61" s="297">
        <v>10</v>
      </c>
      <c r="S61" s="394">
        <f t="shared" si="6"/>
        <v>3.8255547054322873E-2</v>
      </c>
      <c r="T61" s="394">
        <f t="shared" si="7"/>
        <v>7.5057736720554269E-2</v>
      </c>
      <c r="U61" s="394">
        <f t="shared" si="8"/>
        <v>5.2922227335480902E-2</v>
      </c>
      <c r="W61" s="303">
        <v>0.98148148148148151</v>
      </c>
      <c r="X61" s="303">
        <v>1.851851851851849E-2</v>
      </c>
    </row>
    <row r="62" spans="1:24">
      <c r="A62" s="19" t="s">
        <v>107</v>
      </c>
      <c r="B62" s="58" t="s">
        <v>122</v>
      </c>
      <c r="C62" s="308">
        <f>'16'!C62</f>
        <v>1338</v>
      </c>
      <c r="D62" s="308">
        <f>'16'!D62</f>
        <v>889</v>
      </c>
      <c r="E62" s="308">
        <f>'16'!E62</f>
        <v>2227</v>
      </c>
      <c r="F62" s="297" t="s">
        <v>362</v>
      </c>
      <c r="G62" s="297">
        <v>1</v>
      </c>
      <c r="H62" s="410">
        <v>1007947</v>
      </c>
      <c r="I62" s="410">
        <v>221904</v>
      </c>
      <c r="J62" s="426">
        <f t="shared" si="3"/>
        <v>1229851</v>
      </c>
      <c r="K62" s="427">
        <v>74</v>
      </c>
      <c r="L62" s="427">
        <v>92</v>
      </c>
      <c r="M62" s="427">
        <v>106</v>
      </c>
      <c r="N62" s="393">
        <f t="shared" si="4"/>
        <v>166</v>
      </c>
      <c r="O62" s="393">
        <f t="shared" si="9"/>
        <v>272</v>
      </c>
      <c r="P62" s="297">
        <v>12</v>
      </c>
      <c r="Q62" s="297">
        <v>9</v>
      </c>
      <c r="R62" s="297">
        <v>8</v>
      </c>
      <c r="S62" s="394">
        <f t="shared" si="6"/>
        <v>5.5306427503736919E-2</v>
      </c>
      <c r="T62" s="394">
        <f t="shared" si="7"/>
        <v>0.10348706411698538</v>
      </c>
      <c r="U62" s="394">
        <f t="shared" si="8"/>
        <v>7.4539739559946111E-2</v>
      </c>
      <c r="W62" s="303">
        <v>0.88970588235294112</v>
      </c>
      <c r="X62" s="303">
        <v>0.11029411764705888</v>
      </c>
    </row>
    <row r="63" spans="1:24">
      <c r="A63" s="19" t="s">
        <v>108</v>
      </c>
      <c r="B63" s="58" t="s">
        <v>122</v>
      </c>
      <c r="C63" s="308">
        <f>'16'!C63</f>
        <v>1184</v>
      </c>
      <c r="D63" s="308">
        <f>'16'!D63</f>
        <v>913</v>
      </c>
      <c r="E63" s="308">
        <f>'16'!E63</f>
        <v>2097</v>
      </c>
      <c r="F63" s="297" t="s">
        <v>359</v>
      </c>
      <c r="G63" s="297">
        <v>1</v>
      </c>
      <c r="H63" s="410">
        <v>716203</v>
      </c>
      <c r="I63" s="410">
        <v>115312</v>
      </c>
      <c r="J63" s="426">
        <f t="shared" si="3"/>
        <v>831515</v>
      </c>
      <c r="K63" s="427">
        <v>41</v>
      </c>
      <c r="L63" s="427">
        <v>66</v>
      </c>
      <c r="M63" s="427">
        <v>47</v>
      </c>
      <c r="N63" s="393">
        <f t="shared" si="4"/>
        <v>107</v>
      </c>
      <c r="O63" s="393">
        <f t="shared" si="9"/>
        <v>154</v>
      </c>
      <c r="P63" s="297">
        <v>5</v>
      </c>
      <c r="Q63" s="297">
        <v>5</v>
      </c>
      <c r="R63" s="297">
        <v>5</v>
      </c>
      <c r="S63" s="394">
        <f t="shared" si="6"/>
        <v>3.4628378378378379E-2</v>
      </c>
      <c r="T63" s="394">
        <f t="shared" si="7"/>
        <v>7.2289156626506021E-2</v>
      </c>
      <c r="U63" s="394">
        <f t="shared" si="8"/>
        <v>5.1025274201239867E-2</v>
      </c>
      <c r="W63" s="303">
        <v>0.91558441558441561</v>
      </c>
      <c r="X63" s="303">
        <v>8.4415584415584388E-2</v>
      </c>
    </row>
    <row r="64" spans="1:24">
      <c r="A64" s="19" t="s">
        <v>124</v>
      </c>
      <c r="B64" s="58" t="s">
        <v>122</v>
      </c>
      <c r="C64" s="308">
        <f>'16'!C64</f>
        <v>1791</v>
      </c>
      <c r="D64" s="308">
        <f>'16'!D64</f>
        <v>1297</v>
      </c>
      <c r="E64" s="308">
        <f>'16'!E64</f>
        <v>3088</v>
      </c>
      <c r="F64" s="297" t="s">
        <v>363</v>
      </c>
      <c r="G64" s="297">
        <v>1</v>
      </c>
      <c r="H64" s="410">
        <v>2675803</v>
      </c>
      <c r="I64" s="410">
        <v>397957</v>
      </c>
      <c r="J64" s="426">
        <f t="shared" si="3"/>
        <v>3073760</v>
      </c>
      <c r="K64" s="427">
        <v>195</v>
      </c>
      <c r="L64" s="427">
        <v>181</v>
      </c>
      <c r="M64" s="427">
        <v>275</v>
      </c>
      <c r="N64" s="393">
        <f t="shared" si="4"/>
        <v>376</v>
      </c>
      <c r="O64" s="393">
        <f t="shared" si="9"/>
        <v>651</v>
      </c>
      <c r="P64" s="297">
        <v>5</v>
      </c>
      <c r="Q64" s="297">
        <v>6</v>
      </c>
      <c r="R64" s="297">
        <v>9</v>
      </c>
      <c r="S64" s="394">
        <f t="shared" si="6"/>
        <v>0.10887772194304858</v>
      </c>
      <c r="T64" s="394">
        <f t="shared" si="7"/>
        <v>0.13955281418658441</v>
      </c>
      <c r="U64" s="394">
        <f t="shared" si="8"/>
        <v>0.12176165803108809</v>
      </c>
      <c r="W64" s="303">
        <v>0.7357910906298003</v>
      </c>
      <c r="X64" s="303">
        <v>0.2642089093701997</v>
      </c>
    </row>
    <row r="65" spans="1:24">
      <c r="A65" s="19" t="s">
        <v>109</v>
      </c>
      <c r="B65" s="58" t="s">
        <v>122</v>
      </c>
      <c r="C65" s="308">
        <f>'16'!C65</f>
        <v>1254</v>
      </c>
      <c r="D65" s="308">
        <f>'16'!D65</f>
        <v>834</v>
      </c>
      <c r="E65" s="308">
        <f>'16'!E65</f>
        <v>2088</v>
      </c>
      <c r="F65" s="297" t="s">
        <v>337</v>
      </c>
      <c r="G65" s="297">
        <v>1</v>
      </c>
      <c r="H65" s="410">
        <v>890286</v>
      </c>
      <c r="I65" s="410">
        <v>108944.5</v>
      </c>
      <c r="J65" s="426">
        <f t="shared" si="3"/>
        <v>999230.5</v>
      </c>
      <c r="K65" s="427">
        <v>74</v>
      </c>
      <c r="L65" s="427">
        <v>112</v>
      </c>
      <c r="M65" s="427">
        <v>101</v>
      </c>
      <c r="N65" s="393">
        <f t="shared" si="4"/>
        <v>186</v>
      </c>
      <c r="O65" s="393">
        <f t="shared" si="9"/>
        <v>287</v>
      </c>
      <c r="P65" s="297">
        <v>0</v>
      </c>
      <c r="Q65" s="297">
        <v>0</v>
      </c>
      <c r="R65" s="297">
        <v>0</v>
      </c>
      <c r="S65" s="394">
        <f t="shared" si="6"/>
        <v>5.9011164274322167E-2</v>
      </c>
      <c r="T65" s="394">
        <f t="shared" si="7"/>
        <v>0.1342925659472422</v>
      </c>
      <c r="U65" s="394">
        <f t="shared" si="8"/>
        <v>8.9080459770114945E-2</v>
      </c>
      <c r="W65" s="303">
        <v>0.81184668989547037</v>
      </c>
      <c r="X65" s="303">
        <v>0.18815331010452963</v>
      </c>
    </row>
    <row r="66" spans="1:24">
      <c r="A66" s="19" t="s">
        <v>110</v>
      </c>
      <c r="B66" s="58" t="s">
        <v>122</v>
      </c>
      <c r="C66" s="308">
        <f>'16'!C66</f>
        <v>6218</v>
      </c>
      <c r="D66" s="308">
        <f>'16'!D66</f>
        <v>4338</v>
      </c>
      <c r="E66" s="308">
        <f>'16'!E66</f>
        <v>10556</v>
      </c>
      <c r="F66" s="297" t="s">
        <v>364</v>
      </c>
      <c r="G66" s="297">
        <v>1</v>
      </c>
      <c r="H66" s="410">
        <v>7179899</v>
      </c>
      <c r="I66" s="410">
        <v>791764</v>
      </c>
      <c r="J66" s="426">
        <f t="shared" si="3"/>
        <v>7971663</v>
      </c>
      <c r="K66" s="427">
        <v>435</v>
      </c>
      <c r="L66" s="427">
        <v>540</v>
      </c>
      <c r="M66" s="427">
        <v>707</v>
      </c>
      <c r="N66" s="393">
        <f t="shared" si="4"/>
        <v>975</v>
      </c>
      <c r="O66" s="393">
        <f t="shared" si="9"/>
        <v>1682</v>
      </c>
      <c r="P66" s="297">
        <v>0</v>
      </c>
      <c r="Q66" s="297">
        <v>0</v>
      </c>
      <c r="R66" s="297">
        <v>0</v>
      </c>
      <c r="S66" s="394">
        <f t="shared" si="6"/>
        <v>6.9958185911868767E-2</v>
      </c>
      <c r="T66" s="394">
        <f t="shared" si="7"/>
        <v>0.12448132780082988</v>
      </c>
      <c r="U66" s="394">
        <f t="shared" si="8"/>
        <v>9.2364532019704432E-2</v>
      </c>
      <c r="W66" s="303">
        <v>0.86860879904875143</v>
      </c>
      <c r="X66" s="303">
        <v>0.13139120095124857</v>
      </c>
    </row>
    <row r="67" spans="1:24">
      <c r="A67" s="19" t="s">
        <v>111</v>
      </c>
      <c r="B67" s="58" t="s">
        <v>122</v>
      </c>
      <c r="C67" s="308">
        <f>'16'!C67</f>
        <v>1238</v>
      </c>
      <c r="D67" s="308">
        <f>'16'!D67</f>
        <v>944</v>
      </c>
      <c r="E67" s="308">
        <f>'16'!E67</f>
        <v>2182</v>
      </c>
      <c r="F67" s="297" t="s">
        <v>361</v>
      </c>
      <c r="G67" s="297">
        <v>1</v>
      </c>
      <c r="H67" s="410">
        <v>981713</v>
      </c>
      <c r="I67" s="410">
        <v>162132</v>
      </c>
      <c r="J67" s="426">
        <f t="shared" si="3"/>
        <v>1143845</v>
      </c>
      <c r="K67" s="427">
        <v>77</v>
      </c>
      <c r="L67" s="427">
        <v>86</v>
      </c>
      <c r="M67" s="427">
        <v>110</v>
      </c>
      <c r="N67" s="393">
        <f t="shared" si="4"/>
        <v>163</v>
      </c>
      <c r="O67" s="393">
        <f t="shared" si="9"/>
        <v>273</v>
      </c>
      <c r="P67" s="297">
        <v>5</v>
      </c>
      <c r="Q67" s="297">
        <v>5</v>
      </c>
      <c r="R67" s="297">
        <v>16</v>
      </c>
      <c r="S67" s="394">
        <f t="shared" si="6"/>
        <v>6.2197092084006464E-2</v>
      </c>
      <c r="T67" s="394">
        <f t="shared" si="7"/>
        <v>9.110169491525423E-2</v>
      </c>
      <c r="U67" s="394">
        <f t="shared" si="8"/>
        <v>7.4702108157653532E-2</v>
      </c>
      <c r="W67" s="303">
        <v>0.96336996336996339</v>
      </c>
      <c r="X67" s="303">
        <v>3.6630036630036611E-2</v>
      </c>
    </row>
    <row r="68" spans="1:24">
      <c r="A68" s="19" t="s">
        <v>112</v>
      </c>
      <c r="B68" s="58" t="s">
        <v>118</v>
      </c>
      <c r="C68" s="308">
        <f>'16'!C68</f>
        <v>10239</v>
      </c>
      <c r="D68" s="308">
        <f>'16'!D68</f>
        <v>7432</v>
      </c>
      <c r="E68" s="308">
        <f>'16'!E68</f>
        <v>17671</v>
      </c>
      <c r="F68" s="297" t="s">
        <v>365</v>
      </c>
      <c r="G68" s="297">
        <v>1</v>
      </c>
      <c r="H68" s="410">
        <v>8533378</v>
      </c>
      <c r="I68" s="410">
        <v>1033873</v>
      </c>
      <c r="J68" s="426">
        <f t="shared" si="3"/>
        <v>9567251</v>
      </c>
      <c r="K68" s="427">
        <v>519</v>
      </c>
      <c r="L68" s="427">
        <v>714</v>
      </c>
      <c r="M68" s="427">
        <v>802</v>
      </c>
      <c r="N68" s="393">
        <f t="shared" si="4"/>
        <v>1233</v>
      </c>
      <c r="O68" s="393">
        <f t="shared" si="9"/>
        <v>2035</v>
      </c>
      <c r="P68" s="297">
        <v>7</v>
      </c>
      <c r="Q68" s="297">
        <v>9</v>
      </c>
      <c r="R68" s="297">
        <v>12</v>
      </c>
      <c r="S68" s="394">
        <f t="shared" si="6"/>
        <v>5.0688543803105772E-2</v>
      </c>
      <c r="T68" s="394">
        <f t="shared" si="7"/>
        <v>9.6071044133476863E-2</v>
      </c>
      <c r="U68" s="394">
        <f t="shared" si="8"/>
        <v>6.9775338124610939E-2</v>
      </c>
      <c r="W68" s="303">
        <v>0.78230958230958236</v>
      </c>
      <c r="X68" s="303">
        <v>0.21769041769041764</v>
      </c>
    </row>
    <row r="69" spans="1:24">
      <c r="A69" s="19" t="s">
        <v>113</v>
      </c>
      <c r="B69" s="58" t="s">
        <v>122</v>
      </c>
      <c r="C69" s="308">
        <f>'16'!C69</f>
        <v>871</v>
      </c>
      <c r="D69" s="308">
        <f>'16'!D69</f>
        <v>650</v>
      </c>
      <c r="E69" s="308">
        <f>'16'!E69</f>
        <v>1521</v>
      </c>
      <c r="F69" s="297" t="s">
        <v>366</v>
      </c>
      <c r="G69" s="297">
        <v>1</v>
      </c>
      <c r="H69" s="410">
        <v>590264</v>
      </c>
      <c r="I69" s="410">
        <v>162933</v>
      </c>
      <c r="J69" s="426">
        <f t="shared" ref="J69:J71" si="10">H69+I69</f>
        <v>753197</v>
      </c>
      <c r="K69" s="427">
        <v>45</v>
      </c>
      <c r="L69" s="427">
        <v>56</v>
      </c>
      <c r="M69" s="427">
        <v>45</v>
      </c>
      <c r="N69" s="393">
        <f t="shared" ref="N69:N70" si="11">K69+L69</f>
        <v>101</v>
      </c>
      <c r="O69" s="393">
        <f t="shared" si="9"/>
        <v>146</v>
      </c>
      <c r="P69" s="297">
        <v>0</v>
      </c>
      <c r="Q69" s="297">
        <v>0</v>
      </c>
      <c r="R69" s="297">
        <v>0</v>
      </c>
      <c r="S69" s="394">
        <f t="shared" si="6"/>
        <v>5.1664753157290473E-2</v>
      </c>
      <c r="T69" s="394">
        <f t="shared" si="7"/>
        <v>8.615384615384615E-2</v>
      </c>
      <c r="U69" s="394">
        <f t="shared" si="8"/>
        <v>6.640368178829717E-2</v>
      </c>
      <c r="W69" s="303">
        <v>0.93835616438356162</v>
      </c>
      <c r="X69" s="303">
        <v>6.164383561643838E-2</v>
      </c>
    </row>
    <row r="70" spans="1:24">
      <c r="A70" s="19" t="s">
        <v>114</v>
      </c>
      <c r="B70" s="58" t="s">
        <v>118</v>
      </c>
      <c r="C70" s="308">
        <f>'16'!C70</f>
        <v>15734</v>
      </c>
      <c r="D70" s="308">
        <f>'16'!D70</f>
        <v>10858</v>
      </c>
      <c r="E70" s="308">
        <f>'16'!E70</f>
        <v>26592</v>
      </c>
      <c r="F70" s="297" t="s">
        <v>367</v>
      </c>
      <c r="G70" s="297">
        <v>1</v>
      </c>
      <c r="H70" s="410">
        <v>10875201.859999999</v>
      </c>
      <c r="I70" s="410">
        <v>1091760.92</v>
      </c>
      <c r="J70" s="426">
        <f t="shared" si="10"/>
        <v>11966962.779999999</v>
      </c>
      <c r="K70" s="427">
        <v>725</v>
      </c>
      <c r="L70" s="427">
        <v>907</v>
      </c>
      <c r="M70" s="427">
        <v>906</v>
      </c>
      <c r="N70" s="393">
        <f t="shared" si="11"/>
        <v>1632</v>
      </c>
      <c r="O70" s="393">
        <f t="shared" si="9"/>
        <v>2538</v>
      </c>
      <c r="P70" s="297">
        <v>62</v>
      </c>
      <c r="Q70" s="297">
        <v>31</v>
      </c>
      <c r="R70" s="297">
        <v>48</v>
      </c>
      <c r="S70" s="394">
        <f t="shared" si="6"/>
        <v>4.6078555993390113E-2</v>
      </c>
      <c r="T70" s="394">
        <f t="shared" si="7"/>
        <v>8.3532878983238162E-2</v>
      </c>
      <c r="U70" s="394">
        <f t="shared" si="8"/>
        <v>6.1371841155234655E-2</v>
      </c>
      <c r="W70" s="303">
        <v>0.8550039401103231</v>
      </c>
      <c r="X70" s="303">
        <v>0.1449960598896769</v>
      </c>
    </row>
    <row r="71" spans="1:24">
      <c r="A71" s="462" t="str">
        <f>'1'!A70</f>
        <v>Statewide Total</v>
      </c>
      <c r="B71" s="482"/>
      <c r="C71" s="15">
        <f>'16'!C71</f>
        <v>432581</v>
      </c>
      <c r="D71" s="15">
        <f>'16'!D71</f>
        <v>296957</v>
      </c>
      <c r="E71" s="15">
        <f>'16'!E71</f>
        <v>729538</v>
      </c>
      <c r="F71" s="15"/>
      <c r="G71" s="15">
        <f>SUM(G4:G70)</f>
        <v>73</v>
      </c>
      <c r="H71" s="106">
        <f>SUM(H4:H70)</f>
        <v>673716038.75</v>
      </c>
      <c r="I71" s="106">
        <f>SUM(I4:I70)</f>
        <v>69108204.826666668</v>
      </c>
      <c r="J71" s="106">
        <f t="shared" si="10"/>
        <v>742824243.57666671</v>
      </c>
      <c r="K71" s="15">
        <f>SUM(K4:K70)</f>
        <v>37512</v>
      </c>
      <c r="L71" s="15">
        <f>SUM(L4:L70)</f>
        <v>45504</v>
      </c>
      <c r="M71" s="15">
        <f>SUM(M4:M70)</f>
        <v>52891</v>
      </c>
      <c r="N71" s="15">
        <f>K71+L71</f>
        <v>83016</v>
      </c>
      <c r="O71" s="15">
        <f t="shared" si="9"/>
        <v>135907</v>
      </c>
      <c r="P71" s="15">
        <f>SUM(P4:P70)</f>
        <v>3076</v>
      </c>
      <c r="Q71" s="15">
        <f>SUM(Q4:Q70)</f>
        <v>1644</v>
      </c>
      <c r="R71" s="15">
        <f>SUM(R4:R70)</f>
        <v>2254</v>
      </c>
      <c r="S71" s="126">
        <f t="shared" si="6"/>
        <v>8.671670739121691E-2</v>
      </c>
      <c r="T71" s="126">
        <f t="shared" si="7"/>
        <v>0.15323430665045781</v>
      </c>
      <c r="U71" s="126">
        <f t="shared" si="8"/>
        <v>0.11379256460938292</v>
      </c>
      <c r="W71" s="428">
        <v>0.8081482190027004</v>
      </c>
      <c r="X71" s="428">
        <v>0.1918517809972996</v>
      </c>
    </row>
    <row r="72" spans="1:24">
      <c r="A72" s="507" t="str">
        <f>'16'!A72:AE72</f>
        <v>* 2010 County population estimates from PA Data Center, Penn State University</v>
      </c>
      <c r="B72" s="507"/>
      <c r="C72" s="507"/>
      <c r="D72" s="507"/>
      <c r="E72" s="507"/>
      <c r="F72" s="507"/>
      <c r="G72" s="507"/>
      <c r="H72" s="507"/>
      <c r="I72" s="507"/>
      <c r="J72" s="507"/>
      <c r="K72" s="507"/>
      <c r="L72" s="507"/>
      <c r="M72" s="507"/>
      <c r="N72" s="507"/>
      <c r="O72" s="507"/>
      <c r="P72" s="507"/>
      <c r="Q72" s="507"/>
      <c r="R72" s="507"/>
      <c r="S72" s="507"/>
      <c r="T72" s="507"/>
      <c r="U72" s="507"/>
    </row>
    <row r="73" spans="1:24">
      <c r="A73" s="527" t="s">
        <v>281</v>
      </c>
      <c r="B73" s="527"/>
      <c r="C73" s="527"/>
      <c r="D73" s="527"/>
      <c r="E73" s="527"/>
      <c r="F73" s="527"/>
      <c r="G73" s="527"/>
      <c r="H73" s="527"/>
      <c r="I73" s="527"/>
      <c r="J73" s="527"/>
      <c r="K73" s="527"/>
      <c r="L73" s="527"/>
      <c r="M73" s="527"/>
      <c r="N73" s="527"/>
      <c r="O73" s="527"/>
      <c r="P73" s="527"/>
      <c r="Q73" s="527"/>
      <c r="R73" s="527"/>
      <c r="S73" s="527"/>
      <c r="T73" s="527"/>
      <c r="U73" s="527"/>
    </row>
    <row r="74" spans="1:24">
      <c r="A74" s="240" t="s">
        <v>284</v>
      </c>
    </row>
    <row r="75" spans="1:24">
      <c r="A75" s="296" t="s">
        <v>428</v>
      </c>
      <c r="Q75" s="123"/>
    </row>
    <row r="76" spans="1:24">
      <c r="U76" s="87"/>
    </row>
    <row r="77" spans="1:24">
      <c r="U77" s="87"/>
    </row>
    <row r="78" spans="1:24">
      <c r="I78" s="429"/>
    </row>
  </sheetData>
  <mergeCells count="6">
    <mergeCell ref="A73:U73"/>
    <mergeCell ref="A1:U1"/>
    <mergeCell ref="A71:B71"/>
    <mergeCell ref="A2:E2"/>
    <mergeCell ref="A72:U72"/>
    <mergeCell ref="F2:X2"/>
  </mergeCells>
  <phoneticPr fontId="3" type="noConversion"/>
  <pageMargins left="0.3" right="0.3" top="0.25" bottom="0.5" header="0.25" footer="0.25"/>
  <pageSetup fitToHeight="2" orientation="landscape" horizontalDpi="300" verticalDpi="300" r:id="rId1"/>
  <headerFooter alignWithMargins="0">
    <oddFooter>&amp;L&amp;8Prepared by:  Office of Child Development and Early Learning&amp;C&amp;8&amp;P&amp;R&amp;8Updated: 11/1/2011</oddFooter>
  </headerFooter>
</worksheet>
</file>

<file path=xl/worksheets/sheet15.xml><?xml version="1.0" encoding="utf-8"?>
<worksheet xmlns="http://schemas.openxmlformats.org/spreadsheetml/2006/main" xmlns:r="http://schemas.openxmlformats.org/officeDocument/2006/relationships">
  <sheetPr codeName="Sheet11" enableFormatConditionsCalculation="0">
    <tabColor rgb="FFFFFFCC"/>
  </sheetPr>
  <dimension ref="A1:V76"/>
  <sheetViews>
    <sheetView zoomScaleNormal="100" workbookViewId="0">
      <pane ySplit="3" topLeftCell="A4" activePane="bottomLeft" state="frozen"/>
      <selection pane="bottomLeft" activeCell="A3" sqref="A3"/>
    </sheetView>
  </sheetViews>
  <sheetFormatPr defaultRowHeight="11.25"/>
  <cols>
    <col min="1" max="1" width="14" style="21" bestFit="1" customWidth="1"/>
    <col min="2" max="2" width="12" style="21" bestFit="1" customWidth="1"/>
    <col min="3" max="4" width="8.85546875" style="21" customWidth="1"/>
    <col min="5" max="5" width="8" style="21" bestFit="1" customWidth="1"/>
    <col min="6" max="6" width="39.7109375" style="85" bestFit="1" customWidth="1"/>
    <col min="7" max="7" width="7.7109375" style="21" bestFit="1" customWidth="1"/>
    <col min="8" max="8" width="10" style="84" bestFit="1" customWidth="1"/>
    <col min="9" max="9" width="7.7109375" style="1" bestFit="1" customWidth="1"/>
    <col min="10" max="10" width="11.42578125" style="12" bestFit="1" customWidth="1"/>
    <col min="11" max="16384" width="9.140625" style="1"/>
  </cols>
  <sheetData>
    <row r="1" spans="1:11" ht="12">
      <c r="A1" s="483" t="str">
        <f>'Table of Contents'!B20&amp;":  "&amp;'Table of Contents'!C20</f>
        <v>Tab 14:  Pennsylvania PACT Pre-K Reach Data</v>
      </c>
      <c r="B1" s="483"/>
      <c r="C1" s="483"/>
      <c r="D1" s="483"/>
      <c r="E1" s="483"/>
      <c r="F1" s="483"/>
      <c r="G1" s="483"/>
      <c r="H1" s="483"/>
      <c r="I1" s="483"/>
      <c r="J1" s="483"/>
    </row>
    <row r="2" spans="1:11" ht="12">
      <c r="A2" s="534" t="str">
        <f>'3'!A2</f>
        <v>2010-2011</v>
      </c>
      <c r="B2" s="535"/>
      <c r="C2" s="535"/>
      <c r="D2" s="535"/>
      <c r="E2" s="536"/>
      <c r="F2" s="534" t="s">
        <v>225</v>
      </c>
      <c r="G2" s="535"/>
      <c r="H2" s="535"/>
      <c r="I2" s="535"/>
      <c r="J2" s="536"/>
    </row>
    <row r="3" spans="1:11" ht="48">
      <c r="A3" s="259" t="str">
        <f>'1'!A2</f>
        <v>County</v>
      </c>
      <c r="B3" s="260" t="str">
        <f>'1'!C2</f>
        <v>County Classification</v>
      </c>
      <c r="C3" s="260" t="str">
        <f>'16'!C2</f>
        <v># of Children Ages 0-2*</v>
      </c>
      <c r="D3" s="260" t="str">
        <f>'16'!D2</f>
        <v># of Children Ages 3-4*</v>
      </c>
      <c r="E3" s="260" t="str">
        <f>'16'!E2</f>
        <v># of Children Under 5*</v>
      </c>
      <c r="F3" s="260" t="s">
        <v>669</v>
      </c>
      <c r="G3" s="260" t="s">
        <v>670</v>
      </c>
      <c r="H3" s="260" t="s">
        <v>671</v>
      </c>
      <c r="I3" s="260" t="s">
        <v>705</v>
      </c>
      <c r="J3" s="261" t="s">
        <v>260</v>
      </c>
    </row>
    <row r="4" spans="1:11">
      <c r="A4" s="19" t="s">
        <v>50</v>
      </c>
      <c r="B4" s="58" t="s">
        <v>122</v>
      </c>
      <c r="C4" s="13">
        <f>'16'!C4</f>
        <v>3260</v>
      </c>
      <c r="D4" s="13">
        <f>'16'!D4</f>
        <v>2334</v>
      </c>
      <c r="E4" s="13">
        <f>'16'!E4</f>
        <v>5594</v>
      </c>
      <c r="F4" s="299"/>
      <c r="G4" s="300"/>
      <c r="H4" s="430">
        <v>0</v>
      </c>
      <c r="I4" s="300">
        <v>0</v>
      </c>
      <c r="J4" s="200">
        <f t="shared" ref="J4" si="0">I4/D4</f>
        <v>0</v>
      </c>
      <c r="K4" s="143"/>
    </row>
    <row r="5" spans="1:11">
      <c r="A5" s="19" t="s">
        <v>51</v>
      </c>
      <c r="B5" s="58" t="s">
        <v>118</v>
      </c>
      <c r="C5" s="13">
        <f>'16'!C5</f>
        <v>38336</v>
      </c>
      <c r="D5" s="13">
        <f>'16'!D5</f>
        <v>25304</v>
      </c>
      <c r="E5" s="13">
        <f>'16'!E5</f>
        <v>63640</v>
      </c>
      <c r="F5" s="299" t="s">
        <v>429</v>
      </c>
      <c r="G5" s="300">
        <v>1</v>
      </c>
      <c r="H5" s="430">
        <v>5328978</v>
      </c>
      <c r="I5" s="300">
        <v>460</v>
      </c>
      <c r="J5" s="200">
        <f>I5/D5</f>
        <v>1.8178944040467909E-2</v>
      </c>
      <c r="K5" s="143"/>
    </row>
    <row r="6" spans="1:11">
      <c r="A6" s="19" t="s">
        <v>52</v>
      </c>
      <c r="B6" s="58" t="s">
        <v>122</v>
      </c>
      <c r="C6" s="13">
        <f>'16'!C6</f>
        <v>2129</v>
      </c>
      <c r="D6" s="13">
        <f>'16'!D6</f>
        <v>1476</v>
      </c>
      <c r="E6" s="13">
        <f>'16'!E6</f>
        <v>3605</v>
      </c>
      <c r="F6" s="299"/>
      <c r="G6" s="300"/>
      <c r="H6" s="430">
        <v>0</v>
      </c>
      <c r="I6" s="300">
        <v>0</v>
      </c>
      <c r="J6" s="200">
        <f t="shared" ref="J6:J69" si="1">I6/D6</f>
        <v>0</v>
      </c>
      <c r="K6" s="143"/>
    </row>
    <row r="7" spans="1:11">
      <c r="A7" s="19" t="s">
        <v>53</v>
      </c>
      <c r="B7" s="58" t="s">
        <v>118</v>
      </c>
      <c r="C7" s="13">
        <f>'16'!C7</f>
        <v>5417</v>
      </c>
      <c r="D7" s="13">
        <f>'16'!D7</f>
        <v>3549</v>
      </c>
      <c r="E7" s="13">
        <f>'16'!E7</f>
        <v>8966</v>
      </c>
      <c r="F7" s="299" t="s">
        <v>430</v>
      </c>
      <c r="G7" s="300">
        <v>2</v>
      </c>
      <c r="H7" s="430">
        <v>167817.88</v>
      </c>
      <c r="I7" s="300">
        <v>42</v>
      </c>
      <c r="J7" s="200">
        <f t="shared" si="1"/>
        <v>1.1834319526627219E-2</v>
      </c>
      <c r="K7" s="143"/>
    </row>
    <row r="8" spans="1:11">
      <c r="A8" s="19" t="s">
        <v>54</v>
      </c>
      <c r="B8" s="58" t="s">
        <v>122</v>
      </c>
      <c r="C8" s="13">
        <f>'16'!C8</f>
        <v>1561</v>
      </c>
      <c r="D8" s="13">
        <f>'16'!D8</f>
        <v>1066</v>
      </c>
      <c r="E8" s="13">
        <f>'16'!E8</f>
        <v>2627</v>
      </c>
      <c r="F8" s="299" t="s">
        <v>431</v>
      </c>
      <c r="G8" s="300">
        <v>1</v>
      </c>
      <c r="H8" s="430">
        <v>114005</v>
      </c>
      <c r="I8" s="300">
        <v>61</v>
      </c>
      <c r="J8" s="200">
        <f t="shared" si="1"/>
        <v>5.7223264540337708E-2</v>
      </c>
      <c r="K8" s="143"/>
    </row>
    <row r="9" spans="1:11">
      <c r="A9" s="19" t="s">
        <v>55</v>
      </c>
      <c r="B9" s="58" t="s">
        <v>118</v>
      </c>
      <c r="C9" s="13">
        <f>'16'!C9</f>
        <v>14834</v>
      </c>
      <c r="D9" s="13">
        <f>'16'!D9</f>
        <v>10454</v>
      </c>
      <c r="E9" s="13">
        <f>'16'!E9</f>
        <v>25288</v>
      </c>
      <c r="F9" s="299" t="s">
        <v>432</v>
      </c>
      <c r="G9" s="300">
        <v>1</v>
      </c>
      <c r="H9" s="430">
        <v>981412</v>
      </c>
      <c r="I9" s="300">
        <v>434</v>
      </c>
      <c r="J9" s="200">
        <f t="shared" si="1"/>
        <v>4.1515209489190741E-2</v>
      </c>
      <c r="K9" s="143"/>
    </row>
    <row r="10" spans="1:11">
      <c r="A10" s="19" t="s">
        <v>56</v>
      </c>
      <c r="B10" s="58" t="s">
        <v>122</v>
      </c>
      <c r="C10" s="13">
        <f>'16'!C10</f>
        <v>4316</v>
      </c>
      <c r="D10" s="13">
        <f>'16'!D10</f>
        <v>2911</v>
      </c>
      <c r="E10" s="13">
        <f>'16'!E10</f>
        <v>7227</v>
      </c>
      <c r="F10" s="299"/>
      <c r="G10" s="300"/>
      <c r="H10" s="430">
        <v>0</v>
      </c>
      <c r="I10" s="300">
        <v>0</v>
      </c>
      <c r="J10" s="200">
        <f t="shared" si="1"/>
        <v>0</v>
      </c>
      <c r="K10" s="143"/>
    </row>
    <row r="11" spans="1:11">
      <c r="A11" s="19" t="s">
        <v>57</v>
      </c>
      <c r="B11" s="58" t="s">
        <v>122</v>
      </c>
      <c r="C11" s="13">
        <f>'16'!C11</f>
        <v>2246</v>
      </c>
      <c r="D11" s="13">
        <f>'16'!D11</f>
        <v>1518</v>
      </c>
      <c r="E11" s="13">
        <f>'16'!E11</f>
        <v>3764</v>
      </c>
      <c r="F11" s="299" t="s">
        <v>433</v>
      </c>
      <c r="G11" s="300">
        <v>1</v>
      </c>
      <c r="H11" s="430">
        <v>151118</v>
      </c>
      <c r="I11" s="300">
        <v>72</v>
      </c>
      <c r="J11" s="200">
        <f t="shared" si="1"/>
        <v>4.7430830039525688E-2</v>
      </c>
      <c r="K11" s="143"/>
    </row>
    <row r="12" spans="1:11">
      <c r="A12" s="19" t="s">
        <v>259</v>
      </c>
      <c r="B12" s="58" t="s">
        <v>118</v>
      </c>
      <c r="C12" s="13">
        <f>'16'!C12</f>
        <v>19766</v>
      </c>
      <c r="D12" s="13">
        <f>'16'!D12</f>
        <v>14384</v>
      </c>
      <c r="E12" s="13">
        <f>'16'!E12</f>
        <v>34150</v>
      </c>
      <c r="F12" s="299"/>
      <c r="G12" s="300"/>
      <c r="H12" s="430">
        <v>0</v>
      </c>
      <c r="I12" s="300">
        <v>0</v>
      </c>
      <c r="J12" s="200">
        <f t="shared" si="1"/>
        <v>0</v>
      </c>
      <c r="K12" s="143"/>
    </row>
    <row r="13" spans="1:11">
      <c r="A13" s="19" t="s">
        <v>58</v>
      </c>
      <c r="B13" s="58" t="s">
        <v>122</v>
      </c>
      <c r="C13" s="13">
        <f>'16'!C13</f>
        <v>5721</v>
      </c>
      <c r="D13" s="13">
        <f>'16'!D13</f>
        <v>4262</v>
      </c>
      <c r="E13" s="13">
        <f>'16'!E13</f>
        <v>9983</v>
      </c>
      <c r="F13" s="299"/>
      <c r="G13" s="300"/>
      <c r="H13" s="430">
        <v>0</v>
      </c>
      <c r="I13" s="300">
        <v>0</v>
      </c>
      <c r="J13" s="200">
        <f t="shared" si="1"/>
        <v>0</v>
      </c>
      <c r="K13" s="143"/>
    </row>
    <row r="14" spans="1:11">
      <c r="A14" s="19" t="s">
        <v>59</v>
      </c>
      <c r="B14" s="58" t="s">
        <v>122</v>
      </c>
      <c r="C14" s="13">
        <f>'16'!C14</f>
        <v>4199</v>
      </c>
      <c r="D14" s="13">
        <f>'16'!D14</f>
        <v>3044</v>
      </c>
      <c r="E14" s="13">
        <f>'16'!E14</f>
        <v>7243</v>
      </c>
      <c r="F14" s="299" t="s">
        <v>434</v>
      </c>
      <c r="G14" s="300">
        <v>2</v>
      </c>
      <c r="H14" s="430">
        <v>200760</v>
      </c>
      <c r="I14" s="300">
        <v>55</v>
      </c>
      <c r="J14" s="200">
        <f t="shared" si="1"/>
        <v>1.8068331143232589E-2</v>
      </c>
      <c r="K14" s="143"/>
    </row>
    <row r="15" spans="1:11">
      <c r="A15" s="19" t="s">
        <v>60</v>
      </c>
      <c r="B15" s="58" t="s">
        <v>122</v>
      </c>
      <c r="C15" s="13">
        <f>'16'!C15</f>
        <v>139</v>
      </c>
      <c r="D15" s="13">
        <f>'16'!D15</f>
        <v>80</v>
      </c>
      <c r="E15" s="13">
        <f>'16'!E15</f>
        <v>219</v>
      </c>
      <c r="F15" s="299"/>
      <c r="G15" s="300"/>
      <c r="H15" s="430">
        <v>0</v>
      </c>
      <c r="I15" s="300">
        <v>0</v>
      </c>
      <c r="J15" s="200">
        <f t="shared" si="1"/>
        <v>0</v>
      </c>
      <c r="K15" s="143"/>
    </row>
    <row r="16" spans="1:11">
      <c r="A16" s="19" t="s">
        <v>61</v>
      </c>
      <c r="B16" s="58" t="s">
        <v>122</v>
      </c>
      <c r="C16" s="13">
        <f>'16'!C16</f>
        <v>2045</v>
      </c>
      <c r="D16" s="13">
        <f>'16'!D16</f>
        <v>1442</v>
      </c>
      <c r="E16" s="13">
        <f>'16'!E16</f>
        <v>3487</v>
      </c>
      <c r="F16" s="299"/>
      <c r="G16" s="300"/>
      <c r="H16" s="430">
        <v>0</v>
      </c>
      <c r="I16" s="300">
        <v>0</v>
      </c>
      <c r="J16" s="200">
        <f t="shared" si="1"/>
        <v>0</v>
      </c>
      <c r="K16" s="143"/>
    </row>
    <row r="17" spans="1:11">
      <c r="A17" s="19" t="s">
        <v>62</v>
      </c>
      <c r="B17" s="58" t="s">
        <v>122</v>
      </c>
      <c r="C17" s="13">
        <f>'16'!C17</f>
        <v>4001</v>
      </c>
      <c r="D17" s="13">
        <f>'16'!D17</f>
        <v>2770</v>
      </c>
      <c r="E17" s="13">
        <f>'16'!E17</f>
        <v>6771</v>
      </c>
      <c r="F17" s="299"/>
      <c r="G17" s="300"/>
      <c r="H17" s="430">
        <v>0</v>
      </c>
      <c r="I17" s="300">
        <v>0</v>
      </c>
      <c r="J17" s="200">
        <f t="shared" si="1"/>
        <v>0</v>
      </c>
      <c r="K17" s="143"/>
    </row>
    <row r="18" spans="1:11">
      <c r="A18" s="19" t="s">
        <v>63</v>
      </c>
      <c r="B18" s="58" t="s">
        <v>118</v>
      </c>
      <c r="C18" s="13">
        <f>'16'!C18</f>
        <v>17963</v>
      </c>
      <c r="D18" s="13">
        <f>'16'!D18</f>
        <v>13163</v>
      </c>
      <c r="E18" s="13">
        <f>'16'!E18</f>
        <v>31126</v>
      </c>
      <c r="F18" s="299"/>
      <c r="G18" s="300"/>
      <c r="H18" s="430">
        <v>0</v>
      </c>
      <c r="I18" s="300">
        <v>0</v>
      </c>
      <c r="J18" s="200">
        <f t="shared" si="1"/>
        <v>0</v>
      </c>
      <c r="K18" s="143"/>
    </row>
    <row r="19" spans="1:11">
      <c r="A19" s="19" t="s">
        <v>64</v>
      </c>
      <c r="B19" s="58" t="s">
        <v>122</v>
      </c>
      <c r="C19" s="13">
        <f>'16'!C19</f>
        <v>1226</v>
      </c>
      <c r="D19" s="13">
        <f>'16'!D19</f>
        <v>827</v>
      </c>
      <c r="E19" s="13">
        <f>'16'!E19</f>
        <v>2053</v>
      </c>
      <c r="F19" s="299" t="s">
        <v>435</v>
      </c>
      <c r="G19" s="300">
        <v>1</v>
      </c>
      <c r="H19" s="430">
        <v>32000</v>
      </c>
      <c r="I19" s="300">
        <v>28</v>
      </c>
      <c r="J19" s="200">
        <f t="shared" si="1"/>
        <v>3.3857315598548973E-2</v>
      </c>
      <c r="K19" s="143"/>
    </row>
    <row r="20" spans="1:11">
      <c r="A20" s="19" t="s">
        <v>65</v>
      </c>
      <c r="B20" s="58" t="s">
        <v>122</v>
      </c>
      <c r="C20" s="13">
        <f>'16'!C20</f>
        <v>2393</v>
      </c>
      <c r="D20" s="13">
        <f>'16'!D20</f>
        <v>1660</v>
      </c>
      <c r="E20" s="13">
        <f>'16'!E20</f>
        <v>4053</v>
      </c>
      <c r="F20" s="299"/>
      <c r="G20" s="300"/>
      <c r="H20" s="430">
        <v>0</v>
      </c>
      <c r="I20" s="300">
        <v>0</v>
      </c>
      <c r="J20" s="200">
        <f t="shared" si="1"/>
        <v>0</v>
      </c>
      <c r="K20" s="143"/>
    </row>
    <row r="21" spans="1:11">
      <c r="A21" s="19" t="s">
        <v>66</v>
      </c>
      <c r="B21" s="58" t="s">
        <v>122</v>
      </c>
      <c r="C21" s="13">
        <f>'16'!C21</f>
        <v>1301</v>
      </c>
      <c r="D21" s="13">
        <f>'16'!D21</f>
        <v>904</v>
      </c>
      <c r="E21" s="13">
        <f>'16'!E21</f>
        <v>2205</v>
      </c>
      <c r="F21" s="299"/>
      <c r="G21" s="300"/>
      <c r="H21" s="430">
        <v>0</v>
      </c>
      <c r="I21" s="300">
        <v>0</v>
      </c>
      <c r="J21" s="200">
        <f t="shared" si="1"/>
        <v>0</v>
      </c>
      <c r="K21" s="143"/>
    </row>
    <row r="22" spans="1:11">
      <c r="A22" s="19" t="s">
        <v>67</v>
      </c>
      <c r="B22" s="58" t="s">
        <v>122</v>
      </c>
      <c r="C22" s="13">
        <f>'16'!C22</f>
        <v>1869</v>
      </c>
      <c r="D22" s="13">
        <f>'16'!D22</f>
        <v>1351</v>
      </c>
      <c r="E22" s="13">
        <f>'16'!E22</f>
        <v>3220</v>
      </c>
      <c r="F22" s="299" t="s">
        <v>436</v>
      </c>
      <c r="G22" s="300">
        <v>1</v>
      </c>
      <c r="H22" s="430">
        <v>47186</v>
      </c>
      <c r="I22" s="300">
        <v>35</v>
      </c>
      <c r="J22" s="200">
        <f t="shared" si="1"/>
        <v>2.5906735751295335E-2</v>
      </c>
      <c r="K22" s="143"/>
    </row>
    <row r="23" spans="1:11">
      <c r="A23" s="19" t="s">
        <v>68</v>
      </c>
      <c r="B23" s="58" t="s">
        <v>122</v>
      </c>
      <c r="C23" s="13">
        <f>'16'!C23</f>
        <v>2942</v>
      </c>
      <c r="D23" s="13">
        <f>'16'!D23</f>
        <v>2128</v>
      </c>
      <c r="E23" s="13">
        <f>'16'!E23</f>
        <v>5070</v>
      </c>
      <c r="F23" s="299" t="s">
        <v>437</v>
      </c>
      <c r="G23" s="300">
        <v>1</v>
      </c>
      <c r="H23" s="430">
        <v>114293</v>
      </c>
      <c r="I23" s="300">
        <v>38</v>
      </c>
      <c r="J23" s="200">
        <f t="shared" si="1"/>
        <v>1.7857142857142856E-2</v>
      </c>
      <c r="K23" s="143"/>
    </row>
    <row r="24" spans="1:11">
      <c r="A24" s="19" t="s">
        <v>69</v>
      </c>
      <c r="B24" s="58" t="s">
        <v>118</v>
      </c>
      <c r="C24" s="13">
        <f>'16'!C24</f>
        <v>7514</v>
      </c>
      <c r="D24" s="13">
        <f>'16'!D24</f>
        <v>5219</v>
      </c>
      <c r="E24" s="13">
        <f>'16'!E24</f>
        <v>12733</v>
      </c>
      <c r="F24" s="299"/>
      <c r="G24" s="300"/>
      <c r="H24" s="430">
        <v>0</v>
      </c>
      <c r="I24" s="300">
        <v>0</v>
      </c>
      <c r="J24" s="200">
        <f t="shared" si="1"/>
        <v>0</v>
      </c>
      <c r="K24" s="143"/>
    </row>
    <row r="25" spans="1:11">
      <c r="A25" s="19" t="s">
        <v>70</v>
      </c>
      <c r="B25" s="58" t="s">
        <v>118</v>
      </c>
      <c r="C25" s="13">
        <f>'16'!C25</f>
        <v>10076</v>
      </c>
      <c r="D25" s="13">
        <f>'16'!D25</f>
        <v>6718</v>
      </c>
      <c r="E25" s="13">
        <f>'16'!E25</f>
        <v>16794</v>
      </c>
      <c r="F25" s="299"/>
      <c r="G25" s="300"/>
      <c r="H25" s="430">
        <v>0</v>
      </c>
      <c r="I25" s="300">
        <v>0</v>
      </c>
      <c r="J25" s="200">
        <f t="shared" si="1"/>
        <v>0</v>
      </c>
      <c r="K25" s="143"/>
    </row>
    <row r="26" spans="1:11">
      <c r="A26" s="19" t="s">
        <v>71</v>
      </c>
      <c r="B26" s="58" t="s">
        <v>118</v>
      </c>
      <c r="C26" s="13">
        <f>'16'!C26</f>
        <v>20123</v>
      </c>
      <c r="D26" s="13">
        <f>'16'!D26</f>
        <v>13856</v>
      </c>
      <c r="E26" s="13">
        <f>'16'!E26</f>
        <v>33979</v>
      </c>
      <c r="F26" s="299" t="s">
        <v>438</v>
      </c>
      <c r="G26" s="300">
        <v>1</v>
      </c>
      <c r="H26" s="430">
        <v>400066</v>
      </c>
      <c r="I26" s="300">
        <v>341</v>
      </c>
      <c r="J26" s="200">
        <f t="shared" si="1"/>
        <v>2.461027713625866E-2</v>
      </c>
      <c r="K26" s="143"/>
    </row>
    <row r="27" spans="1:11">
      <c r="A27" s="19" t="s">
        <v>72</v>
      </c>
      <c r="B27" s="58" t="s">
        <v>122</v>
      </c>
      <c r="C27" s="13">
        <f>'16'!C27</f>
        <v>876</v>
      </c>
      <c r="D27" s="13">
        <f>'16'!D27</f>
        <v>671</v>
      </c>
      <c r="E27" s="13">
        <f>'16'!E27</f>
        <v>1547</v>
      </c>
      <c r="F27" s="299"/>
      <c r="G27" s="300"/>
      <c r="H27" s="430">
        <v>0</v>
      </c>
      <c r="I27" s="300">
        <v>0</v>
      </c>
      <c r="J27" s="200">
        <f t="shared" si="1"/>
        <v>0</v>
      </c>
      <c r="K27" s="143"/>
    </row>
    <row r="28" spans="1:11">
      <c r="A28" s="19" t="s">
        <v>73</v>
      </c>
      <c r="B28" s="58" t="s">
        <v>118</v>
      </c>
      <c r="C28" s="13">
        <f>'16'!C28</f>
        <v>9893</v>
      </c>
      <c r="D28" s="13">
        <f>'16'!D28</f>
        <v>6864</v>
      </c>
      <c r="E28" s="13">
        <f>'16'!E28</f>
        <v>16757</v>
      </c>
      <c r="F28" s="299" t="s">
        <v>439</v>
      </c>
      <c r="G28" s="300">
        <v>1</v>
      </c>
      <c r="H28" s="430">
        <v>125369</v>
      </c>
      <c r="I28" s="300">
        <v>58</v>
      </c>
      <c r="J28" s="200">
        <f t="shared" si="1"/>
        <v>8.44988344988345E-3</v>
      </c>
      <c r="K28" s="143"/>
    </row>
    <row r="29" spans="1:11">
      <c r="A29" s="19" t="s">
        <v>74</v>
      </c>
      <c r="B29" s="58" t="s">
        <v>122</v>
      </c>
      <c r="C29" s="13">
        <f>'16'!C29</f>
        <v>3977</v>
      </c>
      <c r="D29" s="13">
        <f>'16'!D29</f>
        <v>2833</v>
      </c>
      <c r="E29" s="13">
        <f>'16'!E29</f>
        <v>6810</v>
      </c>
      <c r="F29" s="299"/>
      <c r="G29" s="300"/>
      <c r="H29" s="430">
        <v>0</v>
      </c>
      <c r="I29" s="300">
        <v>0</v>
      </c>
      <c r="J29" s="200">
        <f t="shared" si="1"/>
        <v>0</v>
      </c>
      <c r="K29" s="143"/>
    </row>
    <row r="30" spans="1:11">
      <c r="A30" s="19" t="s">
        <v>75</v>
      </c>
      <c r="B30" s="58" t="s">
        <v>122</v>
      </c>
      <c r="C30" s="13">
        <f>'16'!C30</f>
        <v>109</v>
      </c>
      <c r="D30" s="13">
        <f>'16'!D30</f>
        <v>73</v>
      </c>
      <c r="E30" s="13">
        <f>'16'!E30</f>
        <v>182</v>
      </c>
      <c r="F30" s="299"/>
      <c r="G30" s="300"/>
      <c r="H30" s="430">
        <v>0</v>
      </c>
      <c r="I30" s="300">
        <v>0</v>
      </c>
      <c r="J30" s="200">
        <f t="shared" si="1"/>
        <v>0</v>
      </c>
      <c r="K30" s="143"/>
    </row>
    <row r="31" spans="1:11">
      <c r="A31" s="19" t="s">
        <v>76</v>
      </c>
      <c r="B31" s="58" t="s">
        <v>122</v>
      </c>
      <c r="C31" s="13">
        <f>'16'!C31</f>
        <v>5892</v>
      </c>
      <c r="D31" s="13">
        <f>'16'!D31</f>
        <v>4055</v>
      </c>
      <c r="E31" s="13">
        <f>'16'!E31</f>
        <v>9947</v>
      </c>
      <c r="F31" s="299"/>
      <c r="G31" s="300"/>
      <c r="H31" s="430">
        <v>0</v>
      </c>
      <c r="I31" s="300">
        <v>0</v>
      </c>
      <c r="J31" s="200">
        <f t="shared" si="1"/>
        <v>0</v>
      </c>
      <c r="K31" s="143"/>
    </row>
    <row r="32" spans="1:11">
      <c r="A32" s="19" t="s">
        <v>77</v>
      </c>
      <c r="B32" s="58" t="s">
        <v>122</v>
      </c>
      <c r="C32" s="13">
        <f>'16'!C32</f>
        <v>547</v>
      </c>
      <c r="D32" s="13">
        <f>'16'!D32</f>
        <v>369</v>
      </c>
      <c r="E32" s="13">
        <f>'16'!E32</f>
        <v>916</v>
      </c>
      <c r="F32" s="299"/>
      <c r="G32" s="300"/>
      <c r="H32" s="430">
        <v>0</v>
      </c>
      <c r="I32" s="300">
        <v>0</v>
      </c>
      <c r="J32" s="200">
        <f t="shared" si="1"/>
        <v>0</v>
      </c>
      <c r="K32" s="143"/>
    </row>
    <row r="33" spans="1:11">
      <c r="A33" s="19" t="s">
        <v>78</v>
      </c>
      <c r="B33" s="58" t="s">
        <v>122</v>
      </c>
      <c r="C33" s="13">
        <f>'16'!C33</f>
        <v>1137</v>
      </c>
      <c r="D33" s="13">
        <f>'16'!D33</f>
        <v>811</v>
      </c>
      <c r="E33" s="13">
        <f>'16'!E33</f>
        <v>1948</v>
      </c>
      <c r="F33" s="299"/>
      <c r="G33" s="300"/>
      <c r="H33" s="430">
        <v>0</v>
      </c>
      <c r="I33" s="300">
        <v>0</v>
      </c>
      <c r="J33" s="200">
        <f t="shared" si="1"/>
        <v>0</v>
      </c>
      <c r="K33" s="143"/>
    </row>
    <row r="34" spans="1:11">
      <c r="A34" s="19" t="s">
        <v>79</v>
      </c>
      <c r="B34" s="58" t="s">
        <v>122</v>
      </c>
      <c r="C34" s="13">
        <f>'16'!C34</f>
        <v>1478</v>
      </c>
      <c r="D34" s="13">
        <f>'16'!D34</f>
        <v>1019</v>
      </c>
      <c r="E34" s="13">
        <f>'16'!E34</f>
        <v>2497</v>
      </c>
      <c r="F34" s="299" t="s">
        <v>440</v>
      </c>
      <c r="G34" s="300">
        <v>1</v>
      </c>
      <c r="H34" s="430">
        <v>61892.06</v>
      </c>
      <c r="I34" s="300">
        <v>22</v>
      </c>
      <c r="J34" s="200">
        <f t="shared" si="1"/>
        <v>2.1589793915603533E-2</v>
      </c>
      <c r="K34" s="143"/>
    </row>
    <row r="35" spans="1:11">
      <c r="A35" s="19" t="s">
        <v>80</v>
      </c>
      <c r="B35" s="58" t="s">
        <v>122</v>
      </c>
      <c r="C35" s="13">
        <f>'16'!C35</f>
        <v>2619</v>
      </c>
      <c r="D35" s="13">
        <f>'16'!D35</f>
        <v>1878</v>
      </c>
      <c r="E35" s="13">
        <f>'16'!E35</f>
        <v>4497</v>
      </c>
      <c r="F35" s="299"/>
      <c r="G35" s="300"/>
      <c r="H35" s="430">
        <v>0</v>
      </c>
      <c r="I35" s="300">
        <v>0</v>
      </c>
      <c r="J35" s="200">
        <f t="shared" si="1"/>
        <v>0</v>
      </c>
      <c r="K35" s="143"/>
    </row>
    <row r="36" spans="1:11">
      <c r="A36" s="19" t="s">
        <v>81</v>
      </c>
      <c r="B36" s="58" t="s">
        <v>122</v>
      </c>
      <c r="C36" s="13">
        <f>'16'!C36</f>
        <v>1538</v>
      </c>
      <c r="D36" s="13">
        <f>'16'!D36</f>
        <v>1055</v>
      </c>
      <c r="E36" s="13">
        <f>'16'!E36</f>
        <v>2593</v>
      </c>
      <c r="F36" s="299"/>
      <c r="G36" s="300"/>
      <c r="H36" s="430">
        <v>0</v>
      </c>
      <c r="I36" s="300">
        <v>0</v>
      </c>
      <c r="J36" s="200">
        <f t="shared" si="1"/>
        <v>0</v>
      </c>
      <c r="K36" s="143"/>
    </row>
    <row r="37" spans="1:11">
      <c r="A37" s="19" t="s">
        <v>82</v>
      </c>
      <c r="B37" s="58" t="s">
        <v>122</v>
      </c>
      <c r="C37" s="13">
        <f>'16'!C37</f>
        <v>915</v>
      </c>
      <c r="D37" s="13">
        <f>'16'!D37</f>
        <v>644</v>
      </c>
      <c r="E37" s="13">
        <f>'16'!E37</f>
        <v>1559</v>
      </c>
      <c r="F37" s="299"/>
      <c r="G37" s="300"/>
      <c r="H37" s="430">
        <v>0</v>
      </c>
      <c r="I37" s="300">
        <v>0</v>
      </c>
      <c r="J37" s="200">
        <f t="shared" si="1"/>
        <v>0</v>
      </c>
      <c r="K37" s="143"/>
    </row>
    <row r="38" spans="1:11">
      <c r="A38" s="19" t="s">
        <v>83</v>
      </c>
      <c r="B38" s="58" t="s">
        <v>118</v>
      </c>
      <c r="C38" s="13">
        <f>'16'!C38</f>
        <v>6837</v>
      </c>
      <c r="D38" s="13">
        <f>'16'!D38</f>
        <v>4722</v>
      </c>
      <c r="E38" s="13">
        <f>'16'!E38</f>
        <v>11559</v>
      </c>
      <c r="F38" s="299"/>
      <c r="G38" s="300"/>
      <c r="H38" s="430">
        <v>0</v>
      </c>
      <c r="I38" s="300">
        <v>0</v>
      </c>
      <c r="J38" s="200">
        <f t="shared" si="1"/>
        <v>0</v>
      </c>
      <c r="K38" s="143"/>
    </row>
    <row r="39" spans="1:11">
      <c r="A39" s="19" t="s">
        <v>84</v>
      </c>
      <c r="B39" s="58" t="s">
        <v>118</v>
      </c>
      <c r="C39" s="13">
        <f>'16'!C39</f>
        <v>21366</v>
      </c>
      <c r="D39" s="13">
        <f>'16'!D39</f>
        <v>14155</v>
      </c>
      <c r="E39" s="13">
        <f>'16'!E39</f>
        <v>35521</v>
      </c>
      <c r="F39" s="299" t="s">
        <v>441</v>
      </c>
      <c r="G39" s="300">
        <v>2</v>
      </c>
      <c r="H39" s="430">
        <v>125392.97</v>
      </c>
      <c r="I39" s="300">
        <v>34</v>
      </c>
      <c r="J39" s="200">
        <f t="shared" si="1"/>
        <v>2.4019780996114449E-3</v>
      </c>
      <c r="K39" s="143"/>
    </row>
    <row r="40" spans="1:11">
      <c r="A40" s="19" t="s">
        <v>85</v>
      </c>
      <c r="B40" s="58" t="s">
        <v>122</v>
      </c>
      <c r="C40" s="13">
        <f>'16'!C40</f>
        <v>2888</v>
      </c>
      <c r="D40" s="13">
        <f>'16'!D40</f>
        <v>1978</v>
      </c>
      <c r="E40" s="13">
        <f>'16'!E40</f>
        <v>4866</v>
      </c>
      <c r="F40" s="299" t="s">
        <v>442</v>
      </c>
      <c r="G40" s="300">
        <v>2</v>
      </c>
      <c r="H40" s="430">
        <v>811049.78</v>
      </c>
      <c r="I40" s="300">
        <v>184</v>
      </c>
      <c r="J40" s="200">
        <f t="shared" si="1"/>
        <v>9.3023255813953487E-2</v>
      </c>
      <c r="K40" s="143"/>
    </row>
    <row r="41" spans="1:11">
      <c r="A41" s="19" t="s">
        <v>86</v>
      </c>
      <c r="B41" s="58" t="s">
        <v>118</v>
      </c>
      <c r="C41" s="13">
        <f>'16'!C41</f>
        <v>4988</v>
      </c>
      <c r="D41" s="13">
        <f>'16'!D41</f>
        <v>3470</v>
      </c>
      <c r="E41" s="13">
        <f>'16'!E41</f>
        <v>8458</v>
      </c>
      <c r="F41" s="299" t="s">
        <v>443</v>
      </c>
      <c r="G41" s="300">
        <v>1</v>
      </c>
      <c r="H41" s="430">
        <v>440960</v>
      </c>
      <c r="I41" s="300">
        <v>120</v>
      </c>
      <c r="J41" s="200">
        <f t="shared" si="1"/>
        <v>3.4582132564841501E-2</v>
      </c>
      <c r="K41" s="143"/>
    </row>
    <row r="42" spans="1:11">
      <c r="A42" s="19" t="s">
        <v>87</v>
      </c>
      <c r="B42" s="58" t="s">
        <v>118</v>
      </c>
      <c r="C42" s="13">
        <f>'16'!C42</f>
        <v>12632</v>
      </c>
      <c r="D42" s="13">
        <f>'16'!D42</f>
        <v>8774</v>
      </c>
      <c r="E42" s="13">
        <f>'16'!E42</f>
        <v>21406</v>
      </c>
      <c r="F42" s="299" t="s">
        <v>444</v>
      </c>
      <c r="G42" s="300">
        <v>1</v>
      </c>
      <c r="H42" s="430">
        <v>87168</v>
      </c>
      <c r="I42" s="300">
        <v>10</v>
      </c>
      <c r="J42" s="200">
        <f t="shared" si="1"/>
        <v>1.1397310234784591E-3</v>
      </c>
      <c r="K42" s="143"/>
    </row>
    <row r="43" spans="1:11">
      <c r="A43" s="19" t="s">
        <v>88</v>
      </c>
      <c r="B43" s="58" t="s">
        <v>118</v>
      </c>
      <c r="C43" s="13">
        <f>'16'!C43</f>
        <v>9763</v>
      </c>
      <c r="D43" s="13">
        <f>'16'!D43</f>
        <v>6765</v>
      </c>
      <c r="E43" s="13">
        <f>'16'!E43</f>
        <v>16528</v>
      </c>
      <c r="F43" s="299" t="s">
        <v>445</v>
      </c>
      <c r="G43" s="300">
        <v>1</v>
      </c>
      <c r="H43" s="430">
        <v>461388.35</v>
      </c>
      <c r="I43" s="300">
        <v>131</v>
      </c>
      <c r="J43" s="200">
        <f t="shared" si="1"/>
        <v>1.9364375461936437E-2</v>
      </c>
      <c r="K43" s="143"/>
    </row>
    <row r="44" spans="1:11">
      <c r="A44" s="19" t="s">
        <v>89</v>
      </c>
      <c r="B44" s="58" t="s">
        <v>122</v>
      </c>
      <c r="C44" s="13">
        <f>'16'!C44</f>
        <v>3743</v>
      </c>
      <c r="D44" s="13">
        <f>'16'!D44</f>
        <v>2706</v>
      </c>
      <c r="E44" s="13">
        <f>'16'!E44</f>
        <v>6449</v>
      </c>
      <c r="F44" s="299"/>
      <c r="G44" s="300"/>
      <c r="H44" s="430">
        <v>0</v>
      </c>
      <c r="I44" s="300">
        <v>0</v>
      </c>
      <c r="J44" s="200">
        <f t="shared" si="1"/>
        <v>0</v>
      </c>
      <c r="K44" s="143"/>
    </row>
    <row r="45" spans="1:11">
      <c r="A45" s="19" t="s">
        <v>90</v>
      </c>
      <c r="B45" s="58" t="s">
        <v>122</v>
      </c>
      <c r="C45" s="13">
        <f>'16'!C45</f>
        <v>1364</v>
      </c>
      <c r="D45" s="13">
        <f>'16'!D45</f>
        <v>1008</v>
      </c>
      <c r="E45" s="13">
        <f>'16'!E45</f>
        <v>2372</v>
      </c>
      <c r="F45" s="299" t="s">
        <v>446</v>
      </c>
      <c r="G45" s="300">
        <v>2</v>
      </c>
      <c r="H45" s="430">
        <v>238413</v>
      </c>
      <c r="I45" s="300">
        <v>134</v>
      </c>
      <c r="J45" s="200">
        <f t="shared" si="1"/>
        <v>0.13293650793650794</v>
      </c>
      <c r="K45" s="143"/>
    </row>
    <row r="46" spans="1:11">
      <c r="A46" s="19" t="s">
        <v>91</v>
      </c>
      <c r="B46" s="58" t="s">
        <v>122</v>
      </c>
      <c r="C46" s="13">
        <f>'16'!C46</f>
        <v>3475</v>
      </c>
      <c r="D46" s="13">
        <f>'16'!D46</f>
        <v>2487</v>
      </c>
      <c r="E46" s="13">
        <f>'16'!E46</f>
        <v>5962</v>
      </c>
      <c r="F46" s="299"/>
      <c r="G46" s="300"/>
      <c r="H46" s="430">
        <v>0</v>
      </c>
      <c r="I46" s="300">
        <v>0</v>
      </c>
      <c r="J46" s="200">
        <f t="shared" si="1"/>
        <v>0</v>
      </c>
      <c r="K46" s="143"/>
    </row>
    <row r="47" spans="1:11">
      <c r="A47" s="19" t="s">
        <v>92</v>
      </c>
      <c r="B47" s="58" t="s">
        <v>122</v>
      </c>
      <c r="C47" s="13">
        <f>'16'!C47</f>
        <v>1725</v>
      </c>
      <c r="D47" s="13">
        <f>'16'!D47</f>
        <v>1197</v>
      </c>
      <c r="E47" s="13">
        <f>'16'!E47</f>
        <v>2922</v>
      </c>
      <c r="F47" s="299"/>
      <c r="G47" s="300"/>
      <c r="H47" s="430">
        <v>0</v>
      </c>
      <c r="I47" s="300">
        <v>0</v>
      </c>
      <c r="J47" s="200">
        <f t="shared" si="1"/>
        <v>0</v>
      </c>
      <c r="K47" s="143"/>
    </row>
    <row r="48" spans="1:11">
      <c r="A48" s="19" t="s">
        <v>93</v>
      </c>
      <c r="B48" s="58" t="s">
        <v>122</v>
      </c>
      <c r="C48" s="13">
        <f>'16'!C48</f>
        <v>5043</v>
      </c>
      <c r="D48" s="13">
        <f>'16'!D48</f>
        <v>3645</v>
      </c>
      <c r="E48" s="13">
        <f>'16'!E48</f>
        <v>8688</v>
      </c>
      <c r="F48" s="299"/>
      <c r="G48" s="300"/>
      <c r="H48" s="430">
        <v>0</v>
      </c>
      <c r="I48" s="300">
        <v>0</v>
      </c>
      <c r="J48" s="200">
        <f t="shared" si="1"/>
        <v>0</v>
      </c>
      <c r="K48" s="143"/>
    </row>
    <row r="49" spans="1:11">
      <c r="A49" s="19" t="s">
        <v>94</v>
      </c>
      <c r="B49" s="58" t="s">
        <v>118</v>
      </c>
      <c r="C49" s="13">
        <f>'16'!C49</f>
        <v>27985</v>
      </c>
      <c r="D49" s="13">
        <f>'16'!D49</f>
        <v>19320</v>
      </c>
      <c r="E49" s="13">
        <f>'16'!E49</f>
        <v>47305</v>
      </c>
      <c r="F49" s="299" t="s">
        <v>447</v>
      </c>
      <c r="G49" s="300">
        <v>2</v>
      </c>
      <c r="H49" s="430">
        <v>206040</v>
      </c>
      <c r="I49" s="300">
        <v>66</v>
      </c>
      <c r="J49" s="200">
        <f t="shared" si="1"/>
        <v>3.4161490683229812E-3</v>
      </c>
      <c r="K49" s="143"/>
    </row>
    <row r="50" spans="1:11">
      <c r="A50" s="19" t="s">
        <v>95</v>
      </c>
      <c r="B50" s="58" t="s">
        <v>122</v>
      </c>
      <c r="C50" s="13">
        <f>'16'!C50</f>
        <v>660</v>
      </c>
      <c r="D50" s="13">
        <f>'16'!D50</f>
        <v>390</v>
      </c>
      <c r="E50" s="13">
        <f>'16'!E50</f>
        <v>1050</v>
      </c>
      <c r="F50" s="299"/>
      <c r="G50" s="300"/>
      <c r="H50" s="430">
        <v>0</v>
      </c>
      <c r="I50" s="300">
        <v>0</v>
      </c>
      <c r="J50" s="200">
        <f t="shared" si="1"/>
        <v>0</v>
      </c>
      <c r="K50" s="143"/>
    </row>
    <row r="51" spans="1:11">
      <c r="A51" s="19" t="s">
        <v>96</v>
      </c>
      <c r="B51" s="58" t="s">
        <v>118</v>
      </c>
      <c r="C51" s="13">
        <f>'16'!C51</f>
        <v>9370</v>
      </c>
      <c r="D51" s="13">
        <f>'16'!D51</f>
        <v>6861</v>
      </c>
      <c r="E51" s="13">
        <f>'16'!E51</f>
        <v>16231</v>
      </c>
      <c r="F51" s="299" t="s">
        <v>448</v>
      </c>
      <c r="G51" s="300">
        <v>2</v>
      </c>
      <c r="H51" s="430">
        <v>416691.21</v>
      </c>
      <c r="I51" s="300">
        <v>128</v>
      </c>
      <c r="J51" s="200">
        <f t="shared" si="1"/>
        <v>1.8656172569596268E-2</v>
      </c>
      <c r="K51" s="143"/>
    </row>
    <row r="52" spans="1:11">
      <c r="A52" s="19" t="s">
        <v>97</v>
      </c>
      <c r="B52" s="58" t="s">
        <v>122</v>
      </c>
      <c r="C52" s="13">
        <f>'16'!C52</f>
        <v>3098</v>
      </c>
      <c r="D52" s="13">
        <f>'16'!D52</f>
        <v>2175</v>
      </c>
      <c r="E52" s="13">
        <f>'16'!E52</f>
        <v>5273</v>
      </c>
      <c r="F52" s="299" t="s">
        <v>449</v>
      </c>
      <c r="G52" s="300">
        <v>1</v>
      </c>
      <c r="H52" s="430">
        <v>127574</v>
      </c>
      <c r="I52" s="300">
        <v>81</v>
      </c>
      <c r="J52" s="200">
        <f t="shared" si="1"/>
        <v>3.7241379310344824E-2</v>
      </c>
      <c r="K52" s="143"/>
    </row>
    <row r="53" spans="1:11">
      <c r="A53" s="19" t="s">
        <v>98</v>
      </c>
      <c r="B53" s="58" t="s">
        <v>122</v>
      </c>
      <c r="C53" s="13">
        <f>'16'!C53</f>
        <v>1648</v>
      </c>
      <c r="D53" s="13">
        <f>'16'!D53</f>
        <v>1113</v>
      </c>
      <c r="E53" s="13">
        <f>'16'!E53</f>
        <v>2761</v>
      </c>
      <c r="F53" s="299"/>
      <c r="G53" s="300"/>
      <c r="H53" s="430">
        <v>0</v>
      </c>
      <c r="I53" s="300">
        <v>0</v>
      </c>
      <c r="J53" s="200">
        <f t="shared" si="1"/>
        <v>0</v>
      </c>
      <c r="K53" s="143"/>
    </row>
    <row r="54" spans="1:11">
      <c r="A54" s="19" t="s">
        <v>99</v>
      </c>
      <c r="B54" s="58" t="s">
        <v>118</v>
      </c>
      <c r="C54" s="13">
        <f>'16'!C54</f>
        <v>62059</v>
      </c>
      <c r="D54" s="13">
        <f>'16'!D54</f>
        <v>38994</v>
      </c>
      <c r="E54" s="13">
        <f>'16'!E54</f>
        <v>101053</v>
      </c>
      <c r="F54" s="299" t="s">
        <v>414</v>
      </c>
      <c r="G54" s="300">
        <v>1</v>
      </c>
      <c r="H54" s="430">
        <v>3920043.78</v>
      </c>
      <c r="I54" s="300">
        <v>826</v>
      </c>
      <c r="J54" s="200">
        <f t="shared" si="1"/>
        <v>2.118274606349695E-2</v>
      </c>
      <c r="K54" s="143"/>
    </row>
    <row r="55" spans="1:11">
      <c r="A55" s="19" t="s">
        <v>100</v>
      </c>
      <c r="B55" s="58" t="s">
        <v>122</v>
      </c>
      <c r="C55" s="13">
        <f>'16'!C55</f>
        <v>1650</v>
      </c>
      <c r="D55" s="13">
        <f>'16'!D55</f>
        <v>1173</v>
      </c>
      <c r="E55" s="13">
        <f>'16'!E55</f>
        <v>2823</v>
      </c>
      <c r="F55" s="299"/>
      <c r="G55" s="300"/>
      <c r="H55" s="430">
        <v>0</v>
      </c>
      <c r="I55" s="300">
        <v>0</v>
      </c>
      <c r="J55" s="200">
        <f t="shared" si="1"/>
        <v>0</v>
      </c>
      <c r="K55" s="143"/>
    </row>
    <row r="56" spans="1:11">
      <c r="A56" s="19" t="s">
        <v>101</v>
      </c>
      <c r="B56" s="58" t="s">
        <v>122</v>
      </c>
      <c r="C56" s="13">
        <f>'16'!C56</f>
        <v>574</v>
      </c>
      <c r="D56" s="13">
        <f>'16'!D56</f>
        <v>400</v>
      </c>
      <c r="E56" s="13">
        <f>'16'!E56</f>
        <v>974</v>
      </c>
      <c r="F56" s="299" t="s">
        <v>450</v>
      </c>
      <c r="G56" s="300">
        <v>2</v>
      </c>
      <c r="H56" s="430">
        <v>79613</v>
      </c>
      <c r="I56" s="300">
        <v>36</v>
      </c>
      <c r="J56" s="200">
        <f t="shared" si="1"/>
        <v>0.09</v>
      </c>
      <c r="K56" s="143"/>
    </row>
    <row r="57" spans="1:11">
      <c r="A57" s="19" t="s">
        <v>102</v>
      </c>
      <c r="B57" s="58" t="s">
        <v>122</v>
      </c>
      <c r="C57" s="13">
        <f>'16'!C57</f>
        <v>4471</v>
      </c>
      <c r="D57" s="13">
        <f>'16'!D57</f>
        <v>3240</v>
      </c>
      <c r="E57" s="13">
        <f>'16'!E57</f>
        <v>7711</v>
      </c>
      <c r="F57" s="299"/>
      <c r="G57" s="300"/>
      <c r="H57" s="430">
        <v>0</v>
      </c>
      <c r="I57" s="300">
        <v>0</v>
      </c>
      <c r="J57" s="200">
        <f t="shared" si="1"/>
        <v>0</v>
      </c>
      <c r="K57" s="143"/>
    </row>
    <row r="58" spans="1:11">
      <c r="A58" s="19" t="s">
        <v>103</v>
      </c>
      <c r="B58" s="58" t="s">
        <v>122</v>
      </c>
      <c r="C58" s="13">
        <f>'16'!C58</f>
        <v>1362</v>
      </c>
      <c r="D58" s="13">
        <f>'16'!D58</f>
        <v>1062</v>
      </c>
      <c r="E58" s="13">
        <f>'16'!E58</f>
        <v>2424</v>
      </c>
      <c r="F58" s="299"/>
      <c r="G58" s="300"/>
      <c r="H58" s="430">
        <v>0</v>
      </c>
      <c r="I58" s="300">
        <v>0</v>
      </c>
      <c r="J58" s="200">
        <f t="shared" si="1"/>
        <v>0</v>
      </c>
      <c r="K58" s="143"/>
    </row>
    <row r="59" spans="1:11">
      <c r="A59" s="19" t="s">
        <v>104</v>
      </c>
      <c r="B59" s="58" t="s">
        <v>122</v>
      </c>
      <c r="C59" s="13">
        <f>'16'!C59</f>
        <v>2195</v>
      </c>
      <c r="D59" s="13">
        <f>'16'!D59</f>
        <v>1507</v>
      </c>
      <c r="E59" s="13">
        <f>'16'!E59</f>
        <v>3702</v>
      </c>
      <c r="F59" s="299" t="s">
        <v>451</v>
      </c>
      <c r="G59" s="300">
        <v>2</v>
      </c>
      <c r="H59" s="430">
        <v>243111</v>
      </c>
      <c r="I59" s="300">
        <v>93</v>
      </c>
      <c r="J59" s="200">
        <f t="shared" si="1"/>
        <v>6.1712010617120103E-2</v>
      </c>
      <c r="K59" s="143"/>
    </row>
    <row r="60" spans="1:11">
      <c r="A60" s="19" t="s">
        <v>105</v>
      </c>
      <c r="B60" s="58" t="s">
        <v>122</v>
      </c>
      <c r="C60" s="13">
        <f>'16'!C60</f>
        <v>153</v>
      </c>
      <c r="D60" s="13">
        <f>'16'!D60</f>
        <v>102</v>
      </c>
      <c r="E60" s="13">
        <f>'16'!E60</f>
        <v>255</v>
      </c>
      <c r="F60" s="299"/>
      <c r="G60" s="300"/>
      <c r="H60" s="430">
        <v>0</v>
      </c>
      <c r="I60" s="300">
        <v>0</v>
      </c>
      <c r="J60" s="200">
        <f t="shared" si="1"/>
        <v>0</v>
      </c>
      <c r="K60" s="143"/>
    </row>
    <row r="61" spans="1:11">
      <c r="A61" s="19" t="s">
        <v>106</v>
      </c>
      <c r="B61" s="58" t="s">
        <v>122</v>
      </c>
      <c r="C61" s="13">
        <f>'16'!C61</f>
        <v>1307</v>
      </c>
      <c r="D61" s="13">
        <f>'16'!D61</f>
        <v>866</v>
      </c>
      <c r="E61" s="13">
        <f>'16'!E61</f>
        <v>2173</v>
      </c>
      <c r="F61" s="299" t="s">
        <v>452</v>
      </c>
      <c r="G61" s="300">
        <v>1</v>
      </c>
      <c r="H61" s="430">
        <v>140506</v>
      </c>
      <c r="I61" s="300">
        <v>46</v>
      </c>
      <c r="J61" s="200">
        <f t="shared" si="1"/>
        <v>5.3117782909930716E-2</v>
      </c>
      <c r="K61" s="143"/>
    </row>
    <row r="62" spans="1:11">
      <c r="A62" s="19" t="s">
        <v>107</v>
      </c>
      <c r="B62" s="58" t="s">
        <v>122</v>
      </c>
      <c r="C62" s="13">
        <f>'16'!C62</f>
        <v>1338</v>
      </c>
      <c r="D62" s="13">
        <f>'16'!D62</f>
        <v>889</v>
      </c>
      <c r="E62" s="13">
        <f>'16'!E62</f>
        <v>2227</v>
      </c>
      <c r="F62" s="299"/>
      <c r="G62" s="300"/>
      <c r="H62" s="430">
        <v>0</v>
      </c>
      <c r="I62" s="300">
        <v>0</v>
      </c>
      <c r="J62" s="200">
        <f t="shared" si="1"/>
        <v>0</v>
      </c>
      <c r="K62" s="143"/>
    </row>
    <row r="63" spans="1:11">
      <c r="A63" s="19" t="s">
        <v>108</v>
      </c>
      <c r="B63" s="58" t="s">
        <v>122</v>
      </c>
      <c r="C63" s="13">
        <f>'16'!C63</f>
        <v>1184</v>
      </c>
      <c r="D63" s="13">
        <f>'16'!D63</f>
        <v>913</v>
      </c>
      <c r="E63" s="13">
        <f>'16'!E63</f>
        <v>2097</v>
      </c>
      <c r="F63" s="299"/>
      <c r="G63" s="300"/>
      <c r="H63" s="430">
        <v>0</v>
      </c>
      <c r="I63" s="300">
        <v>0</v>
      </c>
      <c r="J63" s="200">
        <f t="shared" si="1"/>
        <v>0</v>
      </c>
      <c r="K63" s="143"/>
    </row>
    <row r="64" spans="1:11">
      <c r="A64" s="19" t="s">
        <v>124</v>
      </c>
      <c r="B64" s="58" t="s">
        <v>122</v>
      </c>
      <c r="C64" s="13">
        <f>'16'!C64</f>
        <v>1791</v>
      </c>
      <c r="D64" s="13">
        <f>'16'!D64</f>
        <v>1297</v>
      </c>
      <c r="E64" s="13">
        <f>'16'!E64</f>
        <v>3088</v>
      </c>
      <c r="F64" s="299"/>
      <c r="G64" s="300"/>
      <c r="H64" s="430">
        <v>0</v>
      </c>
      <c r="I64" s="300">
        <v>0</v>
      </c>
      <c r="J64" s="200">
        <f t="shared" si="1"/>
        <v>0</v>
      </c>
      <c r="K64" s="143"/>
    </row>
    <row r="65" spans="1:22">
      <c r="A65" s="19" t="s">
        <v>109</v>
      </c>
      <c r="B65" s="58" t="s">
        <v>122</v>
      </c>
      <c r="C65" s="13">
        <f>'16'!C65</f>
        <v>1254</v>
      </c>
      <c r="D65" s="13">
        <f>'16'!D65</f>
        <v>834</v>
      </c>
      <c r="E65" s="13">
        <f>'16'!E65</f>
        <v>2088</v>
      </c>
      <c r="F65" s="299"/>
      <c r="G65" s="300"/>
      <c r="H65" s="430">
        <v>0</v>
      </c>
      <c r="I65" s="300">
        <v>0</v>
      </c>
      <c r="J65" s="200">
        <f t="shared" si="1"/>
        <v>0</v>
      </c>
      <c r="K65" s="143"/>
    </row>
    <row r="66" spans="1:22">
      <c r="A66" s="19" t="s">
        <v>110</v>
      </c>
      <c r="B66" s="58" t="s">
        <v>122</v>
      </c>
      <c r="C66" s="13">
        <f>'16'!C66</f>
        <v>6218</v>
      </c>
      <c r="D66" s="13">
        <f>'16'!D66</f>
        <v>4338</v>
      </c>
      <c r="E66" s="13">
        <f>'16'!E66</f>
        <v>10556</v>
      </c>
      <c r="F66" s="299"/>
      <c r="G66" s="300"/>
      <c r="H66" s="430">
        <v>0</v>
      </c>
      <c r="I66" s="300">
        <v>0</v>
      </c>
      <c r="J66" s="200">
        <f t="shared" si="1"/>
        <v>0</v>
      </c>
      <c r="K66" s="143"/>
    </row>
    <row r="67" spans="1:22">
      <c r="A67" s="19" t="s">
        <v>111</v>
      </c>
      <c r="B67" s="58" t="s">
        <v>122</v>
      </c>
      <c r="C67" s="13">
        <f>'16'!C67</f>
        <v>1238</v>
      </c>
      <c r="D67" s="13">
        <f>'16'!D67</f>
        <v>944</v>
      </c>
      <c r="E67" s="13">
        <f>'16'!E67</f>
        <v>2182</v>
      </c>
      <c r="F67" s="299"/>
      <c r="G67" s="300"/>
      <c r="H67" s="430">
        <v>0</v>
      </c>
      <c r="I67" s="300">
        <v>0</v>
      </c>
      <c r="J67" s="200">
        <f t="shared" si="1"/>
        <v>0</v>
      </c>
      <c r="K67" s="143"/>
    </row>
    <row r="68" spans="1:22">
      <c r="A68" s="19" t="s">
        <v>112</v>
      </c>
      <c r="B68" s="58" t="s">
        <v>118</v>
      </c>
      <c r="C68" s="13">
        <f>'16'!C68</f>
        <v>10239</v>
      </c>
      <c r="D68" s="13">
        <f>'16'!D68</f>
        <v>7432</v>
      </c>
      <c r="E68" s="13">
        <f>'16'!E68</f>
        <v>17671</v>
      </c>
      <c r="F68" s="299"/>
      <c r="G68" s="300"/>
      <c r="H68" s="430">
        <v>0</v>
      </c>
      <c r="I68" s="300">
        <v>0</v>
      </c>
      <c r="J68" s="200">
        <f t="shared" si="1"/>
        <v>0</v>
      </c>
      <c r="K68" s="143"/>
    </row>
    <row r="69" spans="1:22">
      <c r="A69" s="19" t="s">
        <v>113</v>
      </c>
      <c r="B69" s="58" t="s">
        <v>122</v>
      </c>
      <c r="C69" s="13">
        <f>'16'!C69</f>
        <v>871</v>
      </c>
      <c r="D69" s="13">
        <f>'16'!D69</f>
        <v>650</v>
      </c>
      <c r="E69" s="13">
        <f>'16'!E69</f>
        <v>1521</v>
      </c>
      <c r="F69" s="299"/>
      <c r="G69" s="300"/>
      <c r="H69" s="430">
        <v>0</v>
      </c>
      <c r="I69" s="300">
        <v>0</v>
      </c>
      <c r="J69" s="200">
        <f t="shared" si="1"/>
        <v>0</v>
      </c>
      <c r="K69" s="143"/>
    </row>
    <row r="70" spans="1:22">
      <c r="A70" s="19" t="s">
        <v>114</v>
      </c>
      <c r="B70" s="58" t="s">
        <v>118</v>
      </c>
      <c r="C70" s="13">
        <f>'16'!C70</f>
        <v>15734</v>
      </c>
      <c r="D70" s="13">
        <f>'16'!D70</f>
        <v>10858</v>
      </c>
      <c r="E70" s="13">
        <f>'16'!E70</f>
        <v>26592</v>
      </c>
      <c r="F70" s="299" t="s">
        <v>453</v>
      </c>
      <c r="G70" s="300">
        <v>1</v>
      </c>
      <c r="H70" s="430">
        <v>121609.48</v>
      </c>
      <c r="I70" s="300">
        <v>27</v>
      </c>
      <c r="J70" s="200">
        <f t="shared" ref="J70" si="2">I70/D70</f>
        <v>2.4866457911217536E-3</v>
      </c>
      <c r="K70" s="143"/>
    </row>
    <row r="71" spans="1:22">
      <c r="A71" s="462" t="str">
        <f>'1'!A70</f>
        <v>Statewide Total</v>
      </c>
      <c r="B71" s="482"/>
      <c r="C71" s="14">
        <f>'16'!C71</f>
        <v>432581</v>
      </c>
      <c r="D71" s="14">
        <f>'16'!D71</f>
        <v>296957</v>
      </c>
      <c r="E71" s="14">
        <f>'16'!E71</f>
        <v>729538</v>
      </c>
      <c r="F71" s="15"/>
      <c r="G71" s="15">
        <f>SUM(G4:G70)</f>
        <v>35</v>
      </c>
      <c r="H71" s="106">
        <f>SUM(H4:H70)</f>
        <v>15144457.51</v>
      </c>
      <c r="I71" s="15">
        <f>SUM(I4:I70)</f>
        <v>3562</v>
      </c>
      <c r="J71" s="126">
        <f>I71/D71</f>
        <v>1.1995002643480369E-2</v>
      </c>
      <c r="K71" s="89"/>
    </row>
    <row r="72" spans="1:22">
      <c r="A72" s="537" t="str">
        <f>'16'!A72:AE72</f>
        <v>* 2010 County population estimates from PA Data Center, Penn State University</v>
      </c>
      <c r="B72" s="537"/>
      <c r="C72" s="537"/>
      <c r="D72" s="537"/>
      <c r="E72" s="537"/>
      <c r="F72" s="537"/>
      <c r="G72" s="537"/>
      <c r="H72" s="537"/>
      <c r="I72" s="537"/>
      <c r="J72" s="537"/>
      <c r="K72" s="92"/>
      <c r="L72" s="92"/>
      <c r="M72" s="92"/>
      <c r="N72" s="92"/>
      <c r="O72" s="92"/>
      <c r="P72" s="92"/>
      <c r="Q72" s="92"/>
      <c r="R72" s="92"/>
      <c r="S72" s="92"/>
      <c r="T72" s="92"/>
      <c r="U72" s="92"/>
      <c r="V72" s="92"/>
    </row>
    <row r="73" spans="1:22">
      <c r="A73" s="301" t="s">
        <v>681</v>
      </c>
      <c r="B73" s="301"/>
      <c r="C73" s="301"/>
      <c r="D73" s="301"/>
      <c r="E73" s="301"/>
      <c r="F73" s="301"/>
      <c r="G73" s="301"/>
      <c r="H73" s="431"/>
      <c r="I73" s="301"/>
      <c r="J73" s="301"/>
      <c r="K73" s="92"/>
      <c r="L73" s="92"/>
      <c r="M73" s="92"/>
      <c r="N73" s="92"/>
      <c r="O73" s="92"/>
      <c r="P73" s="92"/>
      <c r="Q73" s="92"/>
      <c r="R73" s="92"/>
      <c r="S73" s="92"/>
      <c r="T73" s="92"/>
      <c r="U73" s="92"/>
      <c r="V73" s="92"/>
    </row>
    <row r="74" spans="1:22">
      <c r="A74" s="301" t="s">
        <v>454</v>
      </c>
      <c r="B74" s="301"/>
      <c r="C74" s="301"/>
      <c r="D74" s="301"/>
      <c r="E74" s="301"/>
      <c r="F74" s="301"/>
      <c r="G74" s="301"/>
      <c r="H74" s="431"/>
      <c r="I74" s="301"/>
      <c r="J74" s="301"/>
      <c r="K74" s="92"/>
      <c r="L74" s="92"/>
      <c r="M74" s="92"/>
      <c r="N74" s="92"/>
      <c r="O74" s="92"/>
      <c r="P74" s="92"/>
      <c r="Q74" s="92"/>
      <c r="R74" s="92"/>
      <c r="S74" s="92"/>
      <c r="T74" s="92"/>
      <c r="U74" s="92"/>
      <c r="V74" s="92"/>
    </row>
    <row r="75" spans="1:22" ht="11.25" customHeight="1">
      <c r="A75" s="533" t="s">
        <v>455</v>
      </c>
      <c r="B75" s="533"/>
      <c r="C75" s="533"/>
      <c r="D75" s="533"/>
      <c r="E75" s="533"/>
      <c r="F75" s="533"/>
      <c r="G75" s="533"/>
      <c r="H75" s="533"/>
      <c r="I75" s="533"/>
      <c r="J75" s="533"/>
      <c r="K75" s="92"/>
      <c r="L75" s="92"/>
      <c r="M75" s="92"/>
      <c r="N75" s="92"/>
      <c r="O75" s="92"/>
      <c r="P75" s="92"/>
      <c r="Q75" s="92"/>
      <c r="R75" s="92"/>
      <c r="S75" s="92"/>
      <c r="T75" s="92"/>
      <c r="U75" s="92"/>
      <c r="V75" s="92"/>
    </row>
    <row r="76" spans="1:22">
      <c r="A76" s="533"/>
      <c r="B76" s="533"/>
      <c r="C76" s="533"/>
      <c r="D76" s="533"/>
      <c r="E76" s="533"/>
      <c r="F76" s="533"/>
      <c r="G76" s="533"/>
      <c r="H76" s="533"/>
      <c r="I76" s="533"/>
      <c r="J76" s="533"/>
    </row>
  </sheetData>
  <mergeCells count="6">
    <mergeCell ref="A75:J76"/>
    <mergeCell ref="A1:J1"/>
    <mergeCell ref="F2:J2"/>
    <mergeCell ref="A2:E2"/>
    <mergeCell ref="A72:J72"/>
    <mergeCell ref="A71:B71"/>
  </mergeCells>
  <phoneticPr fontId="3" type="noConversion"/>
  <printOptions horizontalCentered="1"/>
  <pageMargins left="0.3" right="0.3" top="0.5" bottom="0.5" header="0.25" footer="0.25"/>
  <pageSetup orientation="landscape" verticalDpi="1200" r:id="rId1"/>
  <headerFooter alignWithMargins="0">
    <oddFooter>&amp;L&amp;8Prepared by:  Office of Child Development and Early Learning&amp;C&amp;8&amp;P&amp;R&amp;8Updated: 11/1/2011</oddFooter>
  </headerFooter>
</worksheet>
</file>

<file path=xl/worksheets/sheet16.xml><?xml version="1.0" encoding="utf-8"?>
<worksheet xmlns="http://schemas.openxmlformats.org/spreadsheetml/2006/main" xmlns:r="http://schemas.openxmlformats.org/officeDocument/2006/relationships">
  <sheetPr codeName="Sheet18" enableFormatConditionsCalculation="0">
    <tabColor indexed="47"/>
    <pageSetUpPr fitToPage="1"/>
  </sheetPr>
  <dimension ref="A1:C76"/>
  <sheetViews>
    <sheetView zoomScaleNormal="100" workbookViewId="0">
      <pane ySplit="3" topLeftCell="A34" activePane="bottomLeft" state="frozen"/>
      <selection activeCell="B3" sqref="B3"/>
      <selection pane="bottomLeft" activeCell="A9" sqref="A9"/>
    </sheetView>
  </sheetViews>
  <sheetFormatPr defaultRowHeight="11.25"/>
  <cols>
    <col min="1" max="1" width="14" style="21" bestFit="1" customWidth="1"/>
    <col min="2" max="2" width="12.7109375" style="21" customWidth="1"/>
    <col min="3" max="3" width="20.7109375" style="84" customWidth="1"/>
    <col min="4" max="16384" width="9.140625" style="1"/>
  </cols>
  <sheetData>
    <row r="1" spans="1:3" ht="12">
      <c r="A1" s="538" t="str">
        <f>'Table of Contents'!B21&amp;":  "&amp;'Table of Contents'!C21</f>
        <v>Tab 15:  Title I Funding for Pre-K through 2nd Grade Reach Data</v>
      </c>
      <c r="B1" s="538"/>
      <c r="C1" s="538"/>
    </row>
    <row r="2" spans="1:3" ht="12">
      <c r="A2" s="539" t="str">
        <f>'3'!A2</f>
        <v>2010-2011</v>
      </c>
      <c r="B2" s="540"/>
      <c r="C2" s="61" t="s">
        <v>47</v>
      </c>
    </row>
    <row r="3" spans="1:3" ht="48" customHeight="1">
      <c r="A3" s="75" t="str">
        <f>'1'!A2</f>
        <v>County</v>
      </c>
      <c r="B3" s="28" t="str">
        <f>'1'!C2</f>
        <v>County Classification</v>
      </c>
      <c r="C3" s="28" t="s">
        <v>49</v>
      </c>
    </row>
    <row r="4" spans="1:3">
      <c r="A4" s="19" t="s">
        <v>50</v>
      </c>
      <c r="B4" s="58" t="s">
        <v>122</v>
      </c>
      <c r="C4" s="430">
        <v>0</v>
      </c>
    </row>
    <row r="5" spans="1:3">
      <c r="A5" s="19" t="s">
        <v>51</v>
      </c>
      <c r="B5" s="58" t="s">
        <v>118</v>
      </c>
      <c r="C5" s="430">
        <v>2598447</v>
      </c>
    </row>
    <row r="6" spans="1:3">
      <c r="A6" s="19" t="s">
        <v>52</v>
      </c>
      <c r="B6" s="58" t="s">
        <v>122</v>
      </c>
      <c r="C6" s="430">
        <v>500</v>
      </c>
    </row>
    <row r="7" spans="1:3">
      <c r="A7" s="19" t="s">
        <v>53</v>
      </c>
      <c r="B7" s="58" t="s">
        <v>118</v>
      </c>
      <c r="C7" s="430">
        <v>613892</v>
      </c>
    </row>
    <row r="8" spans="1:3">
      <c r="A8" s="19" t="s">
        <v>54</v>
      </c>
      <c r="B8" s="58" t="s">
        <v>122</v>
      </c>
      <c r="C8" s="430">
        <v>900523</v>
      </c>
    </row>
    <row r="9" spans="1:3">
      <c r="A9" s="19" t="s">
        <v>55</v>
      </c>
      <c r="B9" s="58" t="s">
        <v>118</v>
      </c>
      <c r="C9" s="430">
        <v>2834260</v>
      </c>
    </row>
    <row r="10" spans="1:3">
      <c r="A10" s="19" t="s">
        <v>56</v>
      </c>
      <c r="B10" s="58" t="s">
        <v>122</v>
      </c>
      <c r="C10" s="430">
        <v>1519805</v>
      </c>
    </row>
    <row r="11" spans="1:3">
      <c r="A11" s="19" t="s">
        <v>57</v>
      </c>
      <c r="B11" s="58" t="s">
        <v>122</v>
      </c>
      <c r="C11" s="430">
        <v>328146</v>
      </c>
    </row>
    <row r="12" spans="1:3">
      <c r="A12" s="19" t="s">
        <v>259</v>
      </c>
      <c r="B12" s="58" t="s">
        <v>118</v>
      </c>
      <c r="C12" s="430">
        <v>2151788</v>
      </c>
    </row>
    <row r="13" spans="1:3">
      <c r="A13" s="19" t="s">
        <v>58</v>
      </c>
      <c r="B13" s="58" t="s">
        <v>122</v>
      </c>
      <c r="C13" s="430">
        <v>272804</v>
      </c>
    </row>
    <row r="14" spans="1:3">
      <c r="A14" s="19" t="s">
        <v>59</v>
      </c>
      <c r="B14" s="58" t="s">
        <v>122</v>
      </c>
      <c r="C14" s="430">
        <v>1563032</v>
      </c>
    </row>
    <row r="15" spans="1:3">
      <c r="A15" s="19" t="s">
        <v>60</v>
      </c>
      <c r="B15" s="58" t="s">
        <v>122</v>
      </c>
      <c r="C15" s="430">
        <v>0</v>
      </c>
    </row>
    <row r="16" spans="1:3">
      <c r="A16" s="19" t="s">
        <v>61</v>
      </c>
      <c r="B16" s="58" t="s">
        <v>122</v>
      </c>
      <c r="C16" s="430">
        <v>56178</v>
      </c>
    </row>
    <row r="17" spans="1:3">
      <c r="A17" s="19" t="s">
        <v>62</v>
      </c>
      <c r="B17" s="58" t="s">
        <v>122</v>
      </c>
      <c r="C17" s="430">
        <v>0</v>
      </c>
    </row>
    <row r="18" spans="1:3">
      <c r="A18" s="19" t="s">
        <v>63</v>
      </c>
      <c r="B18" s="58" t="s">
        <v>118</v>
      </c>
      <c r="C18" s="430">
        <v>903627</v>
      </c>
    </row>
    <row r="19" spans="1:3">
      <c r="A19" s="19" t="s">
        <v>64</v>
      </c>
      <c r="B19" s="58" t="s">
        <v>122</v>
      </c>
      <c r="C19" s="430">
        <v>554986</v>
      </c>
    </row>
    <row r="20" spans="1:3">
      <c r="A20" s="19" t="s">
        <v>65</v>
      </c>
      <c r="B20" s="58" t="s">
        <v>122</v>
      </c>
      <c r="C20" s="430">
        <v>446180</v>
      </c>
    </row>
    <row r="21" spans="1:3">
      <c r="A21" s="19" t="s">
        <v>66</v>
      </c>
      <c r="B21" s="58" t="s">
        <v>122</v>
      </c>
      <c r="C21" s="430">
        <v>678815</v>
      </c>
    </row>
    <row r="22" spans="1:3">
      <c r="A22" s="19" t="s">
        <v>67</v>
      </c>
      <c r="B22" s="58" t="s">
        <v>122</v>
      </c>
      <c r="C22" s="430">
        <v>145996</v>
      </c>
    </row>
    <row r="23" spans="1:3">
      <c r="A23" s="19" t="s">
        <v>68</v>
      </c>
      <c r="B23" s="58" t="s">
        <v>122</v>
      </c>
      <c r="C23" s="430">
        <v>519539</v>
      </c>
    </row>
    <row r="24" spans="1:3">
      <c r="A24" s="19" t="s">
        <v>69</v>
      </c>
      <c r="B24" s="58" t="s">
        <v>118</v>
      </c>
      <c r="C24" s="430">
        <v>0</v>
      </c>
    </row>
    <row r="25" spans="1:3">
      <c r="A25" s="19" t="s">
        <v>70</v>
      </c>
      <c r="B25" s="58" t="s">
        <v>118</v>
      </c>
      <c r="C25" s="430">
        <v>154511</v>
      </c>
    </row>
    <row r="26" spans="1:3">
      <c r="A26" s="19" t="s">
        <v>71</v>
      </c>
      <c r="B26" s="58" t="s">
        <v>118</v>
      </c>
      <c r="C26" s="430">
        <v>1691690</v>
      </c>
    </row>
    <row r="27" spans="1:3">
      <c r="A27" s="19" t="s">
        <v>72</v>
      </c>
      <c r="B27" s="58" t="s">
        <v>122</v>
      </c>
      <c r="C27" s="430">
        <v>0</v>
      </c>
    </row>
    <row r="28" spans="1:3">
      <c r="A28" s="19" t="s">
        <v>73</v>
      </c>
      <c r="B28" s="58" t="s">
        <v>118</v>
      </c>
      <c r="C28" s="430">
        <v>2427433</v>
      </c>
    </row>
    <row r="29" spans="1:3">
      <c r="A29" s="19" t="s">
        <v>74</v>
      </c>
      <c r="B29" s="58" t="s">
        <v>122</v>
      </c>
      <c r="C29" s="430">
        <v>1471299</v>
      </c>
    </row>
    <row r="30" spans="1:3">
      <c r="A30" s="19" t="s">
        <v>75</v>
      </c>
      <c r="B30" s="58" t="s">
        <v>122</v>
      </c>
      <c r="C30" s="430">
        <v>0</v>
      </c>
    </row>
    <row r="31" spans="1:3">
      <c r="A31" s="19" t="s">
        <v>76</v>
      </c>
      <c r="B31" s="58" t="s">
        <v>122</v>
      </c>
      <c r="C31" s="430">
        <v>761360</v>
      </c>
    </row>
    <row r="32" spans="1:3">
      <c r="A32" s="19" t="s">
        <v>77</v>
      </c>
      <c r="B32" s="58" t="s">
        <v>122</v>
      </c>
      <c r="C32" s="430">
        <v>50600</v>
      </c>
    </row>
    <row r="33" spans="1:3">
      <c r="A33" s="19" t="s">
        <v>78</v>
      </c>
      <c r="B33" s="58" t="s">
        <v>122</v>
      </c>
      <c r="C33" s="430">
        <v>0</v>
      </c>
    </row>
    <row r="34" spans="1:3">
      <c r="A34" s="19" t="s">
        <v>79</v>
      </c>
      <c r="B34" s="58" t="s">
        <v>122</v>
      </c>
      <c r="C34" s="430">
        <v>48686</v>
      </c>
    </row>
    <row r="35" spans="1:3">
      <c r="A35" s="19" t="s">
        <v>80</v>
      </c>
      <c r="B35" s="58" t="s">
        <v>122</v>
      </c>
      <c r="C35" s="430">
        <v>389891</v>
      </c>
    </row>
    <row r="36" spans="1:3">
      <c r="A36" s="19" t="s">
        <v>81</v>
      </c>
      <c r="B36" s="58" t="s">
        <v>122</v>
      </c>
      <c r="C36" s="430">
        <v>219649</v>
      </c>
    </row>
    <row r="37" spans="1:3">
      <c r="A37" s="19" t="s">
        <v>82</v>
      </c>
      <c r="B37" s="58" t="s">
        <v>122</v>
      </c>
      <c r="C37" s="430">
        <v>0</v>
      </c>
    </row>
    <row r="38" spans="1:3">
      <c r="A38" s="19" t="s">
        <v>83</v>
      </c>
      <c r="B38" s="58" t="s">
        <v>118</v>
      </c>
      <c r="C38" s="430">
        <v>1688250</v>
      </c>
    </row>
    <row r="39" spans="1:3">
      <c r="A39" s="19" t="s">
        <v>84</v>
      </c>
      <c r="B39" s="58" t="s">
        <v>118</v>
      </c>
      <c r="C39" s="430">
        <v>1796486</v>
      </c>
    </row>
    <row r="40" spans="1:3">
      <c r="A40" s="19" t="s">
        <v>85</v>
      </c>
      <c r="B40" s="58" t="s">
        <v>122</v>
      </c>
      <c r="C40" s="430">
        <v>561630</v>
      </c>
    </row>
    <row r="41" spans="1:3">
      <c r="A41" s="19" t="s">
        <v>86</v>
      </c>
      <c r="B41" s="58" t="s">
        <v>118</v>
      </c>
      <c r="C41" s="430">
        <v>433741</v>
      </c>
    </row>
    <row r="42" spans="1:3">
      <c r="A42" s="19" t="s">
        <v>87</v>
      </c>
      <c r="B42" s="58" t="s">
        <v>118</v>
      </c>
      <c r="C42" s="430">
        <v>1369455</v>
      </c>
    </row>
    <row r="43" spans="1:3">
      <c r="A43" s="19" t="s">
        <v>88</v>
      </c>
      <c r="B43" s="58" t="s">
        <v>118</v>
      </c>
      <c r="C43" s="430">
        <v>1240914</v>
      </c>
    </row>
    <row r="44" spans="1:3">
      <c r="A44" s="19" t="s">
        <v>89</v>
      </c>
      <c r="B44" s="58" t="s">
        <v>122</v>
      </c>
      <c r="C44" s="430">
        <v>1101433</v>
      </c>
    </row>
    <row r="45" spans="1:3">
      <c r="A45" s="19" t="s">
        <v>90</v>
      </c>
      <c r="B45" s="58" t="s">
        <v>122</v>
      </c>
      <c r="C45" s="430">
        <v>1341707</v>
      </c>
    </row>
    <row r="46" spans="1:3">
      <c r="A46" s="19" t="s">
        <v>91</v>
      </c>
      <c r="B46" s="58" t="s">
        <v>122</v>
      </c>
      <c r="C46" s="430">
        <v>1066346</v>
      </c>
    </row>
    <row r="47" spans="1:3">
      <c r="A47" s="19" t="s">
        <v>92</v>
      </c>
      <c r="B47" s="58" t="s">
        <v>122</v>
      </c>
      <c r="C47" s="430">
        <v>0</v>
      </c>
    </row>
    <row r="48" spans="1:3">
      <c r="A48" s="19" t="s">
        <v>93</v>
      </c>
      <c r="B48" s="58" t="s">
        <v>122</v>
      </c>
      <c r="C48" s="430">
        <v>159300</v>
      </c>
    </row>
    <row r="49" spans="1:3">
      <c r="A49" s="19" t="s">
        <v>94</v>
      </c>
      <c r="B49" s="58" t="s">
        <v>118</v>
      </c>
      <c r="C49" s="430">
        <v>1370776</v>
      </c>
    </row>
    <row r="50" spans="1:3">
      <c r="A50" s="19" t="s">
        <v>95</v>
      </c>
      <c r="B50" s="58" t="s">
        <v>122</v>
      </c>
      <c r="C50" s="430">
        <v>267716</v>
      </c>
    </row>
    <row r="51" spans="1:3">
      <c r="A51" s="19" t="s">
        <v>96</v>
      </c>
      <c r="B51" s="58" t="s">
        <v>118</v>
      </c>
      <c r="C51" s="430">
        <v>86077</v>
      </c>
    </row>
    <row r="52" spans="1:3">
      <c r="A52" s="19" t="s">
        <v>97</v>
      </c>
      <c r="B52" s="58" t="s">
        <v>122</v>
      </c>
      <c r="C52" s="430">
        <v>828868</v>
      </c>
    </row>
    <row r="53" spans="1:3">
      <c r="A53" s="19" t="s">
        <v>98</v>
      </c>
      <c r="B53" s="58" t="s">
        <v>122</v>
      </c>
      <c r="C53" s="430">
        <v>48473</v>
      </c>
    </row>
    <row r="54" spans="1:3">
      <c r="A54" s="19" t="s">
        <v>99</v>
      </c>
      <c r="B54" s="58" t="s">
        <v>118</v>
      </c>
      <c r="C54" s="430">
        <v>7643385</v>
      </c>
    </row>
    <row r="55" spans="1:3">
      <c r="A55" s="19" t="s">
        <v>100</v>
      </c>
      <c r="B55" s="58" t="s">
        <v>122</v>
      </c>
      <c r="C55" s="430">
        <v>365690</v>
      </c>
    </row>
    <row r="56" spans="1:3">
      <c r="A56" s="19" t="s">
        <v>101</v>
      </c>
      <c r="B56" s="58" t="s">
        <v>122</v>
      </c>
      <c r="C56" s="430">
        <v>0</v>
      </c>
    </row>
    <row r="57" spans="1:3">
      <c r="A57" s="19" t="s">
        <v>102</v>
      </c>
      <c r="B57" s="58" t="s">
        <v>122</v>
      </c>
      <c r="C57" s="430">
        <v>610171</v>
      </c>
    </row>
    <row r="58" spans="1:3">
      <c r="A58" s="19" t="s">
        <v>103</v>
      </c>
      <c r="B58" s="58" t="s">
        <v>122</v>
      </c>
      <c r="C58" s="430">
        <v>120982</v>
      </c>
    </row>
    <row r="59" spans="1:3">
      <c r="A59" s="19" t="s">
        <v>104</v>
      </c>
      <c r="B59" s="58" t="s">
        <v>122</v>
      </c>
      <c r="C59" s="430">
        <v>915668</v>
      </c>
    </row>
    <row r="60" spans="1:3">
      <c r="A60" s="19" t="s">
        <v>105</v>
      </c>
      <c r="B60" s="58" t="s">
        <v>122</v>
      </c>
      <c r="C60" s="430">
        <v>0</v>
      </c>
    </row>
    <row r="61" spans="1:3">
      <c r="A61" s="19" t="s">
        <v>106</v>
      </c>
      <c r="B61" s="58" t="s">
        <v>122</v>
      </c>
      <c r="C61" s="430">
        <v>368166</v>
      </c>
    </row>
    <row r="62" spans="1:3">
      <c r="A62" s="19" t="s">
        <v>107</v>
      </c>
      <c r="B62" s="58" t="s">
        <v>122</v>
      </c>
      <c r="C62" s="430">
        <v>0</v>
      </c>
    </row>
    <row r="63" spans="1:3">
      <c r="A63" s="19" t="s">
        <v>108</v>
      </c>
      <c r="B63" s="58" t="s">
        <v>122</v>
      </c>
      <c r="C63" s="430">
        <v>0</v>
      </c>
    </row>
    <row r="64" spans="1:3">
      <c r="A64" s="19" t="s">
        <v>124</v>
      </c>
      <c r="B64" s="58" t="s">
        <v>122</v>
      </c>
      <c r="C64" s="430">
        <v>419580</v>
      </c>
    </row>
    <row r="65" spans="1:3">
      <c r="A65" s="19" t="s">
        <v>109</v>
      </c>
      <c r="B65" s="58" t="s">
        <v>122</v>
      </c>
      <c r="C65" s="430">
        <v>663969</v>
      </c>
    </row>
    <row r="66" spans="1:3">
      <c r="A66" s="19" t="s">
        <v>110</v>
      </c>
      <c r="B66" s="58" t="s">
        <v>122</v>
      </c>
      <c r="C66" s="430">
        <v>897369</v>
      </c>
    </row>
    <row r="67" spans="1:3">
      <c r="A67" s="19" t="s">
        <v>111</v>
      </c>
      <c r="B67" s="58" t="s">
        <v>122</v>
      </c>
      <c r="C67" s="430">
        <v>462133</v>
      </c>
    </row>
    <row r="68" spans="1:3">
      <c r="A68" s="19" t="s">
        <v>112</v>
      </c>
      <c r="B68" s="58" t="s">
        <v>118</v>
      </c>
      <c r="C68" s="430">
        <v>1232548</v>
      </c>
    </row>
    <row r="69" spans="1:3">
      <c r="A69" s="19" t="s">
        <v>113</v>
      </c>
      <c r="B69" s="58" t="s">
        <v>122</v>
      </c>
      <c r="C69" s="430">
        <v>0</v>
      </c>
    </row>
    <row r="70" spans="1:3">
      <c r="A70" s="19" t="s">
        <v>114</v>
      </c>
      <c r="B70" s="58" t="s">
        <v>118</v>
      </c>
      <c r="C70" s="430">
        <v>631246</v>
      </c>
    </row>
    <row r="71" spans="1:3">
      <c r="A71" s="462" t="str">
        <f>'1'!A70</f>
        <v>Statewide Total</v>
      </c>
      <c r="B71" s="482"/>
      <c r="C71" s="389">
        <f>SUM(C4:C70)</f>
        <v>50995716</v>
      </c>
    </row>
    <row r="72" spans="1:3">
      <c r="A72" s="507"/>
      <c r="B72" s="507"/>
      <c r="C72" s="507"/>
    </row>
    <row r="73" spans="1:3">
      <c r="A73" s="1"/>
      <c r="B73" s="1"/>
      <c r="C73" s="432"/>
    </row>
    <row r="74" spans="1:3" hidden="1">
      <c r="A74" s="484" t="s">
        <v>219</v>
      </c>
      <c r="B74" s="484"/>
      <c r="C74" s="484"/>
    </row>
    <row r="75" spans="1:3">
      <c r="A75" s="1"/>
      <c r="B75" s="1"/>
    </row>
    <row r="76" spans="1:3">
      <c r="A76" s="1"/>
      <c r="B76" s="1"/>
    </row>
  </sheetData>
  <mergeCells count="5">
    <mergeCell ref="A74:C74"/>
    <mergeCell ref="A1:C1"/>
    <mergeCell ref="A72:C72"/>
    <mergeCell ref="A71:B71"/>
    <mergeCell ref="A2:B2"/>
  </mergeCells>
  <phoneticPr fontId="3" type="noConversion"/>
  <pageMargins left="0.75" right="0.75" top="0.25" bottom="0.25" header="0" footer="0"/>
  <pageSetup scale="90" orientation="portrait" horizontalDpi="300" verticalDpi="300" r:id="rId1"/>
  <headerFooter alignWithMargins="0">
    <oddFooter>&amp;L&amp;8Prepared by: Office of Child Development and Early Learning&amp;C&amp;8&amp;P&amp;R&amp;8Updated: 11/1/2011</oddFooter>
  </headerFooter>
</worksheet>
</file>

<file path=xl/worksheets/sheet17.xml><?xml version="1.0" encoding="utf-8"?>
<worksheet xmlns="http://schemas.openxmlformats.org/spreadsheetml/2006/main" xmlns:r="http://schemas.openxmlformats.org/officeDocument/2006/relationships">
  <sheetPr codeName="Sheet19" enableFormatConditionsCalculation="0">
    <tabColor indexed="8"/>
    <pageSetUpPr fitToPage="1"/>
  </sheetPr>
  <dimension ref="A1:AF86"/>
  <sheetViews>
    <sheetView zoomScaleNormal="100" workbookViewId="0">
      <pane xSplit="5" ySplit="3" topLeftCell="O55" activePane="bottomRight" state="frozen"/>
      <selection pane="topRight" activeCell="F1" sqref="F1"/>
      <selection pane="bottomLeft" activeCell="A4" sqref="A4"/>
      <selection pane="bottomRight" activeCell="O62" sqref="O62"/>
    </sheetView>
  </sheetViews>
  <sheetFormatPr defaultColWidth="12.7109375" defaultRowHeight="11.25"/>
  <cols>
    <col min="1" max="1" width="15.7109375" style="10" customWidth="1"/>
    <col min="2" max="2" width="12" style="11" customWidth="1"/>
    <col min="3" max="4" width="11.140625" style="11" bestFit="1" customWidth="1"/>
    <col min="5" max="5" width="11.140625" style="49" bestFit="1" customWidth="1"/>
    <col min="6" max="6" width="14.5703125" style="8" customWidth="1"/>
    <col min="7" max="7" width="13.42578125" style="8" customWidth="1"/>
    <col min="8" max="8" width="12.28515625" style="8" customWidth="1"/>
    <col min="9" max="9" width="12" style="8" bestFit="1" customWidth="1"/>
    <col min="10" max="12" width="12.42578125" style="8" customWidth="1"/>
    <col min="13" max="13" width="11.7109375" style="8" customWidth="1"/>
    <col min="14" max="14" width="11.42578125" style="8" bestFit="1" customWidth="1"/>
    <col min="15" max="15" width="13.42578125" style="8" customWidth="1"/>
    <col min="16" max="16" width="12.7109375" style="8" customWidth="1"/>
    <col min="17" max="17" width="13.42578125" style="8" customWidth="1"/>
    <col min="18" max="18" width="16.140625" style="288" bestFit="1" customWidth="1"/>
    <col min="19" max="19" width="12.140625" style="1" customWidth="1"/>
    <col min="20" max="20" width="12.5703125" style="12" customWidth="1"/>
    <col min="21" max="21" width="12.7109375" style="1" customWidth="1"/>
    <col min="22" max="16384" width="12.7109375" style="1"/>
  </cols>
  <sheetData>
    <row r="1" spans="1:22" ht="12.75" thickBot="1">
      <c r="A1" s="504" t="str">
        <f>'Table of Contents'!B22&amp;":  "&amp;'Table of Contents'!C22</f>
        <v>Tab 16:  Economic, Maternal, Birth Outcome, Academic, and Toxic Stress Risk Factor Data</v>
      </c>
      <c r="B1" s="504"/>
      <c r="C1" s="504"/>
      <c r="D1" s="504"/>
      <c r="E1" s="504"/>
      <c r="F1" s="541"/>
      <c r="G1" s="541"/>
      <c r="H1" s="541"/>
      <c r="I1" s="541"/>
      <c r="J1" s="541"/>
      <c r="K1" s="541"/>
      <c r="L1" s="541"/>
      <c r="M1" s="541"/>
      <c r="N1" s="541"/>
      <c r="O1" s="541"/>
      <c r="P1" s="541"/>
      <c r="Q1" s="541"/>
      <c r="R1" s="284"/>
    </row>
    <row r="2" spans="1:22" s="63" customFormat="1" ht="97.5" thickTop="1" thickBot="1">
      <c r="A2" s="544" t="str">
        <f>'1'!A2</f>
        <v>County</v>
      </c>
      <c r="B2" s="542" t="str">
        <f>'1'!C2</f>
        <v>County Classification</v>
      </c>
      <c r="C2" s="276" t="s">
        <v>240</v>
      </c>
      <c r="D2" s="150" t="s">
        <v>241</v>
      </c>
      <c r="E2" s="270" t="s">
        <v>242</v>
      </c>
      <c r="F2" s="271" t="s">
        <v>298</v>
      </c>
      <c r="G2" s="269" t="s">
        <v>299</v>
      </c>
      <c r="H2" s="268" t="s">
        <v>616</v>
      </c>
      <c r="I2" s="271" t="s">
        <v>300</v>
      </c>
      <c r="J2" s="272" t="s">
        <v>675</v>
      </c>
      <c r="K2" s="273" t="s">
        <v>301</v>
      </c>
      <c r="L2" s="283" t="s">
        <v>623</v>
      </c>
      <c r="M2" s="282" t="s">
        <v>302</v>
      </c>
      <c r="N2" s="269" t="s">
        <v>676</v>
      </c>
      <c r="O2" s="274" t="s">
        <v>617</v>
      </c>
      <c r="P2" s="278" t="s">
        <v>618</v>
      </c>
      <c r="Q2" s="275" t="s">
        <v>621</v>
      </c>
      <c r="R2" s="279" t="s">
        <v>624</v>
      </c>
      <c r="S2" s="277" t="s">
        <v>303</v>
      </c>
      <c r="T2" s="280" t="s">
        <v>677</v>
      </c>
    </row>
    <row r="3" spans="1:22" s="63" customFormat="1" ht="13.5" thickTop="1">
      <c r="A3" s="545" t="e">
        <f>#REF!</f>
        <v>#REF!</v>
      </c>
      <c r="B3" s="543" t="e">
        <f>#REF!</f>
        <v>#REF!</v>
      </c>
      <c r="C3" s="548" t="s">
        <v>150</v>
      </c>
      <c r="D3" s="549"/>
      <c r="E3" s="549"/>
      <c r="F3" s="550"/>
      <c r="G3" s="550"/>
      <c r="H3" s="550"/>
      <c r="I3" s="550"/>
      <c r="J3" s="550"/>
      <c r="K3" s="550"/>
      <c r="L3" s="550"/>
      <c r="M3" s="550"/>
      <c r="N3" s="550"/>
      <c r="O3" s="550"/>
      <c r="P3" s="550"/>
      <c r="Q3" s="550"/>
      <c r="R3" s="550"/>
      <c r="S3" s="551"/>
      <c r="T3" s="552"/>
    </row>
    <row r="4" spans="1:22">
      <c r="A4" s="19" t="s">
        <v>50</v>
      </c>
      <c r="B4" s="213" t="s">
        <v>122</v>
      </c>
      <c r="C4" s="13">
        <v>3260</v>
      </c>
      <c r="D4" s="13">
        <v>2334</v>
      </c>
      <c r="E4" s="13">
        <v>5594</v>
      </c>
      <c r="F4" s="151">
        <v>0.14899425287356322</v>
      </c>
      <c r="G4" s="151">
        <v>0.62399425287356325</v>
      </c>
      <c r="H4" s="151">
        <v>0.33034009757477195</v>
      </c>
      <c r="I4" s="151">
        <v>9.0999999999999998E-2</v>
      </c>
      <c r="J4" s="151">
        <v>9.2511013215859032E-3</v>
      </c>
      <c r="K4" s="151">
        <v>0.16600000000000001</v>
      </c>
      <c r="L4" s="222">
        <v>1.9E-2</v>
      </c>
      <c r="M4" s="222">
        <v>7.8E-2</v>
      </c>
      <c r="N4" s="305">
        <v>6.029285099052541E-3</v>
      </c>
      <c r="O4" s="151">
        <v>0.26202721774193549</v>
      </c>
      <c r="P4" s="151">
        <v>0.1705070564516129</v>
      </c>
      <c r="Q4" s="151">
        <v>0</v>
      </c>
      <c r="R4" s="285">
        <v>1.7331022530329288E-3</v>
      </c>
      <c r="S4" s="221">
        <v>0.184</v>
      </c>
      <c r="T4" s="305">
        <v>8.4000000000000012E-3</v>
      </c>
      <c r="V4" s="7"/>
    </row>
    <row r="5" spans="1:22">
      <c r="A5" s="19" t="s">
        <v>51</v>
      </c>
      <c r="B5" s="213" t="s">
        <v>118</v>
      </c>
      <c r="C5" s="13">
        <v>38336</v>
      </c>
      <c r="D5" s="13">
        <v>25304</v>
      </c>
      <c r="E5" s="13">
        <v>63640</v>
      </c>
      <c r="F5" s="137">
        <v>0.20176963595319028</v>
      </c>
      <c r="G5" s="137">
        <v>0.53779288512934953</v>
      </c>
      <c r="H5" s="137">
        <v>0.3705703923508078</v>
      </c>
      <c r="I5" s="137">
        <v>7.6999999999999999E-2</v>
      </c>
      <c r="J5" s="137">
        <v>1.9796557120500782E-2</v>
      </c>
      <c r="K5" s="137">
        <v>8.4000000000000005E-2</v>
      </c>
      <c r="L5" s="222">
        <v>2.1000000000000001E-2</v>
      </c>
      <c r="M5" s="222">
        <v>8.1000000000000003E-2</v>
      </c>
      <c r="N5" s="306">
        <v>8.142116950407105E-3</v>
      </c>
      <c r="O5" s="137">
        <v>0.20249901594174383</v>
      </c>
      <c r="P5" s="137">
        <v>0.13762042502951594</v>
      </c>
      <c r="Q5" s="151">
        <v>0.11600000000000001</v>
      </c>
      <c r="R5" s="286">
        <v>5.3384582532564596E-4</v>
      </c>
      <c r="S5" s="201">
        <v>0.16200000000000001</v>
      </c>
      <c r="T5" s="306">
        <v>6.3E-3</v>
      </c>
      <c r="V5" s="7"/>
    </row>
    <row r="6" spans="1:22">
      <c r="A6" s="19" t="s">
        <v>52</v>
      </c>
      <c r="B6" s="213" t="s">
        <v>122</v>
      </c>
      <c r="C6" s="13">
        <v>2129</v>
      </c>
      <c r="D6" s="13">
        <v>1476</v>
      </c>
      <c r="E6" s="13">
        <v>3605</v>
      </c>
      <c r="F6" s="137">
        <v>0.2154372252076209</v>
      </c>
      <c r="G6" s="137">
        <v>0.7127503663898388</v>
      </c>
      <c r="H6" s="137">
        <v>0.40948927168328803</v>
      </c>
      <c r="I6" s="137">
        <v>9.4E-2</v>
      </c>
      <c r="J6" s="137">
        <v>1.5261044176706828E-2</v>
      </c>
      <c r="K6" s="137">
        <v>0.107</v>
      </c>
      <c r="L6" s="222">
        <v>1.9E-2</v>
      </c>
      <c r="M6" s="222">
        <v>8.7999999999999995E-2</v>
      </c>
      <c r="N6" s="306">
        <v>5.2840158520475562E-3</v>
      </c>
      <c r="O6" s="137">
        <v>0.21718523878437046</v>
      </c>
      <c r="P6" s="137">
        <v>0.13444797687861271</v>
      </c>
      <c r="Q6" s="151">
        <v>0</v>
      </c>
      <c r="R6" s="286">
        <v>1.8101887768295836E-3</v>
      </c>
      <c r="S6" s="201">
        <v>0.25800000000000001</v>
      </c>
      <c r="T6" s="306">
        <v>9.4000000000000004E-3</v>
      </c>
      <c r="V6" s="7"/>
    </row>
    <row r="7" spans="1:22">
      <c r="A7" s="19" t="s">
        <v>53</v>
      </c>
      <c r="B7" s="281" t="s">
        <v>118</v>
      </c>
      <c r="C7" s="13">
        <v>5417</v>
      </c>
      <c r="D7" s="13">
        <v>3549</v>
      </c>
      <c r="E7" s="13">
        <v>8966</v>
      </c>
      <c r="F7" s="137">
        <v>0.18716476898466172</v>
      </c>
      <c r="G7" s="137">
        <v>0.64147925096452429</v>
      </c>
      <c r="H7" s="137">
        <v>0.38124405082150398</v>
      </c>
      <c r="I7" s="137">
        <v>0.09</v>
      </c>
      <c r="J7" s="137">
        <v>1.9469026548672566E-2</v>
      </c>
      <c r="K7" s="137">
        <v>0.108</v>
      </c>
      <c r="L7" s="222">
        <v>2.1000000000000001E-2</v>
      </c>
      <c r="M7" s="222">
        <v>7.0000000000000007E-2</v>
      </c>
      <c r="N7" s="306">
        <v>5.5340343110127279E-3</v>
      </c>
      <c r="O7" s="137">
        <v>0.19480870083432653</v>
      </c>
      <c r="P7" s="137">
        <v>0.13690530077427043</v>
      </c>
      <c r="Q7" s="151">
        <v>7.0999999999999994E-2</v>
      </c>
      <c r="R7" s="286">
        <v>1.1244799280332846E-3</v>
      </c>
      <c r="S7" s="201">
        <v>0.25900000000000001</v>
      </c>
      <c r="T7" s="306">
        <v>5.1999999999999998E-3</v>
      </c>
      <c r="V7" s="7"/>
    </row>
    <row r="8" spans="1:22">
      <c r="A8" s="19" t="s">
        <v>54</v>
      </c>
      <c r="B8" s="213" t="s">
        <v>122</v>
      </c>
      <c r="C8" s="13">
        <v>1561</v>
      </c>
      <c r="D8" s="13">
        <v>1066</v>
      </c>
      <c r="E8" s="13">
        <v>2627</v>
      </c>
      <c r="F8" s="137">
        <v>0.29354636591478694</v>
      </c>
      <c r="G8" s="137">
        <v>0.73120300751879697</v>
      </c>
      <c r="H8" s="137">
        <v>0.43735317149569303</v>
      </c>
      <c r="I8" s="137">
        <v>8.7999999999999995E-2</v>
      </c>
      <c r="J8" s="137">
        <v>9.3749999999999997E-3</v>
      </c>
      <c r="K8" s="137">
        <v>0.17899999999999999</v>
      </c>
      <c r="L8" s="222">
        <v>1.3000000000000001E-2</v>
      </c>
      <c r="M8" s="222">
        <v>5.6000000000000001E-2</v>
      </c>
      <c r="N8" s="306">
        <v>8.8339222614840993E-3</v>
      </c>
      <c r="O8" s="137">
        <v>0.2255339805825243</v>
      </c>
      <c r="P8" s="137">
        <v>0.12440582524271844</v>
      </c>
      <c r="Q8" s="151">
        <v>0</v>
      </c>
      <c r="R8" s="286">
        <v>7.215007215007215E-4</v>
      </c>
      <c r="S8" s="201">
        <v>0.22900000000000001</v>
      </c>
      <c r="T8" s="306">
        <v>7.0999999999999995E-3</v>
      </c>
      <c r="V8" s="7"/>
    </row>
    <row r="9" spans="1:22">
      <c r="A9" s="19" t="s">
        <v>55</v>
      </c>
      <c r="B9" s="213" t="s">
        <v>118</v>
      </c>
      <c r="C9" s="13">
        <v>14834</v>
      </c>
      <c r="D9" s="13">
        <v>10454</v>
      </c>
      <c r="E9" s="13">
        <v>25288</v>
      </c>
      <c r="F9" s="137">
        <v>0.20781368884184062</v>
      </c>
      <c r="G9" s="137">
        <v>0.61715571140295744</v>
      </c>
      <c r="H9" s="137">
        <v>0.39871690456799119</v>
      </c>
      <c r="I9" s="137">
        <v>0.114</v>
      </c>
      <c r="J9" s="137">
        <v>2.6988480526604498E-2</v>
      </c>
      <c r="K9" s="137">
        <v>0.22900000000000001</v>
      </c>
      <c r="L9" s="222">
        <v>1.9E-2</v>
      </c>
      <c r="M9" s="222">
        <v>7.2999999999999995E-2</v>
      </c>
      <c r="N9" s="306">
        <v>6.8168907403900773E-3</v>
      </c>
      <c r="O9" s="137">
        <v>0.22881112916328189</v>
      </c>
      <c r="P9" s="137">
        <v>0.16445240511467424</v>
      </c>
      <c r="Q9" s="151">
        <v>5.6000000000000001E-2</v>
      </c>
      <c r="R9" s="286">
        <v>9.2644061515656843E-4</v>
      </c>
      <c r="S9" s="201">
        <v>0.13900000000000001</v>
      </c>
      <c r="T9" s="306">
        <v>8.6E-3</v>
      </c>
      <c r="V9" s="7"/>
    </row>
    <row r="10" spans="1:22">
      <c r="A10" s="19" t="s">
        <v>56</v>
      </c>
      <c r="B10" s="213" t="s">
        <v>122</v>
      </c>
      <c r="C10" s="13">
        <v>4316</v>
      </c>
      <c r="D10" s="13">
        <v>2911</v>
      </c>
      <c r="E10" s="13">
        <v>7227</v>
      </c>
      <c r="F10" s="137">
        <v>0.23060421880586343</v>
      </c>
      <c r="G10" s="137">
        <v>0.71993802884042424</v>
      </c>
      <c r="H10" s="137">
        <v>0.43883383147186827</v>
      </c>
      <c r="I10" s="137">
        <v>9.9000000000000005E-2</v>
      </c>
      <c r="J10" s="137">
        <v>1.9631901840490799E-2</v>
      </c>
      <c r="K10" s="137">
        <v>0.128</v>
      </c>
      <c r="L10" s="222">
        <v>1.3999999999999999E-2</v>
      </c>
      <c r="M10" s="222">
        <v>6.3E-2</v>
      </c>
      <c r="N10" s="306">
        <v>4.5662100456621002E-3</v>
      </c>
      <c r="O10" s="137">
        <v>0.19936434108527135</v>
      </c>
      <c r="P10" s="137">
        <v>0.13234961240310078</v>
      </c>
      <c r="Q10" s="151">
        <v>0</v>
      </c>
      <c r="R10" s="286">
        <v>2.3490396573165677E-3</v>
      </c>
      <c r="S10" s="201">
        <v>0.28599999999999998</v>
      </c>
      <c r="T10" s="306">
        <v>1.2199999999999999E-2</v>
      </c>
      <c r="V10" s="7"/>
    </row>
    <row r="11" spans="1:22">
      <c r="A11" s="19" t="s">
        <v>57</v>
      </c>
      <c r="B11" s="213" t="s">
        <v>122</v>
      </c>
      <c r="C11" s="13">
        <v>2246</v>
      </c>
      <c r="D11" s="13">
        <v>1518</v>
      </c>
      <c r="E11" s="13">
        <v>3764</v>
      </c>
      <c r="F11" s="137">
        <v>0.27883246321784527</v>
      </c>
      <c r="G11" s="137">
        <v>0.75415282392026584</v>
      </c>
      <c r="H11" s="137">
        <v>0.41808702626829758</v>
      </c>
      <c r="I11" s="137">
        <v>8.5999999999999993E-2</v>
      </c>
      <c r="J11" s="137">
        <v>1.1363636363636364E-2</v>
      </c>
      <c r="K11" s="137">
        <v>0.15</v>
      </c>
      <c r="L11" s="222">
        <v>0.02</v>
      </c>
      <c r="M11" s="222">
        <v>7.2999999999999995E-2</v>
      </c>
      <c r="N11" s="306">
        <v>6.8587105624142658E-3</v>
      </c>
      <c r="O11" s="137">
        <v>0.30323365785813627</v>
      </c>
      <c r="P11" s="137">
        <v>0.2297757660167131</v>
      </c>
      <c r="Q11" s="151">
        <v>0</v>
      </c>
      <c r="R11" s="286">
        <v>2.4986118822876179E-3</v>
      </c>
      <c r="S11" s="201">
        <v>0.27500000000000002</v>
      </c>
      <c r="T11" s="306">
        <v>1.2800000000000001E-2</v>
      </c>
      <c r="V11" s="7"/>
    </row>
    <row r="12" spans="1:22">
      <c r="A12" s="19" t="s">
        <v>259</v>
      </c>
      <c r="B12" s="213" t="s">
        <v>118</v>
      </c>
      <c r="C12" s="13">
        <v>19766</v>
      </c>
      <c r="D12" s="13">
        <v>14384</v>
      </c>
      <c r="E12" s="13">
        <v>34150</v>
      </c>
      <c r="F12" s="137">
        <v>6.5745481751654164E-2</v>
      </c>
      <c r="G12" s="137">
        <v>0.32489303500035072</v>
      </c>
      <c r="H12" s="137">
        <v>0.19121229043641505</v>
      </c>
      <c r="I12" s="137">
        <v>4.2999999999999997E-2</v>
      </c>
      <c r="J12" s="137">
        <v>1.0234648027958064E-2</v>
      </c>
      <c r="K12" s="137">
        <v>6.8000000000000005E-2</v>
      </c>
      <c r="L12" s="222">
        <v>1.6E-2</v>
      </c>
      <c r="M12" s="222">
        <v>7.8E-2</v>
      </c>
      <c r="N12" s="306">
        <v>4.1105598866052447E-3</v>
      </c>
      <c r="O12" s="137">
        <v>0.16062204724409448</v>
      </c>
      <c r="P12" s="137">
        <v>0.10543648669919724</v>
      </c>
      <c r="Q12" s="151">
        <v>0</v>
      </c>
      <c r="R12" s="286">
        <v>4.6932803268731708E-4</v>
      </c>
      <c r="S12" s="201">
        <v>0.122</v>
      </c>
      <c r="T12" s="306">
        <v>5.7999999999999996E-3</v>
      </c>
      <c r="V12" s="7"/>
    </row>
    <row r="13" spans="1:22">
      <c r="A13" s="19" t="s">
        <v>58</v>
      </c>
      <c r="B13" s="213" t="s">
        <v>122</v>
      </c>
      <c r="C13" s="13">
        <v>5721</v>
      </c>
      <c r="D13" s="13">
        <v>4262</v>
      </c>
      <c r="E13" s="13">
        <v>9983</v>
      </c>
      <c r="F13" s="137">
        <v>0.11233445029519706</v>
      </c>
      <c r="G13" s="137">
        <v>0.43322163714696027</v>
      </c>
      <c r="H13" s="137">
        <v>0.23407006343690653</v>
      </c>
      <c r="I13" s="137">
        <v>5.1999999999999998E-2</v>
      </c>
      <c r="J13" s="137">
        <v>8.2623935903855788E-3</v>
      </c>
      <c r="K13" s="137">
        <v>4.9000000000000002E-2</v>
      </c>
      <c r="L13" s="222">
        <v>1.6E-2</v>
      </c>
      <c r="M13" s="222">
        <v>7.0000000000000007E-2</v>
      </c>
      <c r="N13" s="306">
        <v>4.8355899419729211E-3</v>
      </c>
      <c r="O13" s="137">
        <v>0.14683459459459461</v>
      </c>
      <c r="P13" s="137">
        <v>9.5182505399568032E-2</v>
      </c>
      <c r="Q13" s="151">
        <v>0</v>
      </c>
      <c r="R13" s="286">
        <v>7.4218387605529265E-4</v>
      </c>
      <c r="S13" s="201">
        <v>0.16900000000000001</v>
      </c>
      <c r="T13" s="306">
        <v>5.7000000000000002E-3</v>
      </c>
      <c r="V13" s="7"/>
    </row>
    <row r="14" spans="1:22">
      <c r="A14" s="19" t="s">
        <v>59</v>
      </c>
      <c r="B14" s="213" t="s">
        <v>122</v>
      </c>
      <c r="C14" s="13">
        <v>4199</v>
      </c>
      <c r="D14" s="13">
        <v>3044</v>
      </c>
      <c r="E14" s="13">
        <v>7243</v>
      </c>
      <c r="F14" s="137">
        <v>0.23970336565887052</v>
      </c>
      <c r="G14" s="137">
        <v>0.69355390758699376</v>
      </c>
      <c r="H14" s="137">
        <v>0.43880058987383253</v>
      </c>
      <c r="I14" s="137">
        <v>8.3000000000000004E-2</v>
      </c>
      <c r="J14" s="137">
        <v>1.3743218806509945E-2</v>
      </c>
      <c r="K14" s="137">
        <v>9.7000000000000003E-2</v>
      </c>
      <c r="L14" s="222">
        <v>1.8000000000000002E-2</v>
      </c>
      <c r="M14" s="222">
        <v>9.9000000000000005E-2</v>
      </c>
      <c r="N14" s="306">
        <v>6.587615283267457E-3</v>
      </c>
      <c r="O14" s="137">
        <v>0.23167034700315461</v>
      </c>
      <c r="P14" s="137">
        <v>0.14183149606299214</v>
      </c>
      <c r="Q14" s="151">
        <v>0</v>
      </c>
      <c r="R14" s="286">
        <v>1.2180267965895249E-3</v>
      </c>
      <c r="S14" s="201">
        <v>0.26700000000000002</v>
      </c>
      <c r="T14" s="306">
        <v>9.8000000000000014E-3</v>
      </c>
      <c r="V14" s="7"/>
    </row>
    <row r="15" spans="1:22">
      <c r="A15" s="19" t="s">
        <v>60</v>
      </c>
      <c r="B15" s="213" t="s">
        <v>122</v>
      </c>
      <c r="C15" s="13">
        <v>139</v>
      </c>
      <c r="D15" s="13">
        <v>80</v>
      </c>
      <c r="E15" s="13">
        <v>219</v>
      </c>
      <c r="F15" s="137">
        <v>0.44126984126984126</v>
      </c>
      <c r="G15" s="137">
        <v>0.9015873015873016</v>
      </c>
      <c r="H15" s="137">
        <v>0.4946236559139785</v>
      </c>
      <c r="I15" s="137">
        <v>9.5000000000000001E-2</v>
      </c>
      <c r="J15" s="137">
        <v>0</v>
      </c>
      <c r="K15" s="137">
        <v>7.0999999999999994E-2</v>
      </c>
      <c r="L15" s="222">
        <v>0</v>
      </c>
      <c r="M15" s="222">
        <v>9.5000000000000001E-2</v>
      </c>
      <c r="N15" s="306">
        <v>0</v>
      </c>
      <c r="O15" s="137">
        <v>9.6999999999999989E-2</v>
      </c>
      <c r="P15" s="137">
        <v>9.5000000000000001E-2</v>
      </c>
      <c r="Q15" s="151">
        <v>0</v>
      </c>
      <c r="R15" s="286">
        <v>3.5460992907801418E-3</v>
      </c>
      <c r="S15" s="201">
        <v>0.31</v>
      </c>
      <c r="T15" s="306">
        <v>1.09E-2</v>
      </c>
      <c r="V15" s="7"/>
    </row>
    <row r="16" spans="1:22">
      <c r="A16" s="19" t="s">
        <v>61</v>
      </c>
      <c r="B16" s="213" t="s">
        <v>122</v>
      </c>
      <c r="C16" s="13">
        <v>2045</v>
      </c>
      <c r="D16" s="13">
        <v>1442</v>
      </c>
      <c r="E16" s="13">
        <v>3487</v>
      </c>
      <c r="F16" s="137">
        <v>0.16465140210959608</v>
      </c>
      <c r="G16" s="137">
        <v>0.64368407512220216</v>
      </c>
      <c r="H16" s="137">
        <v>0.42767558528428096</v>
      </c>
      <c r="I16" s="137">
        <v>8.1000000000000003E-2</v>
      </c>
      <c r="J16" s="137">
        <v>2.1459227467811159E-2</v>
      </c>
      <c r="K16" s="137">
        <v>0.114</v>
      </c>
      <c r="L16" s="222">
        <v>1.7000000000000001E-2</v>
      </c>
      <c r="M16" s="222">
        <v>0.1</v>
      </c>
      <c r="N16" s="306">
        <v>7.2674418604651162E-3</v>
      </c>
      <c r="O16" s="137">
        <v>0.17235967741935487</v>
      </c>
      <c r="P16" s="137">
        <v>0.12966235864297254</v>
      </c>
      <c r="Q16" s="151">
        <v>0</v>
      </c>
      <c r="R16" s="286">
        <v>1.2527403695584091E-3</v>
      </c>
      <c r="S16" s="201">
        <v>0.25700000000000001</v>
      </c>
      <c r="T16" s="306">
        <v>8.6E-3</v>
      </c>
      <c r="V16" s="7"/>
    </row>
    <row r="17" spans="1:23">
      <c r="A17" s="19" t="s">
        <v>62</v>
      </c>
      <c r="B17" s="213" t="s">
        <v>122</v>
      </c>
      <c r="C17" s="13">
        <v>4001</v>
      </c>
      <c r="D17" s="13">
        <v>2770</v>
      </c>
      <c r="E17" s="13">
        <v>6771</v>
      </c>
      <c r="F17" s="137">
        <v>0.13938453581587795</v>
      </c>
      <c r="G17" s="137">
        <v>0.53672097232997151</v>
      </c>
      <c r="H17" s="137">
        <v>0.24270924467774863</v>
      </c>
      <c r="I17" s="137">
        <v>3.3000000000000002E-2</v>
      </c>
      <c r="J17" s="137">
        <v>3.0478512648582749E-3</v>
      </c>
      <c r="K17" s="137">
        <v>0.10100000000000001</v>
      </c>
      <c r="L17" s="222">
        <v>1.6E-2</v>
      </c>
      <c r="M17" s="222">
        <v>6.5000000000000002E-2</v>
      </c>
      <c r="N17" s="306">
        <v>8.9358245329000819E-3</v>
      </c>
      <c r="O17" s="137">
        <v>0.16210363836824698</v>
      </c>
      <c r="P17" s="137">
        <v>0.11219823788546254</v>
      </c>
      <c r="Q17" s="151">
        <v>0</v>
      </c>
      <c r="R17" s="286">
        <v>6.470397929472663E-4</v>
      </c>
      <c r="S17" s="201">
        <v>0.113</v>
      </c>
      <c r="T17" s="306">
        <v>8.4000000000000012E-3</v>
      </c>
      <c r="V17" s="7"/>
    </row>
    <row r="18" spans="1:23">
      <c r="A18" s="19" t="s">
        <v>63</v>
      </c>
      <c r="B18" s="213" t="s">
        <v>118</v>
      </c>
      <c r="C18" s="13">
        <v>17963</v>
      </c>
      <c r="D18" s="13">
        <v>13163</v>
      </c>
      <c r="E18" s="13">
        <v>31126</v>
      </c>
      <c r="F18" s="137">
        <v>7.5029763445312911E-2</v>
      </c>
      <c r="G18" s="137">
        <v>0.30599409907345099</v>
      </c>
      <c r="H18" s="137">
        <v>0.17702596380802518</v>
      </c>
      <c r="I18" s="137">
        <v>4.2999999999999997E-2</v>
      </c>
      <c r="J18" s="137">
        <v>9.80134768530673E-3</v>
      </c>
      <c r="K18" s="137">
        <v>0.123</v>
      </c>
      <c r="L18" s="222">
        <v>1.4999999999999999E-2</v>
      </c>
      <c r="M18" s="222">
        <v>6.7000000000000004E-2</v>
      </c>
      <c r="N18" s="306">
        <v>4.0703353956366003E-3</v>
      </c>
      <c r="O18" s="137">
        <v>0.13829060838747784</v>
      </c>
      <c r="P18" s="137">
        <v>8.8433549911399872E-2</v>
      </c>
      <c r="Q18" s="151">
        <v>0</v>
      </c>
      <c r="R18" s="286">
        <v>3.0806198207079263E-4</v>
      </c>
      <c r="S18" s="201">
        <v>7.0000000000000007E-2</v>
      </c>
      <c r="T18" s="306">
        <v>6.7999999999999996E-3</v>
      </c>
      <c r="V18" s="7"/>
      <c r="W18" s="133"/>
    </row>
    <row r="19" spans="1:23">
      <c r="A19" s="19" t="s">
        <v>64</v>
      </c>
      <c r="B19" s="213" t="s">
        <v>122</v>
      </c>
      <c r="C19" s="13">
        <v>1226</v>
      </c>
      <c r="D19" s="13">
        <v>827</v>
      </c>
      <c r="E19" s="13">
        <v>2053</v>
      </c>
      <c r="F19" s="137">
        <v>0.21036585365853658</v>
      </c>
      <c r="G19" s="137">
        <v>0.70513937282229966</v>
      </c>
      <c r="H19" s="137">
        <v>0.37591823698498883</v>
      </c>
      <c r="I19" s="137">
        <v>9.8000000000000004E-2</v>
      </c>
      <c r="J19" s="137">
        <v>9.4228504122497048E-3</v>
      </c>
      <c r="K19" s="137">
        <v>0.191</v>
      </c>
      <c r="L19" s="222">
        <v>2.2000000000000002E-2</v>
      </c>
      <c r="M19" s="222">
        <v>7.8E-2</v>
      </c>
      <c r="N19" s="306">
        <v>5.1813471502590676E-3</v>
      </c>
      <c r="O19" s="137">
        <v>0.1571736694677871</v>
      </c>
      <c r="P19" s="137">
        <v>9.2361344537815138E-2</v>
      </c>
      <c r="Q19" s="151">
        <v>0</v>
      </c>
      <c r="R19" s="286">
        <v>2.4888003982080635E-3</v>
      </c>
      <c r="S19" s="201">
        <v>0.25600000000000001</v>
      </c>
      <c r="T19" s="306">
        <v>9.5999999999999992E-3</v>
      </c>
      <c r="V19" s="7"/>
    </row>
    <row r="20" spans="1:23">
      <c r="A20" s="19" t="s">
        <v>65</v>
      </c>
      <c r="B20" s="213" t="s">
        <v>122</v>
      </c>
      <c r="C20" s="13">
        <v>2393</v>
      </c>
      <c r="D20" s="13">
        <v>1660</v>
      </c>
      <c r="E20" s="13">
        <v>4053</v>
      </c>
      <c r="F20" s="137">
        <v>0.30088861334986566</v>
      </c>
      <c r="G20" s="137">
        <v>0.74126885720190117</v>
      </c>
      <c r="H20" s="137">
        <v>0.49198606271777001</v>
      </c>
      <c r="I20" s="137">
        <v>9.7000000000000003E-2</v>
      </c>
      <c r="J20" s="137">
        <v>1.8181818181818181E-2</v>
      </c>
      <c r="K20" s="137">
        <v>0.15</v>
      </c>
      <c r="L20" s="222">
        <v>1.9E-2</v>
      </c>
      <c r="M20" s="222">
        <v>6.5000000000000002E-2</v>
      </c>
      <c r="N20" s="306">
        <v>8.4134615384615381E-3</v>
      </c>
      <c r="O20" s="137">
        <v>0.25187802071346377</v>
      </c>
      <c r="P20" s="137">
        <v>0.16993210586881474</v>
      </c>
      <c r="Q20" s="151">
        <v>0</v>
      </c>
      <c r="R20" s="286">
        <v>1.968503937007874E-3</v>
      </c>
      <c r="S20" s="201">
        <v>0.28299999999999997</v>
      </c>
      <c r="T20" s="306">
        <v>1.4199999999999999E-2</v>
      </c>
      <c r="V20" s="7"/>
    </row>
    <row r="21" spans="1:23">
      <c r="A21" s="19" t="s">
        <v>66</v>
      </c>
      <c r="B21" s="213" t="s">
        <v>122</v>
      </c>
      <c r="C21" s="13">
        <v>1301</v>
      </c>
      <c r="D21" s="13">
        <v>904</v>
      </c>
      <c r="E21" s="13">
        <v>2205</v>
      </c>
      <c r="F21" s="137">
        <v>0.17232910356119524</v>
      </c>
      <c r="G21" s="137">
        <v>0.7142857142857143</v>
      </c>
      <c r="H21" s="137">
        <v>0.49615384615384617</v>
      </c>
      <c r="I21" s="137">
        <v>7.0999999999999994E-2</v>
      </c>
      <c r="J21" s="137">
        <v>3.4522439585730723E-3</v>
      </c>
      <c r="K21" s="137">
        <v>0.24199999999999999</v>
      </c>
      <c r="L21" s="222">
        <v>0.01</v>
      </c>
      <c r="M21" s="222">
        <v>7.5999999999999998E-2</v>
      </c>
      <c r="N21" s="306">
        <v>6.8649885583524023E-3</v>
      </c>
      <c r="O21" s="137">
        <v>0.30499999999999999</v>
      </c>
      <c r="P21" s="137">
        <v>0.218</v>
      </c>
      <c r="Q21" s="151">
        <v>0</v>
      </c>
      <c r="R21" s="286">
        <v>9.4161958568738226E-4</v>
      </c>
      <c r="S21" s="201">
        <v>0.23400000000000001</v>
      </c>
      <c r="T21" s="306">
        <v>5.0999999999999995E-3</v>
      </c>
      <c r="V21" s="7"/>
    </row>
    <row r="22" spans="1:23">
      <c r="A22" s="19" t="s">
        <v>67</v>
      </c>
      <c r="B22" s="213" t="s">
        <v>122</v>
      </c>
      <c r="C22" s="13">
        <v>1869</v>
      </c>
      <c r="D22" s="13">
        <v>1351</v>
      </c>
      <c r="E22" s="13">
        <v>3220</v>
      </c>
      <c r="F22" s="137">
        <v>0.15210526315789474</v>
      </c>
      <c r="G22" s="137">
        <v>0.6902631578947368</v>
      </c>
      <c r="H22" s="137">
        <v>0.36327622065960186</v>
      </c>
      <c r="I22" s="137">
        <v>8.5999999999999993E-2</v>
      </c>
      <c r="J22" s="137">
        <v>7.5845974329054842E-3</v>
      </c>
      <c r="K22" s="137">
        <v>0.161</v>
      </c>
      <c r="L22" s="222">
        <v>1.3999999999999999E-2</v>
      </c>
      <c r="M22" s="222">
        <v>0.109</v>
      </c>
      <c r="N22" s="306">
        <v>3.1695721077654518E-3</v>
      </c>
      <c r="O22" s="137">
        <v>0.17900284090909088</v>
      </c>
      <c r="P22" s="137">
        <v>0.12666335227272726</v>
      </c>
      <c r="Q22" s="151">
        <v>0</v>
      </c>
      <c r="R22" s="286">
        <v>2.4813895781637717E-3</v>
      </c>
      <c r="S22" s="201">
        <v>0.253</v>
      </c>
      <c r="T22" s="306">
        <v>1.47E-2</v>
      </c>
      <c r="V22" s="7"/>
    </row>
    <row r="23" spans="1:23">
      <c r="A23" s="19" t="s">
        <v>68</v>
      </c>
      <c r="B23" s="213" t="s">
        <v>122</v>
      </c>
      <c r="C23" s="13">
        <v>2942</v>
      </c>
      <c r="D23" s="13">
        <v>2128</v>
      </c>
      <c r="E23" s="13">
        <v>5070</v>
      </c>
      <c r="F23" s="137">
        <v>0.25377844211924927</v>
      </c>
      <c r="G23" s="137">
        <v>0.7262913137352599</v>
      </c>
      <c r="H23" s="137">
        <v>0.4537677816224529</v>
      </c>
      <c r="I23" s="137">
        <v>8.2000000000000003E-2</v>
      </c>
      <c r="J23" s="137">
        <v>9.990485252140819E-3</v>
      </c>
      <c r="K23" s="137">
        <v>0.27400000000000002</v>
      </c>
      <c r="L23" s="222">
        <v>1.9E-2</v>
      </c>
      <c r="M23" s="222">
        <v>7.1999999999999995E-2</v>
      </c>
      <c r="N23" s="306">
        <v>5.9230009871668312E-3</v>
      </c>
      <c r="O23" s="137">
        <v>0.25666427546628406</v>
      </c>
      <c r="P23" s="137">
        <v>0.22397704447632713</v>
      </c>
      <c r="Q23" s="151">
        <v>0</v>
      </c>
      <c r="R23" s="286">
        <v>1.5214910612400153E-3</v>
      </c>
      <c r="S23" s="201">
        <v>0.25</v>
      </c>
      <c r="T23" s="306">
        <v>2.1000000000000001E-2</v>
      </c>
      <c r="V23" s="7"/>
    </row>
    <row r="24" spans="1:23">
      <c r="A24" s="19" t="s">
        <v>69</v>
      </c>
      <c r="B24" s="213" t="s">
        <v>118</v>
      </c>
      <c r="C24" s="13">
        <v>7514</v>
      </c>
      <c r="D24" s="13">
        <v>5219</v>
      </c>
      <c r="E24" s="13">
        <v>12733</v>
      </c>
      <c r="F24" s="137">
        <v>9.8743752532756995E-2</v>
      </c>
      <c r="G24" s="137">
        <v>0.45204646764825068</v>
      </c>
      <c r="H24" s="137">
        <v>0.216478469560413</v>
      </c>
      <c r="I24" s="137">
        <v>6.9000000000000006E-2</v>
      </c>
      <c r="J24" s="137">
        <v>8.539075552255429E-3</v>
      </c>
      <c r="K24" s="137">
        <v>0.121</v>
      </c>
      <c r="L24" s="222">
        <v>1.3999999999999999E-2</v>
      </c>
      <c r="M24" s="222">
        <v>5.8999999999999997E-2</v>
      </c>
      <c r="N24" s="306">
        <v>5.4263565891472867E-3</v>
      </c>
      <c r="O24" s="137">
        <v>0.17440336967294351</v>
      </c>
      <c r="P24" s="137">
        <v>0.11258989598811293</v>
      </c>
      <c r="Q24" s="151">
        <v>0</v>
      </c>
      <c r="R24" s="286">
        <v>1.7028867985728186E-3</v>
      </c>
      <c r="S24" s="201">
        <v>0.156</v>
      </c>
      <c r="T24" s="306">
        <v>7.0999999999999995E-3</v>
      </c>
      <c r="V24" s="7"/>
    </row>
    <row r="25" spans="1:23">
      <c r="A25" s="19" t="s">
        <v>70</v>
      </c>
      <c r="B25" s="213" t="s">
        <v>118</v>
      </c>
      <c r="C25" s="13">
        <v>10076</v>
      </c>
      <c r="D25" s="13">
        <v>6718</v>
      </c>
      <c r="E25" s="13">
        <v>16794</v>
      </c>
      <c r="F25" s="137">
        <v>0.22095940203757744</v>
      </c>
      <c r="G25" s="137">
        <v>0.62453284185736957</v>
      </c>
      <c r="H25" s="137">
        <v>0.40945009304458047</v>
      </c>
      <c r="I25" s="137">
        <v>9.6000000000000002E-2</v>
      </c>
      <c r="J25" s="137">
        <v>2.3052009906648886E-2</v>
      </c>
      <c r="K25" s="137">
        <v>0.17299999999999999</v>
      </c>
      <c r="L25" s="222">
        <v>2.3E-2</v>
      </c>
      <c r="M25" s="222">
        <v>8.8999999999999996E-2</v>
      </c>
      <c r="N25" s="306">
        <v>9.5942982456140354E-3</v>
      </c>
      <c r="O25" s="137">
        <v>0.28184133858267724</v>
      </c>
      <c r="P25" s="137">
        <v>0.22411683713611333</v>
      </c>
      <c r="Q25" s="151">
        <v>0.2</v>
      </c>
      <c r="R25" s="286">
        <v>1.4710208884966167E-3</v>
      </c>
      <c r="S25" s="201">
        <v>0.16300000000000001</v>
      </c>
      <c r="T25" s="306">
        <v>9.6999999999999986E-3</v>
      </c>
      <c r="V25" s="7"/>
    </row>
    <row r="26" spans="1:23">
      <c r="A26" s="19" t="s">
        <v>71</v>
      </c>
      <c r="B26" s="213" t="s">
        <v>118</v>
      </c>
      <c r="C26" s="13">
        <v>20123</v>
      </c>
      <c r="D26" s="13">
        <v>13856</v>
      </c>
      <c r="E26" s="13">
        <v>33979</v>
      </c>
      <c r="F26" s="137">
        <v>0.12737740816376744</v>
      </c>
      <c r="G26" s="137">
        <v>0.45282090396870311</v>
      </c>
      <c r="H26" s="137">
        <v>0.3393887645742551</v>
      </c>
      <c r="I26" s="137">
        <v>7.0999999999999994E-2</v>
      </c>
      <c r="J26" s="137">
        <v>2.6241192192435408E-2</v>
      </c>
      <c r="K26" s="137">
        <v>0.1</v>
      </c>
      <c r="L26" s="222">
        <v>2.3E-2</v>
      </c>
      <c r="M26" s="222">
        <v>8.5000000000000006E-2</v>
      </c>
      <c r="N26" s="306">
        <v>7.5014425851125215E-3</v>
      </c>
      <c r="O26" s="137">
        <v>0.21244430459408437</v>
      </c>
      <c r="P26" s="137">
        <v>0.16195259072792112</v>
      </c>
      <c r="Q26" s="151">
        <v>6.7000000000000004E-2</v>
      </c>
      <c r="R26" s="286">
        <v>7.582164416319151E-4</v>
      </c>
      <c r="S26" s="201">
        <v>0.108</v>
      </c>
      <c r="T26" s="306">
        <v>7.7999999999999996E-3</v>
      </c>
      <c r="V26" s="7"/>
    </row>
    <row r="27" spans="1:23">
      <c r="A27" s="19" t="s">
        <v>72</v>
      </c>
      <c r="B27" s="213" t="s">
        <v>122</v>
      </c>
      <c r="C27" s="13">
        <v>876</v>
      </c>
      <c r="D27" s="13">
        <v>671</v>
      </c>
      <c r="E27" s="13">
        <v>1547</v>
      </c>
      <c r="F27" s="137">
        <v>0.22919937205651492</v>
      </c>
      <c r="G27" s="137">
        <v>0.67294610151753009</v>
      </c>
      <c r="H27" s="137">
        <v>0.37888355645364991</v>
      </c>
      <c r="I27" s="137">
        <v>8.7999999999999995E-2</v>
      </c>
      <c r="J27" s="137">
        <v>1.0670731707317074E-2</v>
      </c>
      <c r="K27" s="137">
        <v>7.6999999999999999E-2</v>
      </c>
      <c r="L27" s="222">
        <v>2.3E-2</v>
      </c>
      <c r="M27" s="222">
        <v>8.7999999999999995E-2</v>
      </c>
      <c r="N27" s="306">
        <v>6.4724919093851136E-3</v>
      </c>
      <c r="O27" s="137">
        <v>0.16087959866220736</v>
      </c>
      <c r="P27" s="137">
        <v>9.0210702341137108E-2</v>
      </c>
      <c r="Q27" s="151">
        <v>0</v>
      </c>
      <c r="R27" s="286">
        <v>6.1804697156983925E-4</v>
      </c>
      <c r="S27" s="201">
        <v>0.33100000000000002</v>
      </c>
      <c r="T27" s="306">
        <v>5.4999999999999997E-3</v>
      </c>
      <c r="V27" s="7"/>
    </row>
    <row r="28" spans="1:23">
      <c r="A28" s="19" t="s">
        <v>73</v>
      </c>
      <c r="B28" s="213" t="s">
        <v>118</v>
      </c>
      <c r="C28" s="13">
        <v>9893</v>
      </c>
      <c r="D28" s="13">
        <v>6864</v>
      </c>
      <c r="E28" s="13">
        <v>16757</v>
      </c>
      <c r="F28" s="137">
        <v>0.2578900357284637</v>
      </c>
      <c r="G28" s="137">
        <v>0.68678046843985707</v>
      </c>
      <c r="H28" s="137">
        <v>0.5037497580801239</v>
      </c>
      <c r="I28" s="137">
        <v>0.106</v>
      </c>
      <c r="J28" s="137">
        <v>2.1418372203712517E-2</v>
      </c>
      <c r="K28" s="137">
        <v>0.16600000000000001</v>
      </c>
      <c r="L28" s="222">
        <v>2.2000000000000002E-2</v>
      </c>
      <c r="M28" s="222">
        <v>8.5999999999999993E-2</v>
      </c>
      <c r="N28" s="306">
        <v>1.0074841681059297E-2</v>
      </c>
      <c r="O28" s="137">
        <v>0.25881529581529583</v>
      </c>
      <c r="P28" s="137">
        <v>0.17408011548177552</v>
      </c>
      <c r="Q28" s="151">
        <v>7.6999999999999999E-2</v>
      </c>
      <c r="R28" s="286">
        <v>2.3451593505712568E-3</v>
      </c>
      <c r="S28" s="201">
        <v>0.27500000000000002</v>
      </c>
      <c r="T28" s="306">
        <v>1.3900000000000001E-2</v>
      </c>
      <c r="V28" s="7"/>
    </row>
    <row r="29" spans="1:23">
      <c r="A29" s="19" t="s">
        <v>74</v>
      </c>
      <c r="B29" s="213" t="s">
        <v>122</v>
      </c>
      <c r="C29" s="13">
        <v>3977</v>
      </c>
      <c r="D29" s="13">
        <v>2833</v>
      </c>
      <c r="E29" s="13">
        <v>6810</v>
      </c>
      <c r="F29" s="137">
        <v>0.3077388882160591</v>
      </c>
      <c r="G29" s="137">
        <v>0.76831779096524166</v>
      </c>
      <c r="H29" s="137">
        <v>0.56409845693843774</v>
      </c>
      <c r="I29" s="137">
        <v>0.128</v>
      </c>
      <c r="J29" s="137">
        <v>2.704791344667697E-2</v>
      </c>
      <c r="K29" s="137">
        <v>0.20899999999999999</v>
      </c>
      <c r="L29" s="222">
        <v>2.1000000000000001E-2</v>
      </c>
      <c r="M29" s="222">
        <v>9.0999999999999998E-2</v>
      </c>
      <c r="N29" s="306">
        <v>1.0409437890353921E-2</v>
      </c>
      <c r="O29" s="137">
        <v>0.32422839506172835</v>
      </c>
      <c r="P29" s="137">
        <v>0.24133770239013111</v>
      </c>
      <c r="Q29" s="151">
        <v>0.16700000000000001</v>
      </c>
      <c r="R29" s="286">
        <v>1.3440860215053765E-3</v>
      </c>
      <c r="S29" s="201">
        <v>0.376</v>
      </c>
      <c r="T29" s="306">
        <v>1.3300000000000001E-2</v>
      </c>
      <c r="V29" s="7"/>
    </row>
    <row r="30" spans="1:23">
      <c r="A30" s="19" t="s">
        <v>75</v>
      </c>
      <c r="B30" s="213" t="s">
        <v>122</v>
      </c>
      <c r="C30" s="13">
        <v>109</v>
      </c>
      <c r="D30" s="13">
        <v>73</v>
      </c>
      <c r="E30" s="13">
        <v>182</v>
      </c>
      <c r="F30" s="137">
        <v>0.27802690582959644</v>
      </c>
      <c r="G30" s="137">
        <v>0.86547085201793716</v>
      </c>
      <c r="H30" s="137">
        <v>0.49640287769784175</v>
      </c>
      <c r="I30" s="137">
        <v>5.6000000000000001E-2</v>
      </c>
      <c r="J30" s="137">
        <v>0</v>
      </c>
      <c r="K30" s="137">
        <v>0.111</v>
      </c>
      <c r="L30" s="222">
        <v>0</v>
      </c>
      <c r="M30" s="222">
        <v>5.6000000000000001E-2</v>
      </c>
      <c r="N30" s="306">
        <v>0</v>
      </c>
      <c r="O30" s="137">
        <v>0.29399999999999998</v>
      </c>
      <c r="P30" s="137">
        <v>0.11800000000000001</v>
      </c>
      <c r="Q30" s="151">
        <v>0</v>
      </c>
      <c r="R30" s="286">
        <v>0</v>
      </c>
      <c r="S30" s="201">
        <v>0.30599999999999999</v>
      </c>
      <c r="T30" s="306">
        <v>2.87E-2</v>
      </c>
      <c r="V30" s="7"/>
    </row>
    <row r="31" spans="1:23">
      <c r="A31" s="19" t="s">
        <v>76</v>
      </c>
      <c r="B31" s="213" t="s">
        <v>122</v>
      </c>
      <c r="C31" s="13">
        <v>5892</v>
      </c>
      <c r="D31" s="13">
        <v>4055</v>
      </c>
      <c r="E31" s="13">
        <v>9947</v>
      </c>
      <c r="F31" s="137">
        <v>0.13248537740228392</v>
      </c>
      <c r="G31" s="137">
        <v>0.66149846810881074</v>
      </c>
      <c r="H31" s="137">
        <v>0.37397720997941869</v>
      </c>
      <c r="I31" s="137">
        <v>0.107</v>
      </c>
      <c r="J31" s="137">
        <v>1.6876122082585279E-2</v>
      </c>
      <c r="K31" s="137">
        <v>0.23699999999999999</v>
      </c>
      <c r="L31" s="222">
        <v>1.7000000000000001E-2</v>
      </c>
      <c r="M31" s="222">
        <v>7.9000000000000001E-2</v>
      </c>
      <c r="N31" s="306">
        <v>5.7279236276849641E-3</v>
      </c>
      <c r="O31" s="137">
        <v>0.22997329376854603</v>
      </c>
      <c r="P31" s="137">
        <v>0.19595697329376854</v>
      </c>
      <c r="Q31" s="151">
        <v>0</v>
      </c>
      <c r="R31" s="286">
        <v>1.032844453625284E-3</v>
      </c>
      <c r="S31" s="201">
        <v>0.189</v>
      </c>
      <c r="T31" s="306">
        <v>7.0000000000000001E-3</v>
      </c>
      <c r="V31" s="7"/>
    </row>
    <row r="32" spans="1:23">
      <c r="A32" s="19" t="s">
        <v>77</v>
      </c>
      <c r="B32" s="213" t="s">
        <v>122</v>
      </c>
      <c r="C32" s="13">
        <v>547</v>
      </c>
      <c r="D32" s="13">
        <v>369</v>
      </c>
      <c r="E32" s="13">
        <v>916</v>
      </c>
      <c r="F32" s="137">
        <v>0.30251346499102333</v>
      </c>
      <c r="G32" s="137">
        <v>0.74775583482944341</v>
      </c>
      <c r="H32" s="137">
        <v>0.45306472353193311</v>
      </c>
      <c r="I32" s="137">
        <v>9.0999999999999998E-2</v>
      </c>
      <c r="J32" s="137">
        <v>5.9523809523809521E-3</v>
      </c>
      <c r="K32" s="137">
        <v>0.121</v>
      </c>
      <c r="L32" s="222">
        <v>1.6E-2</v>
      </c>
      <c r="M32" s="222">
        <v>0.03</v>
      </c>
      <c r="N32" s="306">
        <v>0</v>
      </c>
      <c r="O32" s="137">
        <v>0.11295833333333334</v>
      </c>
      <c r="P32" s="137">
        <v>4.8035928143712575E-2</v>
      </c>
      <c r="Q32" s="151">
        <v>0</v>
      </c>
      <c r="R32" s="286">
        <v>2.4213075060532689E-3</v>
      </c>
      <c r="S32" s="201">
        <v>0.23400000000000001</v>
      </c>
      <c r="T32" s="306">
        <v>1.21E-2</v>
      </c>
      <c r="V32" s="7"/>
    </row>
    <row r="33" spans="1:22">
      <c r="A33" s="19" t="s">
        <v>78</v>
      </c>
      <c r="B33" s="213" t="s">
        <v>122</v>
      </c>
      <c r="C33" s="13">
        <v>1137</v>
      </c>
      <c r="D33" s="13">
        <v>811</v>
      </c>
      <c r="E33" s="13">
        <v>1948</v>
      </c>
      <c r="F33" s="137">
        <v>0.32399665551839463</v>
      </c>
      <c r="G33" s="137">
        <v>0.7362040133779264</v>
      </c>
      <c r="H33" s="137">
        <v>0.45617238860482101</v>
      </c>
      <c r="I33" s="137">
        <v>0.12</v>
      </c>
      <c r="J33" s="137">
        <v>2.3591087811271297E-2</v>
      </c>
      <c r="K33" s="137">
        <v>0.20399999999999999</v>
      </c>
      <c r="L33" s="222">
        <v>1.3000000000000001E-2</v>
      </c>
      <c r="M33" s="222">
        <v>9.7000000000000003E-2</v>
      </c>
      <c r="N33" s="306">
        <v>1.5748031496062992E-2</v>
      </c>
      <c r="O33" s="137">
        <v>0.2273656509695291</v>
      </c>
      <c r="P33" s="137">
        <v>0.13873407202216068</v>
      </c>
      <c r="Q33" s="151">
        <v>0</v>
      </c>
      <c r="R33" s="286">
        <v>0</v>
      </c>
      <c r="S33" s="201">
        <v>0.40899999999999997</v>
      </c>
      <c r="T33" s="306">
        <v>1.54E-2</v>
      </c>
      <c r="V33" s="7"/>
    </row>
    <row r="34" spans="1:22">
      <c r="A34" s="19" t="s">
        <v>79</v>
      </c>
      <c r="B34" s="213" t="s">
        <v>122</v>
      </c>
      <c r="C34" s="13">
        <v>1478</v>
      </c>
      <c r="D34" s="13">
        <v>1019</v>
      </c>
      <c r="E34" s="13">
        <v>2497</v>
      </c>
      <c r="F34" s="137">
        <v>0.17392951875710497</v>
      </c>
      <c r="G34" s="137">
        <v>0.76316786661614244</v>
      </c>
      <c r="H34" s="137">
        <v>0.45568318189610835</v>
      </c>
      <c r="I34" s="137">
        <v>0.114</v>
      </c>
      <c r="J34" s="137">
        <v>1.905829596412556E-2</v>
      </c>
      <c r="K34" s="137">
        <v>0.14699999999999999</v>
      </c>
      <c r="L34" s="222">
        <v>1.9E-2</v>
      </c>
      <c r="M34" s="222">
        <v>7.5999999999999998E-2</v>
      </c>
      <c r="N34" s="306">
        <v>2.0408163265306124E-3</v>
      </c>
      <c r="O34" s="137">
        <v>0.2862409090909091</v>
      </c>
      <c r="P34" s="137">
        <v>0.21596136363636362</v>
      </c>
      <c r="Q34" s="151">
        <v>0</v>
      </c>
      <c r="R34" s="286">
        <v>1.3077593722755014E-3</v>
      </c>
      <c r="S34" s="201">
        <v>0.28399999999999997</v>
      </c>
      <c r="T34" s="306">
        <v>5.9000000000000007E-3</v>
      </c>
      <c r="V34" s="7"/>
    </row>
    <row r="35" spans="1:22">
      <c r="A35" s="19" t="s">
        <v>80</v>
      </c>
      <c r="B35" s="213" t="s">
        <v>122</v>
      </c>
      <c r="C35" s="13">
        <v>2619</v>
      </c>
      <c r="D35" s="13">
        <v>1878</v>
      </c>
      <c r="E35" s="13">
        <v>4497</v>
      </c>
      <c r="F35" s="137">
        <v>0.2576461478900503</v>
      </c>
      <c r="G35" s="137">
        <v>0.73383662408052652</v>
      </c>
      <c r="H35" s="137">
        <v>0.42734049762803755</v>
      </c>
      <c r="I35" s="137">
        <v>6.6000000000000003E-2</v>
      </c>
      <c r="J35" s="137">
        <v>1.2713936430317848E-2</v>
      </c>
      <c r="K35" s="137">
        <v>0.22500000000000001</v>
      </c>
      <c r="L35" s="222">
        <v>1.6E-2</v>
      </c>
      <c r="M35" s="222">
        <v>7.3999999999999996E-2</v>
      </c>
      <c r="N35" s="306">
        <v>1.0600706713780919E-2</v>
      </c>
      <c r="O35" s="137">
        <v>0.2071875</v>
      </c>
      <c r="P35" s="137">
        <v>0.15326988636363637</v>
      </c>
      <c r="Q35" s="151">
        <v>0</v>
      </c>
      <c r="R35" s="286">
        <v>2.0723002532811422E-3</v>
      </c>
      <c r="S35" s="201">
        <v>0.17299999999999999</v>
      </c>
      <c r="T35" s="306">
        <v>1.21E-2</v>
      </c>
      <c r="V35" s="7"/>
    </row>
    <row r="36" spans="1:22">
      <c r="A36" s="19" t="s">
        <v>81</v>
      </c>
      <c r="B36" s="213" t="s">
        <v>122</v>
      </c>
      <c r="C36" s="13">
        <v>1538</v>
      </c>
      <c r="D36" s="13">
        <v>1055</v>
      </c>
      <c r="E36" s="13">
        <v>2593</v>
      </c>
      <c r="F36" s="137">
        <v>0.21261199172984149</v>
      </c>
      <c r="G36" s="137">
        <v>0.78325292901447274</v>
      </c>
      <c r="H36" s="137">
        <v>0.45038717810192691</v>
      </c>
      <c r="I36" s="137">
        <v>0.106</v>
      </c>
      <c r="J36" s="137">
        <v>1.86799501867995E-2</v>
      </c>
      <c r="K36" s="137">
        <v>0.26100000000000001</v>
      </c>
      <c r="L36" s="222">
        <v>1.7000000000000001E-2</v>
      </c>
      <c r="M36" s="222">
        <v>0.09</v>
      </c>
      <c r="N36" s="306">
        <v>1.1834319526627219E-2</v>
      </c>
      <c r="O36" s="137">
        <v>0.18739393939393942</v>
      </c>
      <c r="P36" s="137">
        <v>0.14517857142857143</v>
      </c>
      <c r="Q36" s="151">
        <v>0</v>
      </c>
      <c r="R36" s="286">
        <v>1.1885895404120444E-3</v>
      </c>
      <c r="S36" s="201">
        <v>0.221</v>
      </c>
      <c r="T36" s="306">
        <v>9.6999999999999986E-3</v>
      </c>
      <c r="V36" s="7"/>
    </row>
    <row r="37" spans="1:22">
      <c r="A37" s="19" t="s">
        <v>82</v>
      </c>
      <c r="B37" s="213" t="s">
        <v>122</v>
      </c>
      <c r="C37" s="13">
        <v>915</v>
      </c>
      <c r="D37" s="13">
        <v>644</v>
      </c>
      <c r="E37" s="13">
        <v>1559</v>
      </c>
      <c r="F37" s="137">
        <v>0.11764705882352941</v>
      </c>
      <c r="G37" s="137">
        <v>0.75876411170528812</v>
      </c>
      <c r="H37" s="137">
        <v>0.37855297157622741</v>
      </c>
      <c r="I37" s="137">
        <v>6.8000000000000005E-2</v>
      </c>
      <c r="J37" s="137">
        <v>1.5909090909090907E-2</v>
      </c>
      <c r="K37" s="137">
        <v>0.36599999999999999</v>
      </c>
      <c r="L37" s="222">
        <v>1.3999999999999999E-2</v>
      </c>
      <c r="M37" s="222">
        <v>6.5000000000000002E-2</v>
      </c>
      <c r="N37" s="306">
        <v>3.6101083032490976E-3</v>
      </c>
      <c r="O37" s="137">
        <v>0.20399999999999999</v>
      </c>
      <c r="P37" s="137">
        <v>0.11200000000000002</v>
      </c>
      <c r="Q37" s="151">
        <v>0</v>
      </c>
      <c r="R37" s="286">
        <v>7.2568940493468795E-4</v>
      </c>
      <c r="S37" s="201">
        <v>0.21099999999999999</v>
      </c>
      <c r="T37" s="306">
        <v>9.9000000000000008E-3</v>
      </c>
      <c r="V37" s="7"/>
    </row>
    <row r="38" spans="1:22">
      <c r="A38" s="19" t="s">
        <v>83</v>
      </c>
      <c r="B38" s="213" t="s">
        <v>118</v>
      </c>
      <c r="C38" s="13">
        <v>6837</v>
      </c>
      <c r="D38" s="13">
        <v>4722</v>
      </c>
      <c r="E38" s="13">
        <v>11559</v>
      </c>
      <c r="F38" s="137">
        <v>0.26740113818765504</v>
      </c>
      <c r="G38" s="137">
        <v>0.65956515394717641</v>
      </c>
      <c r="H38" s="137">
        <v>0.41783858676827157</v>
      </c>
      <c r="I38" s="137">
        <v>8.6999999999999994E-2</v>
      </c>
      <c r="J38" s="137">
        <v>1.5336741498110691E-2</v>
      </c>
      <c r="K38" s="137">
        <v>0.155</v>
      </c>
      <c r="L38" s="222">
        <v>0.02</v>
      </c>
      <c r="M38" s="222">
        <v>0.08</v>
      </c>
      <c r="N38" s="306">
        <v>7.874015748031496E-3</v>
      </c>
      <c r="O38" s="137">
        <v>0.20496709129511678</v>
      </c>
      <c r="P38" s="137">
        <v>0.12813103448275862</v>
      </c>
      <c r="Q38" s="151">
        <v>0</v>
      </c>
      <c r="R38" s="286">
        <v>1.6551964456834219E-3</v>
      </c>
      <c r="S38" s="201">
        <v>0.222</v>
      </c>
      <c r="T38" s="306">
        <v>8.8999999999999999E-3</v>
      </c>
      <c r="V38" s="7"/>
    </row>
    <row r="39" spans="1:22">
      <c r="A39" s="19" t="s">
        <v>84</v>
      </c>
      <c r="B39" s="213" t="s">
        <v>118</v>
      </c>
      <c r="C39" s="13">
        <v>21366</v>
      </c>
      <c r="D39" s="13">
        <v>14155</v>
      </c>
      <c r="E39" s="13">
        <v>35521</v>
      </c>
      <c r="F39" s="137">
        <v>0.14565311941236167</v>
      </c>
      <c r="G39" s="137">
        <v>0.61880829265935344</v>
      </c>
      <c r="H39" s="137">
        <v>0.36163458776213731</v>
      </c>
      <c r="I39" s="137">
        <v>7.2999999999999995E-2</v>
      </c>
      <c r="J39" s="137">
        <v>1.4300050175614651E-2</v>
      </c>
      <c r="K39" s="137">
        <v>0.29799999999999999</v>
      </c>
      <c r="L39" s="222">
        <v>1.7000000000000001E-2</v>
      </c>
      <c r="M39" s="222">
        <v>6.9000000000000006E-2</v>
      </c>
      <c r="N39" s="306">
        <v>6.4679415073115865E-3</v>
      </c>
      <c r="O39" s="137">
        <v>0.21310755148741417</v>
      </c>
      <c r="P39" s="137">
        <v>0.17447205485144401</v>
      </c>
      <c r="Q39" s="151">
        <v>6.3E-2</v>
      </c>
      <c r="R39" s="286">
        <v>8.7336244541484718E-4</v>
      </c>
      <c r="S39" s="201">
        <v>0.126</v>
      </c>
      <c r="T39" s="306">
        <v>7.0000000000000001E-3</v>
      </c>
      <c r="V39" s="7"/>
    </row>
    <row r="40" spans="1:22">
      <c r="A40" s="19" t="s">
        <v>85</v>
      </c>
      <c r="B40" s="213" t="s">
        <v>122</v>
      </c>
      <c r="C40" s="13">
        <v>2888</v>
      </c>
      <c r="D40" s="13">
        <v>1978</v>
      </c>
      <c r="E40" s="13">
        <v>4866</v>
      </c>
      <c r="F40" s="137">
        <v>0.22760543743464623</v>
      </c>
      <c r="G40" s="137">
        <v>0.70355524573021955</v>
      </c>
      <c r="H40" s="137">
        <v>0.39610048743907011</v>
      </c>
      <c r="I40" s="137">
        <v>9.2999999999999999E-2</v>
      </c>
      <c r="J40" s="137">
        <v>1.8652849740932641E-2</v>
      </c>
      <c r="K40" s="137">
        <v>0.19</v>
      </c>
      <c r="L40" s="222">
        <v>2.1000000000000001E-2</v>
      </c>
      <c r="M40" s="222">
        <v>7.6999999999999999E-2</v>
      </c>
      <c r="N40" s="306">
        <v>6.1664953751284684E-3</v>
      </c>
      <c r="O40" s="137">
        <v>0.18391079295154186</v>
      </c>
      <c r="P40" s="137">
        <v>0.11356765676567658</v>
      </c>
      <c r="Q40" s="151">
        <v>0</v>
      </c>
      <c r="R40" s="286">
        <v>1.4447884416924665E-3</v>
      </c>
      <c r="S40" s="201">
        <v>0.27</v>
      </c>
      <c r="T40" s="306">
        <v>9.1000000000000004E-3</v>
      </c>
      <c r="V40" s="7"/>
    </row>
    <row r="41" spans="1:22">
      <c r="A41" s="19" t="s">
        <v>86</v>
      </c>
      <c r="B41" s="213" t="s">
        <v>118</v>
      </c>
      <c r="C41" s="13">
        <v>4988</v>
      </c>
      <c r="D41" s="13">
        <v>3470</v>
      </c>
      <c r="E41" s="13">
        <v>8458</v>
      </c>
      <c r="F41" s="137">
        <v>0.15592155163072921</v>
      </c>
      <c r="G41" s="137">
        <v>0.63853071838769093</v>
      </c>
      <c r="H41" s="137">
        <v>0.36069160574203535</v>
      </c>
      <c r="I41" s="137">
        <v>9.0999999999999998E-2</v>
      </c>
      <c r="J41" s="137">
        <v>1.7765495459928938E-2</v>
      </c>
      <c r="K41" s="137">
        <v>0.219</v>
      </c>
      <c r="L41" s="222">
        <v>1.9E-2</v>
      </c>
      <c r="M41" s="222">
        <v>6.9000000000000006E-2</v>
      </c>
      <c r="N41" s="306">
        <v>1.2399256044637322E-2</v>
      </c>
      <c r="O41" s="137">
        <v>0.2196829090909091</v>
      </c>
      <c r="P41" s="137">
        <v>0.17419013062409289</v>
      </c>
      <c r="Q41" s="151">
        <v>0</v>
      </c>
      <c r="R41" s="286">
        <v>1.2687135244861709E-3</v>
      </c>
      <c r="S41" s="201">
        <v>0.16300000000000001</v>
      </c>
      <c r="T41" s="306">
        <v>1.0800000000000001E-2</v>
      </c>
      <c r="V41" s="7"/>
    </row>
    <row r="42" spans="1:22">
      <c r="A42" s="19" t="s">
        <v>87</v>
      </c>
      <c r="B42" s="213" t="s">
        <v>118</v>
      </c>
      <c r="C42" s="13">
        <v>12632</v>
      </c>
      <c r="D42" s="13">
        <v>8774</v>
      </c>
      <c r="E42" s="13">
        <v>21406</v>
      </c>
      <c r="F42" s="137">
        <v>0.22072302427127177</v>
      </c>
      <c r="G42" s="137">
        <v>0.58463475079658545</v>
      </c>
      <c r="H42" s="137">
        <v>0.4293456930868858</v>
      </c>
      <c r="I42" s="137">
        <v>0.107</v>
      </c>
      <c r="J42" s="137">
        <v>2.6326904125017599E-2</v>
      </c>
      <c r="K42" s="137">
        <v>0.17100000000000001</v>
      </c>
      <c r="L42" s="222">
        <v>2.4E-2</v>
      </c>
      <c r="M42" s="222">
        <v>9.0999999999999998E-2</v>
      </c>
      <c r="N42" s="306">
        <v>7.972665148063782E-3</v>
      </c>
      <c r="O42" s="137">
        <v>0.25294267337807608</v>
      </c>
      <c r="P42" s="137">
        <v>0.18243680089485459</v>
      </c>
      <c r="Q42" s="151">
        <v>0.111</v>
      </c>
      <c r="R42" s="286">
        <v>8.9851508559538442E-4</v>
      </c>
      <c r="S42" s="201">
        <v>0.13800000000000001</v>
      </c>
      <c r="T42" s="306">
        <v>9.8000000000000014E-3</v>
      </c>
      <c r="V42" s="7"/>
    </row>
    <row r="43" spans="1:22">
      <c r="A43" s="19" t="s">
        <v>88</v>
      </c>
      <c r="B43" s="213" t="s">
        <v>118</v>
      </c>
      <c r="C43" s="13">
        <v>9763</v>
      </c>
      <c r="D43" s="13">
        <v>6765</v>
      </c>
      <c r="E43" s="13">
        <v>16528</v>
      </c>
      <c r="F43" s="137">
        <v>0.20525147928994084</v>
      </c>
      <c r="G43" s="137">
        <v>0.63730980557903638</v>
      </c>
      <c r="H43" s="137">
        <v>0.483053372138323</v>
      </c>
      <c r="I43" s="137">
        <v>0.105</v>
      </c>
      <c r="J43" s="137">
        <v>2.2126102146065547E-2</v>
      </c>
      <c r="K43" s="137">
        <v>0.17599999999999999</v>
      </c>
      <c r="L43" s="222">
        <v>2.3E-2</v>
      </c>
      <c r="M43" s="222">
        <v>8.3000000000000004E-2</v>
      </c>
      <c r="N43" s="306">
        <v>6.6145520144317502E-3</v>
      </c>
      <c r="O43" s="137">
        <v>0.21681622746185847</v>
      </c>
      <c r="P43" s="137">
        <v>0.14627610128338536</v>
      </c>
      <c r="Q43" s="151">
        <v>0</v>
      </c>
      <c r="R43" s="286">
        <v>1.5438769838819243E-3</v>
      </c>
      <c r="S43" s="201">
        <v>0.246</v>
      </c>
      <c r="T43" s="306">
        <v>9.4000000000000004E-3</v>
      </c>
      <c r="V43" s="7"/>
    </row>
    <row r="44" spans="1:22">
      <c r="A44" s="19" t="s">
        <v>89</v>
      </c>
      <c r="B44" s="213" t="s">
        <v>122</v>
      </c>
      <c r="C44" s="13">
        <v>3743</v>
      </c>
      <c r="D44" s="13">
        <v>2706</v>
      </c>
      <c r="E44" s="13">
        <v>6449</v>
      </c>
      <c r="F44" s="137">
        <v>0.26834027055150883</v>
      </c>
      <c r="G44" s="137">
        <v>0.74557752341311134</v>
      </c>
      <c r="H44" s="137">
        <v>0.42745663004982293</v>
      </c>
      <c r="I44" s="137">
        <v>0.105</v>
      </c>
      <c r="J44" s="137">
        <v>1.9282511210762333E-2</v>
      </c>
      <c r="K44" s="137">
        <v>0.154</v>
      </c>
      <c r="L44" s="222">
        <v>1.4999999999999999E-2</v>
      </c>
      <c r="M44" s="222">
        <v>7.0000000000000007E-2</v>
      </c>
      <c r="N44" s="306">
        <v>4.0849673202614381E-3</v>
      </c>
      <c r="O44" s="137">
        <v>0.22081114012184508</v>
      </c>
      <c r="P44" s="137">
        <v>0.1233608695652174</v>
      </c>
      <c r="Q44" s="151">
        <v>0</v>
      </c>
      <c r="R44" s="286">
        <v>1.5725743041358703E-3</v>
      </c>
      <c r="S44" s="201">
        <v>0.24</v>
      </c>
      <c r="T44" s="306">
        <v>7.6E-3</v>
      </c>
      <c r="V44" s="7"/>
    </row>
    <row r="45" spans="1:22">
      <c r="A45" s="19" t="s">
        <v>90</v>
      </c>
      <c r="B45" s="213" t="s">
        <v>122</v>
      </c>
      <c r="C45" s="13">
        <v>1364</v>
      </c>
      <c r="D45" s="13">
        <v>1008</v>
      </c>
      <c r="E45" s="13">
        <v>2372</v>
      </c>
      <c r="F45" s="137">
        <v>0.24722719141323793</v>
      </c>
      <c r="G45" s="137">
        <v>0.7184257602862254</v>
      </c>
      <c r="H45" s="137">
        <v>0.43988132417239223</v>
      </c>
      <c r="I45" s="137">
        <v>0.14699999999999999</v>
      </c>
      <c r="J45" s="137">
        <v>1.1943539630836048E-2</v>
      </c>
      <c r="K45" s="137">
        <v>0.16</v>
      </c>
      <c r="L45" s="222">
        <v>0.02</v>
      </c>
      <c r="M45" s="222">
        <v>9.7000000000000003E-2</v>
      </c>
      <c r="N45" s="306">
        <v>6.5789473684210523E-3</v>
      </c>
      <c r="O45" s="137">
        <v>0.24985748218527315</v>
      </c>
      <c r="P45" s="137">
        <v>0.21045023696682463</v>
      </c>
      <c r="Q45" s="151">
        <v>0</v>
      </c>
      <c r="R45" s="286">
        <v>9.7388224878264713E-3</v>
      </c>
      <c r="S45" s="201">
        <v>0.33400000000000002</v>
      </c>
      <c r="T45" s="306">
        <v>2.35E-2</v>
      </c>
      <c r="V45" s="7"/>
    </row>
    <row r="46" spans="1:22">
      <c r="A46" s="19" t="s">
        <v>91</v>
      </c>
      <c r="B46" s="213" t="s">
        <v>122</v>
      </c>
      <c r="C46" s="13">
        <v>3475</v>
      </c>
      <c r="D46" s="13">
        <v>2487</v>
      </c>
      <c r="E46" s="13">
        <v>5962</v>
      </c>
      <c r="F46" s="137">
        <v>0.23570752804433032</v>
      </c>
      <c r="G46" s="137">
        <v>0.68657926746857678</v>
      </c>
      <c r="H46" s="137">
        <v>0.42350723580201871</v>
      </c>
      <c r="I46" s="137">
        <v>0.10100000000000001</v>
      </c>
      <c r="J46" s="137">
        <v>1.4388489208633094E-2</v>
      </c>
      <c r="K46" s="137">
        <v>0.21099999999999999</v>
      </c>
      <c r="L46" s="222">
        <v>0.02</v>
      </c>
      <c r="M46" s="222">
        <v>8.3000000000000004E-2</v>
      </c>
      <c r="N46" s="306">
        <v>5.1325919589392645E-3</v>
      </c>
      <c r="O46" s="137">
        <v>0.22487964601769911</v>
      </c>
      <c r="P46" s="137">
        <v>0.15766047745358089</v>
      </c>
      <c r="Q46" s="151">
        <v>0</v>
      </c>
      <c r="R46" s="286">
        <v>7.911392405063291E-4</v>
      </c>
      <c r="S46" s="201">
        <v>0.249</v>
      </c>
      <c r="T46" s="306">
        <v>1.14E-2</v>
      </c>
      <c r="V46" s="7"/>
    </row>
    <row r="47" spans="1:22">
      <c r="A47" s="19" t="s">
        <v>92</v>
      </c>
      <c r="B47" s="213" t="s">
        <v>122</v>
      </c>
      <c r="C47" s="13">
        <v>1725</v>
      </c>
      <c r="D47" s="13">
        <v>1197</v>
      </c>
      <c r="E47" s="13">
        <v>2922</v>
      </c>
      <c r="F47" s="137">
        <v>0.27922648696161734</v>
      </c>
      <c r="G47" s="137">
        <v>0.84969235276882504</v>
      </c>
      <c r="H47" s="137">
        <v>0.46002190580503832</v>
      </c>
      <c r="I47" s="137">
        <v>7.2999999999999995E-2</v>
      </c>
      <c r="J47" s="137">
        <v>9.6256684491978616E-3</v>
      </c>
      <c r="K47" s="137">
        <v>0.33900000000000002</v>
      </c>
      <c r="L47" s="222">
        <v>1.3999999999999999E-2</v>
      </c>
      <c r="M47" s="222">
        <v>8.4000000000000005E-2</v>
      </c>
      <c r="N47" s="306">
        <v>9.852216748768473E-3</v>
      </c>
      <c r="O47" s="137">
        <v>0.23800000000000002</v>
      </c>
      <c r="P47" s="137">
        <v>0.188</v>
      </c>
      <c r="Q47" s="151">
        <v>0</v>
      </c>
      <c r="R47" s="286">
        <v>1.3140604467805519E-3</v>
      </c>
      <c r="S47" s="201">
        <v>0.18099999999999999</v>
      </c>
      <c r="T47" s="306">
        <v>8.6E-3</v>
      </c>
      <c r="V47" s="7"/>
    </row>
    <row r="48" spans="1:22">
      <c r="A48" s="19" t="s">
        <v>93</v>
      </c>
      <c r="B48" s="213" t="s">
        <v>122</v>
      </c>
      <c r="C48" s="13">
        <v>5043</v>
      </c>
      <c r="D48" s="13">
        <v>3645</v>
      </c>
      <c r="E48" s="13">
        <v>8688</v>
      </c>
      <c r="F48" s="137">
        <v>0.13874804992199688</v>
      </c>
      <c r="G48" s="137">
        <v>0.56581513260530425</v>
      </c>
      <c r="H48" s="137">
        <v>0.42456665257406745</v>
      </c>
      <c r="I48" s="137">
        <v>8.7999999999999995E-2</v>
      </c>
      <c r="J48" s="137">
        <v>1.4447387430772935E-2</v>
      </c>
      <c r="K48" s="137">
        <v>0.112</v>
      </c>
      <c r="L48" s="222">
        <v>2.1000000000000001E-2</v>
      </c>
      <c r="M48" s="222">
        <v>8.5000000000000006E-2</v>
      </c>
      <c r="N48" s="306">
        <v>5.2785923753665689E-3</v>
      </c>
      <c r="O48" s="137">
        <v>0.21125338894681961</v>
      </c>
      <c r="P48" s="137">
        <v>0.1195912408759124</v>
      </c>
      <c r="Q48" s="151">
        <v>0</v>
      </c>
      <c r="R48" s="286">
        <v>1.2121212121212121E-3</v>
      </c>
      <c r="S48" s="201">
        <v>0.16300000000000001</v>
      </c>
      <c r="T48" s="306">
        <v>9.4999999999999998E-3</v>
      </c>
      <c r="V48" s="7"/>
    </row>
    <row r="49" spans="1:22">
      <c r="A49" s="19" t="s">
        <v>94</v>
      </c>
      <c r="B49" s="213" t="s">
        <v>118</v>
      </c>
      <c r="C49" s="13">
        <v>27985</v>
      </c>
      <c r="D49" s="13">
        <v>19320</v>
      </c>
      <c r="E49" s="13">
        <v>47305</v>
      </c>
      <c r="F49" s="137">
        <v>6.555224925608262E-2</v>
      </c>
      <c r="G49" s="137">
        <v>0.33129704183441272</v>
      </c>
      <c r="H49" s="137">
        <v>0.19658593031420912</v>
      </c>
      <c r="I49" s="137">
        <v>4.2000000000000003E-2</v>
      </c>
      <c r="J49" s="137">
        <v>1.410347271438696E-2</v>
      </c>
      <c r="K49" s="137">
        <v>6.3E-2</v>
      </c>
      <c r="L49" s="222">
        <v>1.9E-2</v>
      </c>
      <c r="M49" s="222">
        <v>7.2999999999999995E-2</v>
      </c>
      <c r="N49" s="306">
        <v>5.1769677760169046E-3</v>
      </c>
      <c r="O49" s="137">
        <v>0.1402837407013815</v>
      </c>
      <c r="P49" s="137">
        <v>9.4898698884758381E-2</v>
      </c>
      <c r="Q49" s="151">
        <v>4.8000000000000001E-2</v>
      </c>
      <c r="R49" s="286">
        <v>4.7447137699845282E-4</v>
      </c>
      <c r="S49" s="201">
        <v>8.3000000000000004E-2</v>
      </c>
      <c r="T49" s="306">
        <v>4.5999999999999999E-3</v>
      </c>
      <c r="V49" s="7"/>
    </row>
    <row r="50" spans="1:22">
      <c r="A50" s="19" t="s">
        <v>95</v>
      </c>
      <c r="B50" s="213" t="s">
        <v>122</v>
      </c>
      <c r="C50" s="13">
        <v>660</v>
      </c>
      <c r="D50" s="13">
        <v>390</v>
      </c>
      <c r="E50" s="13">
        <v>1050</v>
      </c>
      <c r="F50" s="137">
        <v>0.14523809523809525</v>
      </c>
      <c r="G50" s="137">
        <v>0.6246031746031746</v>
      </c>
      <c r="H50" s="137">
        <v>0.27670103092783505</v>
      </c>
      <c r="I50" s="137">
        <v>4.2000000000000003E-2</v>
      </c>
      <c r="J50" s="137">
        <v>1.1461318051575931E-2</v>
      </c>
      <c r="K50" s="137">
        <v>0.22600000000000001</v>
      </c>
      <c r="L50" s="222">
        <v>1.3000000000000001E-2</v>
      </c>
      <c r="M50" s="222">
        <v>5.1999999999999998E-2</v>
      </c>
      <c r="N50" s="306">
        <v>8.5470085470085479E-3</v>
      </c>
      <c r="O50" s="137">
        <v>0.27</v>
      </c>
      <c r="P50" s="137">
        <v>0.31799999999999995</v>
      </c>
      <c r="Q50" s="151">
        <v>0</v>
      </c>
      <c r="R50" s="286">
        <v>0</v>
      </c>
      <c r="S50" s="201">
        <v>0.16700000000000001</v>
      </c>
      <c r="T50" s="306">
        <v>1.84E-2</v>
      </c>
      <c r="V50" s="7"/>
    </row>
    <row r="51" spans="1:22">
      <c r="A51" s="19" t="s">
        <v>96</v>
      </c>
      <c r="B51" s="213" t="s">
        <v>118</v>
      </c>
      <c r="C51" s="13">
        <v>9370</v>
      </c>
      <c r="D51" s="13">
        <v>6861</v>
      </c>
      <c r="E51" s="13">
        <v>16231</v>
      </c>
      <c r="F51" s="137">
        <v>0.11564171122994653</v>
      </c>
      <c r="G51" s="137">
        <v>0.46601192924722334</v>
      </c>
      <c r="H51" s="137">
        <v>0.34260556752347687</v>
      </c>
      <c r="I51" s="137">
        <v>7.2999999999999995E-2</v>
      </c>
      <c r="J51" s="137">
        <v>1.5311431544522075E-2</v>
      </c>
      <c r="K51" s="137">
        <v>0.107</v>
      </c>
      <c r="L51" s="222">
        <v>0.02</v>
      </c>
      <c r="M51" s="222">
        <v>8.5999999999999993E-2</v>
      </c>
      <c r="N51" s="306">
        <v>4.1518386714116248E-3</v>
      </c>
      <c r="O51" s="137">
        <v>0.21572790237467018</v>
      </c>
      <c r="P51" s="137">
        <v>0.13549802110817943</v>
      </c>
      <c r="Q51" s="151">
        <v>0</v>
      </c>
      <c r="R51" s="286">
        <v>9.837962962962962E-4</v>
      </c>
      <c r="S51" s="201">
        <v>0.15</v>
      </c>
      <c r="T51" s="306">
        <v>1.1800000000000001E-2</v>
      </c>
      <c r="V51" s="7"/>
    </row>
    <row r="52" spans="1:22">
      <c r="A52" s="19" t="s">
        <v>97</v>
      </c>
      <c r="B52" s="213" t="s">
        <v>122</v>
      </c>
      <c r="C52" s="13">
        <v>3098</v>
      </c>
      <c r="D52" s="13">
        <v>2175</v>
      </c>
      <c r="E52" s="13">
        <v>5273</v>
      </c>
      <c r="F52" s="137">
        <v>0.27571525885558584</v>
      </c>
      <c r="G52" s="137">
        <v>0.71611035422343328</v>
      </c>
      <c r="H52" s="137">
        <v>0.46811794330273737</v>
      </c>
      <c r="I52" s="137">
        <v>0.10199999999999999</v>
      </c>
      <c r="J52" s="137">
        <v>1.804850535815003E-2</v>
      </c>
      <c r="K52" s="137">
        <v>0.20100000000000001</v>
      </c>
      <c r="L52" s="222">
        <v>0.02</v>
      </c>
      <c r="M52" s="222">
        <v>9.6000000000000002E-2</v>
      </c>
      <c r="N52" s="306">
        <v>1.9138755980861245E-3</v>
      </c>
      <c r="O52" s="137">
        <v>0.20750221729490026</v>
      </c>
      <c r="P52" s="137">
        <v>0.1462849223946785</v>
      </c>
      <c r="Q52" s="151">
        <v>0</v>
      </c>
      <c r="R52" s="286">
        <v>1.3861386138613861E-3</v>
      </c>
      <c r="S52" s="201">
        <v>0.23899999999999999</v>
      </c>
      <c r="T52" s="306">
        <v>1.1300000000000001E-2</v>
      </c>
      <c r="V52" s="7"/>
    </row>
    <row r="53" spans="1:22">
      <c r="A53" s="19" t="s">
        <v>98</v>
      </c>
      <c r="B53" s="213" t="s">
        <v>122</v>
      </c>
      <c r="C53" s="13">
        <v>1648</v>
      </c>
      <c r="D53" s="13">
        <v>1113</v>
      </c>
      <c r="E53" s="13">
        <v>2761</v>
      </c>
      <c r="F53" s="137">
        <v>0.14208690136378052</v>
      </c>
      <c r="G53" s="137">
        <v>0.73993022518236595</v>
      </c>
      <c r="H53" s="137">
        <v>0.32769491004151929</v>
      </c>
      <c r="I53" s="137">
        <v>7.9000000000000001E-2</v>
      </c>
      <c r="J53" s="137">
        <v>1.4590347923681257E-2</v>
      </c>
      <c r="K53" s="137">
        <v>0.20200000000000001</v>
      </c>
      <c r="L53" s="222">
        <v>1.3000000000000001E-2</v>
      </c>
      <c r="M53" s="222">
        <v>7.9000000000000001E-2</v>
      </c>
      <c r="N53" s="306">
        <v>1.1152416356877323E-2</v>
      </c>
      <c r="O53" s="137">
        <v>0.24107589285714287</v>
      </c>
      <c r="P53" s="137">
        <v>0.17640848214285718</v>
      </c>
      <c r="Q53" s="151">
        <v>0</v>
      </c>
      <c r="R53" s="286">
        <v>7.0298769771529003E-4</v>
      </c>
      <c r="S53" s="201">
        <v>0.23</v>
      </c>
      <c r="T53" s="306">
        <v>1.2500000000000001E-2</v>
      </c>
      <c r="V53" s="7"/>
    </row>
    <row r="54" spans="1:22">
      <c r="A54" s="19" t="s">
        <v>99</v>
      </c>
      <c r="B54" s="213" t="s">
        <v>118</v>
      </c>
      <c r="C54" s="13">
        <v>62059</v>
      </c>
      <c r="D54" s="13">
        <v>38994</v>
      </c>
      <c r="E54" s="13">
        <v>101053</v>
      </c>
      <c r="F54" s="137">
        <v>0.36328261769105896</v>
      </c>
      <c r="G54" s="137">
        <v>0.75662061940987368</v>
      </c>
      <c r="H54" s="137">
        <v>0.76991247625218262</v>
      </c>
      <c r="I54" s="137">
        <v>0.14199999999999999</v>
      </c>
      <c r="J54" s="137">
        <v>5.6183180866306623E-2</v>
      </c>
      <c r="K54" s="137">
        <v>0.23699999999999999</v>
      </c>
      <c r="L54" s="222">
        <v>3.1E-2</v>
      </c>
      <c r="M54" s="222">
        <v>0.112</v>
      </c>
      <c r="N54" s="306">
        <v>1.1465827338129496E-2</v>
      </c>
      <c r="O54" s="137">
        <v>0.41799999999999998</v>
      </c>
      <c r="P54" s="137">
        <v>0.33200000000000002</v>
      </c>
      <c r="Q54" s="151">
        <v>1</v>
      </c>
      <c r="R54" s="286">
        <v>2.0358748826407075E-3</v>
      </c>
      <c r="S54" s="201">
        <v>0.124</v>
      </c>
      <c r="T54" s="306">
        <v>1.3099999999999999E-2</v>
      </c>
      <c r="V54" s="7"/>
    </row>
    <row r="55" spans="1:22">
      <c r="A55" s="19" t="s">
        <v>100</v>
      </c>
      <c r="B55" s="213" t="s">
        <v>122</v>
      </c>
      <c r="C55" s="13">
        <v>1650</v>
      </c>
      <c r="D55" s="13">
        <v>1173</v>
      </c>
      <c r="E55" s="13">
        <v>2823</v>
      </c>
      <c r="F55" s="137">
        <v>0.15024077046548956</v>
      </c>
      <c r="G55" s="137">
        <v>0.6019261637239165</v>
      </c>
      <c r="H55" s="137">
        <v>0.26129402756508424</v>
      </c>
      <c r="I55" s="137">
        <v>0.08</v>
      </c>
      <c r="J55" s="137">
        <v>6.7854113655640372E-3</v>
      </c>
      <c r="K55" s="137">
        <v>7.3999999999999996E-2</v>
      </c>
      <c r="L55" s="222">
        <v>2.1000000000000001E-2</v>
      </c>
      <c r="M55" s="222">
        <v>6.2E-2</v>
      </c>
      <c r="N55" s="306">
        <v>1.8484288354898336E-3</v>
      </c>
      <c r="O55" s="137">
        <v>7.5999999999999998E-2</v>
      </c>
      <c r="P55" s="137">
        <v>4.3999999999999997E-2</v>
      </c>
      <c r="Q55" s="151">
        <v>0</v>
      </c>
      <c r="R55" s="286">
        <v>3.992015968063872E-4</v>
      </c>
      <c r="S55" s="201">
        <v>0.16200000000000001</v>
      </c>
      <c r="T55" s="306">
        <v>9.4999999999999998E-3</v>
      </c>
      <c r="V55" s="7"/>
    </row>
    <row r="56" spans="1:22">
      <c r="A56" s="19" t="s">
        <v>101</v>
      </c>
      <c r="B56" s="213" t="s">
        <v>122</v>
      </c>
      <c r="C56" s="13">
        <v>574</v>
      </c>
      <c r="D56" s="13">
        <v>400</v>
      </c>
      <c r="E56" s="13">
        <v>974</v>
      </c>
      <c r="F56" s="137">
        <v>0.31435643564356436</v>
      </c>
      <c r="G56" s="137">
        <v>0.78465346534653468</v>
      </c>
      <c r="H56" s="137">
        <v>0.49375975039001563</v>
      </c>
      <c r="I56" s="137">
        <v>0.108</v>
      </c>
      <c r="J56" s="137">
        <v>1.2158054711246201E-2</v>
      </c>
      <c r="K56" s="137">
        <v>0.13800000000000001</v>
      </c>
      <c r="L56" s="222">
        <v>1.3999999999999999E-2</v>
      </c>
      <c r="M56" s="222">
        <v>8.6999999999999994E-2</v>
      </c>
      <c r="N56" s="306">
        <v>5.235602094240838E-3</v>
      </c>
      <c r="O56" s="137">
        <v>0.16723602484472047</v>
      </c>
      <c r="P56" s="137">
        <v>0.14274534161490682</v>
      </c>
      <c r="Q56" s="151">
        <v>0</v>
      </c>
      <c r="R56" s="286">
        <v>2.012072434607646E-3</v>
      </c>
      <c r="S56" s="201">
        <v>0.33</v>
      </c>
      <c r="T56" s="306">
        <v>1.4E-2</v>
      </c>
      <c r="V56" s="7"/>
    </row>
    <row r="57" spans="1:22">
      <c r="A57" s="19" t="s">
        <v>102</v>
      </c>
      <c r="B57" s="213" t="s">
        <v>122</v>
      </c>
      <c r="C57" s="13">
        <v>4471</v>
      </c>
      <c r="D57" s="13">
        <v>3240</v>
      </c>
      <c r="E57" s="13">
        <v>7711</v>
      </c>
      <c r="F57" s="137">
        <v>0.19298842750170184</v>
      </c>
      <c r="G57" s="137">
        <v>0.70183798502382577</v>
      </c>
      <c r="H57" s="137">
        <v>0.41909731280980955</v>
      </c>
      <c r="I57" s="137">
        <v>9.1999999999999998E-2</v>
      </c>
      <c r="J57" s="137">
        <v>1.7857142857142856E-2</v>
      </c>
      <c r="K57" s="137">
        <v>0.158</v>
      </c>
      <c r="L57" s="222">
        <v>1.8000000000000002E-2</v>
      </c>
      <c r="M57" s="222">
        <v>7.6999999999999999E-2</v>
      </c>
      <c r="N57" s="306">
        <v>5.3156146179401996E-3</v>
      </c>
      <c r="O57" s="137">
        <v>0.20224562737642585</v>
      </c>
      <c r="P57" s="137">
        <v>0.12616349809885932</v>
      </c>
      <c r="Q57" s="151">
        <v>8.3000000000000004E-2</v>
      </c>
      <c r="R57" s="286">
        <v>2.5623735670937289E-3</v>
      </c>
      <c r="S57" s="201">
        <v>0.25900000000000001</v>
      </c>
      <c r="T57" s="306">
        <v>1.21E-2</v>
      </c>
      <c r="V57" s="7"/>
    </row>
    <row r="58" spans="1:22">
      <c r="A58" s="19" t="s">
        <v>103</v>
      </c>
      <c r="B58" s="213" t="s">
        <v>122</v>
      </c>
      <c r="C58" s="13">
        <v>1362</v>
      </c>
      <c r="D58" s="13">
        <v>1062</v>
      </c>
      <c r="E58" s="13">
        <v>2424</v>
      </c>
      <c r="F58" s="137">
        <v>0.13892857142857143</v>
      </c>
      <c r="G58" s="137">
        <v>0.78392857142857142</v>
      </c>
      <c r="H58" s="137">
        <v>0.39872746553552491</v>
      </c>
      <c r="I58" s="137">
        <v>0.09</v>
      </c>
      <c r="J58" s="137">
        <v>1.0044642857142858E-2</v>
      </c>
      <c r="K58" s="137">
        <v>0.32900000000000001</v>
      </c>
      <c r="L58" s="222">
        <v>1.8000000000000002E-2</v>
      </c>
      <c r="M58" s="222">
        <v>5.2999999999999999E-2</v>
      </c>
      <c r="N58" s="306">
        <v>6.5934065934065934E-3</v>
      </c>
      <c r="O58" s="137">
        <v>0.2045452127659575</v>
      </c>
      <c r="P58" s="137">
        <v>0.14398666666666662</v>
      </c>
      <c r="Q58" s="151">
        <v>0</v>
      </c>
      <c r="R58" s="286">
        <v>2.2182786157941437E-3</v>
      </c>
      <c r="S58" s="201">
        <v>0.159</v>
      </c>
      <c r="T58" s="306">
        <v>4.0000000000000001E-3</v>
      </c>
      <c r="V58" s="7"/>
    </row>
    <row r="59" spans="1:22">
      <c r="A59" s="19" t="s">
        <v>104</v>
      </c>
      <c r="B59" s="213" t="s">
        <v>122</v>
      </c>
      <c r="C59" s="13">
        <v>2195</v>
      </c>
      <c r="D59" s="13">
        <v>1507</v>
      </c>
      <c r="E59" s="13">
        <v>3702</v>
      </c>
      <c r="F59" s="137">
        <v>0.2261109831913424</v>
      </c>
      <c r="G59" s="137">
        <v>0.72829841123647243</v>
      </c>
      <c r="H59" s="137">
        <v>0.40916194569251807</v>
      </c>
      <c r="I59" s="137">
        <v>6.8000000000000005E-2</v>
      </c>
      <c r="J59" s="137">
        <v>9.0972708187543744E-3</v>
      </c>
      <c r="K59" s="137">
        <v>0.16200000000000001</v>
      </c>
      <c r="L59" s="222">
        <v>1.9E-2</v>
      </c>
      <c r="M59" s="222">
        <v>7.0999999999999994E-2</v>
      </c>
      <c r="N59" s="306">
        <v>5.4274084124830389E-3</v>
      </c>
      <c r="O59" s="137">
        <v>0.18504823151125405</v>
      </c>
      <c r="P59" s="137">
        <v>0.10300803858520903</v>
      </c>
      <c r="Q59" s="151">
        <v>9.0999999999999998E-2</v>
      </c>
      <c r="R59" s="286">
        <v>1.3466199838405601E-3</v>
      </c>
      <c r="S59" s="201">
        <v>0.20399999999999999</v>
      </c>
      <c r="T59" s="306">
        <v>9.9000000000000008E-3</v>
      </c>
      <c r="V59" s="7"/>
    </row>
    <row r="60" spans="1:22">
      <c r="A60" s="19" t="s">
        <v>105</v>
      </c>
      <c r="B60" s="213" t="s">
        <v>122</v>
      </c>
      <c r="C60" s="13">
        <v>153</v>
      </c>
      <c r="D60" s="13">
        <v>102</v>
      </c>
      <c r="E60" s="13">
        <v>255</v>
      </c>
      <c r="F60" s="137">
        <v>0.28919860627177701</v>
      </c>
      <c r="G60" s="137">
        <v>0.77700348432055744</v>
      </c>
      <c r="H60" s="137">
        <v>0.33751962323390894</v>
      </c>
      <c r="I60" s="137">
        <v>6.9000000000000006E-2</v>
      </c>
      <c r="J60" s="137">
        <v>5.9171597633136093E-3</v>
      </c>
      <c r="K60" s="137">
        <v>0.14000000000000001</v>
      </c>
      <c r="L60" s="222">
        <v>3.2000000000000001E-2</v>
      </c>
      <c r="M60" s="222">
        <v>6.9000000000000006E-2</v>
      </c>
      <c r="N60" s="306">
        <v>3.0769230769230771E-2</v>
      </c>
      <c r="O60" s="137">
        <v>0</v>
      </c>
      <c r="P60" s="137">
        <v>0.14700000000000002</v>
      </c>
      <c r="Q60" s="151">
        <v>0</v>
      </c>
      <c r="R60" s="286">
        <v>7.3800738007380072E-3</v>
      </c>
      <c r="S60" s="201">
        <v>0.33300000000000002</v>
      </c>
      <c r="T60" s="306">
        <v>0</v>
      </c>
      <c r="V60" s="7"/>
    </row>
    <row r="61" spans="1:22">
      <c r="A61" s="19" t="s">
        <v>106</v>
      </c>
      <c r="B61" s="213" t="s">
        <v>122</v>
      </c>
      <c r="C61" s="13">
        <v>1307</v>
      </c>
      <c r="D61" s="13">
        <v>866</v>
      </c>
      <c r="E61" s="13">
        <v>2173</v>
      </c>
      <c r="F61" s="137">
        <v>0.22192307692307692</v>
      </c>
      <c r="G61" s="137">
        <v>0.81</v>
      </c>
      <c r="H61" s="137">
        <v>0.43265993265993263</v>
      </c>
      <c r="I61" s="137">
        <v>0.10299999999999999</v>
      </c>
      <c r="J61" s="137">
        <v>1.1261261261261261E-2</v>
      </c>
      <c r="K61" s="137">
        <v>0.14599999999999999</v>
      </c>
      <c r="L61" s="222">
        <v>1.9E-2</v>
      </c>
      <c r="M61" s="222">
        <v>5.7000000000000002E-2</v>
      </c>
      <c r="N61" s="306">
        <v>6.9284064665127024E-3</v>
      </c>
      <c r="O61" s="137">
        <v>0.18621718377088306</v>
      </c>
      <c r="P61" s="137">
        <v>0.13857040572792365</v>
      </c>
      <c r="Q61" s="151">
        <v>0</v>
      </c>
      <c r="R61" s="286">
        <v>2.0130850528434826E-3</v>
      </c>
      <c r="S61" s="201">
        <v>0.318</v>
      </c>
      <c r="T61" s="306">
        <v>1.1900000000000001E-2</v>
      </c>
      <c r="V61" s="7"/>
    </row>
    <row r="62" spans="1:22">
      <c r="A62" s="19" t="s">
        <v>107</v>
      </c>
      <c r="B62" s="213" t="s">
        <v>122</v>
      </c>
      <c r="C62" s="13">
        <v>1338</v>
      </c>
      <c r="D62" s="13">
        <v>889</v>
      </c>
      <c r="E62" s="13">
        <v>2227</v>
      </c>
      <c r="F62" s="137">
        <v>0.26482371794871795</v>
      </c>
      <c r="G62" s="137">
        <v>0.74318910256410253</v>
      </c>
      <c r="H62" s="137">
        <v>0.41335453100158981</v>
      </c>
      <c r="I62" s="137">
        <v>0.11</v>
      </c>
      <c r="J62" s="137">
        <v>1.2138188608776844E-2</v>
      </c>
      <c r="K62" s="137">
        <v>0.11</v>
      </c>
      <c r="L62" s="222">
        <v>1.3000000000000001E-2</v>
      </c>
      <c r="M62" s="222">
        <v>0.10100000000000001</v>
      </c>
      <c r="N62" s="306">
        <v>1.953125E-3</v>
      </c>
      <c r="O62" s="137">
        <v>0.24210352941176475</v>
      </c>
      <c r="P62" s="137">
        <v>0.17968867924528301</v>
      </c>
      <c r="Q62" s="151">
        <v>0</v>
      </c>
      <c r="R62" s="286">
        <v>4.5065344749887338E-4</v>
      </c>
      <c r="S62" s="201">
        <v>0.26500000000000001</v>
      </c>
      <c r="T62" s="306">
        <v>1.34E-2</v>
      </c>
      <c r="V62" s="7"/>
    </row>
    <row r="63" spans="1:22">
      <c r="A63" s="19" t="s">
        <v>108</v>
      </c>
      <c r="B63" s="213" t="s">
        <v>122</v>
      </c>
      <c r="C63" s="13">
        <v>1184</v>
      </c>
      <c r="D63" s="13">
        <v>913</v>
      </c>
      <c r="E63" s="13">
        <v>2097</v>
      </c>
      <c r="F63" s="137">
        <v>0.18881334981458592</v>
      </c>
      <c r="G63" s="137">
        <v>0.6217552533992583</v>
      </c>
      <c r="H63" s="137">
        <v>0.29284215434833294</v>
      </c>
      <c r="I63" s="137">
        <v>5.6000000000000001E-2</v>
      </c>
      <c r="J63" s="137">
        <v>4.9382716049382715E-3</v>
      </c>
      <c r="K63" s="137">
        <v>0.245</v>
      </c>
      <c r="L63" s="222">
        <v>1.6E-2</v>
      </c>
      <c r="M63" s="222">
        <v>6.0999999999999999E-2</v>
      </c>
      <c r="N63" s="306">
        <v>8.4985835694051E-3</v>
      </c>
      <c r="O63" s="137">
        <v>0.16388153310104528</v>
      </c>
      <c r="P63" s="137">
        <v>8.736585365853658E-2</v>
      </c>
      <c r="Q63" s="151">
        <v>0</v>
      </c>
      <c r="R63" s="286">
        <v>1.0604453870625664E-3</v>
      </c>
      <c r="S63" s="201">
        <v>0.14899999999999999</v>
      </c>
      <c r="T63" s="306">
        <v>8.199999999999999E-3</v>
      </c>
      <c r="V63" s="7"/>
    </row>
    <row r="64" spans="1:22">
      <c r="A64" s="19" t="s">
        <v>124</v>
      </c>
      <c r="B64" s="213" t="s">
        <v>122</v>
      </c>
      <c r="C64" s="13">
        <v>1791</v>
      </c>
      <c r="D64" s="13">
        <v>1297</v>
      </c>
      <c r="E64" s="13">
        <v>3088</v>
      </c>
      <c r="F64" s="137">
        <v>0.34444116779710998</v>
      </c>
      <c r="G64" s="137">
        <v>0.79357121792981422</v>
      </c>
      <c r="H64" s="137">
        <v>0.4970657276995305</v>
      </c>
      <c r="I64" s="137">
        <v>0.1</v>
      </c>
      <c r="J64" s="137">
        <v>1.7823639774859287E-2</v>
      </c>
      <c r="K64" s="137">
        <v>0.17499999999999999</v>
      </c>
      <c r="L64" s="222">
        <v>0.02</v>
      </c>
      <c r="M64" s="222">
        <v>7.5999999999999998E-2</v>
      </c>
      <c r="N64" s="306">
        <v>3.2679738562091504E-3</v>
      </c>
      <c r="O64" s="137">
        <v>0.23079863481228671</v>
      </c>
      <c r="P64" s="137">
        <v>0.1842457337883959</v>
      </c>
      <c r="Q64" s="151">
        <v>0.2</v>
      </c>
      <c r="R64" s="286">
        <v>2.5948751216347712E-3</v>
      </c>
      <c r="S64" s="201">
        <v>0.33</v>
      </c>
      <c r="T64" s="306">
        <v>1.2199999999999999E-2</v>
      </c>
      <c r="V64" s="7"/>
    </row>
    <row r="65" spans="1:32">
      <c r="A65" s="19" t="s">
        <v>109</v>
      </c>
      <c r="B65" s="213" t="s">
        <v>122</v>
      </c>
      <c r="C65" s="13">
        <v>1254</v>
      </c>
      <c r="D65" s="13">
        <v>834</v>
      </c>
      <c r="E65" s="13">
        <v>2088</v>
      </c>
      <c r="F65" s="137">
        <v>0.24516960068699012</v>
      </c>
      <c r="G65" s="137">
        <v>0.76685272649205671</v>
      </c>
      <c r="H65" s="137">
        <v>0.42335766423357662</v>
      </c>
      <c r="I65" s="137">
        <v>7.8E-2</v>
      </c>
      <c r="J65" s="137">
        <v>9.7323600973236012E-3</v>
      </c>
      <c r="K65" s="137">
        <v>0.183</v>
      </c>
      <c r="L65" s="222">
        <v>1.4999999999999999E-2</v>
      </c>
      <c r="M65" s="222">
        <v>8.5999999999999993E-2</v>
      </c>
      <c r="N65" s="306">
        <v>9.2165898617511521E-3</v>
      </c>
      <c r="O65" s="137">
        <v>0.23</v>
      </c>
      <c r="P65" s="137">
        <v>0.14499999999999999</v>
      </c>
      <c r="Q65" s="151">
        <v>0</v>
      </c>
      <c r="R65" s="286">
        <v>9.5374344301382924E-4</v>
      </c>
      <c r="S65" s="201">
        <v>0.30199999999999999</v>
      </c>
      <c r="T65" s="306">
        <v>1.6800000000000002E-2</v>
      </c>
      <c r="V65" s="7"/>
    </row>
    <row r="66" spans="1:32">
      <c r="A66" s="19" t="s">
        <v>110</v>
      </c>
      <c r="B66" s="213" t="s">
        <v>122</v>
      </c>
      <c r="C66" s="13">
        <v>6218</v>
      </c>
      <c r="D66" s="13">
        <v>4338</v>
      </c>
      <c r="E66" s="13">
        <v>10556</v>
      </c>
      <c r="F66" s="137">
        <v>0.18045468898010736</v>
      </c>
      <c r="G66" s="137">
        <v>0.53244395326807703</v>
      </c>
      <c r="H66" s="137">
        <v>0.30377128128603403</v>
      </c>
      <c r="I66" s="137">
        <v>8.1000000000000003E-2</v>
      </c>
      <c r="J66" s="137">
        <v>1.7301905717151456E-2</v>
      </c>
      <c r="K66" s="137">
        <v>9.0999999999999998E-2</v>
      </c>
      <c r="L66" s="222">
        <v>1.7000000000000001E-2</v>
      </c>
      <c r="M66" s="222">
        <v>7.2999999999999995E-2</v>
      </c>
      <c r="N66" s="306">
        <v>5.9037238873751131E-3</v>
      </c>
      <c r="O66" s="137">
        <v>0.15560774325012738</v>
      </c>
      <c r="P66" s="137">
        <v>0.10401120162932792</v>
      </c>
      <c r="Q66" s="151">
        <v>0</v>
      </c>
      <c r="R66" s="286">
        <v>1.5189421015010722E-3</v>
      </c>
      <c r="S66" s="201">
        <v>0.216</v>
      </c>
      <c r="T66" s="306">
        <v>9.9000000000000008E-3</v>
      </c>
      <c r="V66" s="7"/>
    </row>
    <row r="67" spans="1:32">
      <c r="A67" s="19" t="s">
        <v>111</v>
      </c>
      <c r="B67" s="213" t="s">
        <v>122</v>
      </c>
      <c r="C67" s="13">
        <v>1238</v>
      </c>
      <c r="D67" s="13">
        <v>944</v>
      </c>
      <c r="E67" s="13">
        <v>2182</v>
      </c>
      <c r="F67" s="137">
        <v>0.14768740031897926</v>
      </c>
      <c r="G67" s="137">
        <v>0.70430622009569377</v>
      </c>
      <c r="H67" s="137">
        <v>0.45115810674723061</v>
      </c>
      <c r="I67" s="137">
        <v>8.5000000000000006E-2</v>
      </c>
      <c r="J67" s="137">
        <v>1.0791366906474821E-2</v>
      </c>
      <c r="K67" s="137">
        <v>8.5999999999999993E-2</v>
      </c>
      <c r="L67" s="222">
        <v>1.8000000000000002E-2</v>
      </c>
      <c r="M67" s="222">
        <v>8.7999999999999995E-2</v>
      </c>
      <c r="N67" s="306">
        <v>4.2016806722689074E-3</v>
      </c>
      <c r="O67" s="137">
        <v>0.13848333333333332</v>
      </c>
      <c r="P67" s="137">
        <v>6.9547420965058226E-2</v>
      </c>
      <c r="Q67" s="151">
        <v>0.33300000000000002</v>
      </c>
      <c r="R67" s="286">
        <v>1.6386726751331422E-3</v>
      </c>
      <c r="S67" s="201">
        <v>0.26900000000000002</v>
      </c>
      <c r="T67" s="306">
        <v>7.6E-3</v>
      </c>
      <c r="V67" s="7"/>
    </row>
    <row r="68" spans="1:32">
      <c r="A68" s="19" t="s">
        <v>112</v>
      </c>
      <c r="B68" s="213" t="s">
        <v>118</v>
      </c>
      <c r="C68" s="13">
        <v>10239</v>
      </c>
      <c r="D68" s="13">
        <v>7432</v>
      </c>
      <c r="E68" s="13">
        <v>17671</v>
      </c>
      <c r="F68" s="137">
        <v>0.15913806110901546</v>
      </c>
      <c r="G68" s="137">
        <v>0.569549226706903</v>
      </c>
      <c r="H68" s="137">
        <v>0.31206225680933852</v>
      </c>
      <c r="I68" s="137">
        <v>6.6000000000000003E-2</v>
      </c>
      <c r="J68" s="137">
        <v>1.2248345769393215E-2</v>
      </c>
      <c r="K68" s="137">
        <v>9.1999999999999998E-2</v>
      </c>
      <c r="L68" s="222">
        <v>1.7000000000000001E-2</v>
      </c>
      <c r="M68" s="222">
        <v>7.8E-2</v>
      </c>
      <c r="N68" s="306">
        <v>5.9846110002849812E-3</v>
      </c>
      <c r="O68" s="137">
        <v>0.15042040229885056</v>
      </c>
      <c r="P68" s="137">
        <v>9.176098822177535E-2</v>
      </c>
      <c r="Q68" s="151">
        <v>0</v>
      </c>
      <c r="R68" s="286">
        <v>1.5556419801100061E-3</v>
      </c>
      <c r="S68" s="201">
        <v>0.21199999999999999</v>
      </c>
      <c r="T68" s="306">
        <v>8.9999999999999993E-3</v>
      </c>
      <c r="V68" s="7"/>
    </row>
    <row r="69" spans="1:32">
      <c r="A69" s="19" t="s">
        <v>113</v>
      </c>
      <c r="B69" s="213" t="s">
        <v>122</v>
      </c>
      <c r="C69" s="13">
        <v>871</v>
      </c>
      <c r="D69" s="13">
        <v>650</v>
      </c>
      <c r="E69" s="13">
        <v>1521</v>
      </c>
      <c r="F69" s="137">
        <v>0.17336152219873149</v>
      </c>
      <c r="G69" s="137">
        <v>0.67917547568710357</v>
      </c>
      <c r="H69" s="137">
        <v>0.40477968633308437</v>
      </c>
      <c r="I69" s="137">
        <v>0.113</v>
      </c>
      <c r="J69" s="137">
        <v>1.386748844375963E-2</v>
      </c>
      <c r="K69" s="137">
        <v>0.11700000000000001</v>
      </c>
      <c r="L69" s="222">
        <v>9.0000000000000011E-3</v>
      </c>
      <c r="M69" s="222">
        <v>0.08</v>
      </c>
      <c r="N69" s="306">
        <v>0</v>
      </c>
      <c r="O69" s="137">
        <v>0.20738709677419354</v>
      </c>
      <c r="P69" s="137">
        <v>0.14325806451612902</v>
      </c>
      <c r="Q69" s="151">
        <v>0</v>
      </c>
      <c r="R69" s="286">
        <v>1.7825311942959001E-3</v>
      </c>
      <c r="S69" s="201">
        <v>0.249</v>
      </c>
      <c r="T69" s="306">
        <v>1.15E-2</v>
      </c>
      <c r="V69" s="7"/>
    </row>
    <row r="70" spans="1:32">
      <c r="A70" s="19" t="s">
        <v>114</v>
      </c>
      <c r="B70" s="213" t="s">
        <v>118</v>
      </c>
      <c r="C70" s="13">
        <v>15734</v>
      </c>
      <c r="D70" s="13">
        <v>10858</v>
      </c>
      <c r="E70" s="13">
        <v>26592</v>
      </c>
      <c r="F70" s="137">
        <v>0.15052061904611197</v>
      </c>
      <c r="G70" s="137">
        <v>0.57806120834256414</v>
      </c>
      <c r="H70" s="137">
        <v>0.31742554325300493</v>
      </c>
      <c r="I70" s="137">
        <v>9.4E-2</v>
      </c>
      <c r="J70" s="137">
        <v>1.9452959207734023E-2</v>
      </c>
      <c r="K70" s="137">
        <v>0.152</v>
      </c>
      <c r="L70" s="222">
        <v>2.2000000000000002E-2</v>
      </c>
      <c r="M70" s="222">
        <v>8.5999999999999993E-2</v>
      </c>
      <c r="N70" s="306">
        <v>6.3950301479992694E-3</v>
      </c>
      <c r="O70" s="137">
        <v>0.18672872667623544</v>
      </c>
      <c r="P70" s="137">
        <v>0.13017073170731705</v>
      </c>
      <c r="Q70" s="151">
        <v>0.125</v>
      </c>
      <c r="R70" s="286">
        <v>7.9769049608751806E-4</v>
      </c>
      <c r="S70" s="201">
        <v>0.17799999999999999</v>
      </c>
      <c r="T70" s="306">
        <v>1.12E-2</v>
      </c>
      <c r="V70" s="7"/>
    </row>
    <row r="71" spans="1:32">
      <c r="A71" s="546" t="str">
        <f>'1'!A70</f>
        <v>Statewide Total</v>
      </c>
      <c r="B71" s="547"/>
      <c r="C71" s="111">
        <f>SUM(C4:C70)</f>
        <v>432581</v>
      </c>
      <c r="D71" s="111">
        <f>SUM(D4:D70)</f>
        <v>296957</v>
      </c>
      <c r="E71" s="111">
        <f>SUM(E4:E70)</f>
        <v>729538</v>
      </c>
      <c r="F71" s="35">
        <v>0.19600000000000001</v>
      </c>
      <c r="G71" s="35">
        <v>0.58399999999999996</v>
      </c>
      <c r="H71" s="35">
        <v>0.39400000000000002</v>
      </c>
      <c r="I71" s="35">
        <v>8.8999999999999996E-2</v>
      </c>
      <c r="J71" s="35">
        <v>2.1999999999999999E-2</v>
      </c>
      <c r="K71" s="35">
        <v>0.158</v>
      </c>
      <c r="L71" s="35">
        <v>2.1000000000000001E-2</v>
      </c>
      <c r="M71" s="35">
        <v>8.4000000000000005E-2</v>
      </c>
      <c r="N71" s="152">
        <v>7.2500399084765603E-3</v>
      </c>
      <c r="O71" s="35">
        <v>0.221</v>
      </c>
      <c r="P71" s="35">
        <v>0.158</v>
      </c>
      <c r="Q71" s="35">
        <v>4.3999999999999997E-2</v>
      </c>
      <c r="R71" s="152">
        <v>1.1999999999999999E-3</v>
      </c>
      <c r="S71" s="35">
        <v>0.16500000000000001</v>
      </c>
      <c r="T71" s="152">
        <v>9.2093400334150137E-3</v>
      </c>
      <c r="V71" s="7"/>
    </row>
    <row r="72" spans="1:32" ht="12.75">
      <c r="A72" s="346" t="s">
        <v>613</v>
      </c>
      <c r="B72" s="103"/>
      <c r="C72" s="103"/>
      <c r="D72" s="103"/>
      <c r="E72" s="103"/>
      <c r="F72" s="103"/>
      <c r="G72" s="103"/>
      <c r="H72" s="265"/>
      <c r="I72" s="265"/>
      <c r="J72" s="265"/>
      <c r="K72" s="265"/>
      <c r="L72" s="265"/>
      <c r="M72" s="265"/>
      <c r="N72" s="265"/>
      <c r="O72" s="265"/>
      <c r="P72" s="265"/>
      <c r="Q72" s="265"/>
      <c r="R72" s="153"/>
      <c r="S72" s="148"/>
      <c r="T72" s="153"/>
      <c r="U72" s="103"/>
      <c r="V72" s="103"/>
      <c r="W72" s="103"/>
      <c r="X72" s="103"/>
      <c r="Y72" s="103"/>
      <c r="Z72" s="103"/>
      <c r="AA72" s="103"/>
      <c r="AB72" s="103"/>
      <c r="AC72" s="103"/>
      <c r="AD72" s="103"/>
      <c r="AE72" s="103"/>
    </row>
    <row r="73" spans="1:32" ht="11.25" customHeight="1">
      <c r="A73" s="135" t="s">
        <v>202</v>
      </c>
      <c r="B73" s="103"/>
      <c r="C73" s="103"/>
      <c r="D73" s="103"/>
      <c r="E73" s="103"/>
      <c r="F73" s="103"/>
      <c r="G73" s="103"/>
      <c r="H73" s="265"/>
      <c r="I73" s="265"/>
      <c r="J73" s="265"/>
      <c r="K73" s="265"/>
      <c r="L73" s="265"/>
      <c r="M73" s="265"/>
      <c r="N73" s="265"/>
      <c r="O73" s="265"/>
      <c r="P73" s="265"/>
      <c r="Q73" s="265"/>
      <c r="R73" s="153"/>
      <c r="S73" s="103"/>
      <c r="T73" s="153"/>
      <c r="U73" s="103"/>
      <c r="V73" s="103"/>
      <c r="W73" s="103"/>
      <c r="X73" s="103"/>
      <c r="Y73" s="103"/>
      <c r="Z73" s="103"/>
      <c r="AA73" s="103"/>
      <c r="AB73" s="103"/>
      <c r="AC73" s="103"/>
      <c r="AD73" s="103"/>
      <c r="AE73" s="103"/>
      <c r="AF73" s="103"/>
    </row>
    <row r="74" spans="1:32" ht="11.25" customHeight="1">
      <c r="A74" s="266" t="s">
        <v>297</v>
      </c>
      <c r="B74" s="103"/>
      <c r="C74" s="103"/>
      <c r="D74" s="265"/>
      <c r="E74" s="265"/>
      <c r="F74" s="265"/>
      <c r="G74" s="265"/>
      <c r="H74" s="265"/>
      <c r="I74" s="265"/>
      <c r="J74" s="265"/>
      <c r="K74" s="265"/>
      <c r="L74" s="265"/>
      <c r="M74" s="265"/>
      <c r="N74" s="265"/>
      <c r="O74" s="265"/>
      <c r="P74" s="265"/>
      <c r="Q74" s="265"/>
      <c r="R74" s="153"/>
      <c r="S74" s="265"/>
      <c r="T74" s="153"/>
      <c r="U74" s="265"/>
      <c r="V74" s="265"/>
      <c r="W74" s="265"/>
      <c r="X74" s="265"/>
      <c r="Y74" s="265"/>
      <c r="Z74" s="265"/>
      <c r="AA74" s="265"/>
      <c r="AB74" s="265"/>
      <c r="AC74" s="265"/>
      <c r="AD74" s="265"/>
      <c r="AE74" s="265"/>
      <c r="AF74" s="265"/>
    </row>
    <row r="75" spans="1:32" ht="11.25" customHeight="1">
      <c r="A75" s="457" t="s">
        <v>615</v>
      </c>
      <c r="B75" s="457"/>
      <c r="C75" s="457"/>
      <c r="D75" s="457"/>
      <c r="E75" s="457"/>
      <c r="F75" s="457"/>
      <c r="G75" s="457"/>
      <c r="H75" s="457"/>
      <c r="I75" s="457"/>
      <c r="J75" s="457"/>
      <c r="K75" s="457"/>
      <c r="L75" s="457"/>
      <c r="M75" s="457"/>
      <c r="N75" s="457"/>
      <c r="O75" s="457"/>
      <c r="P75" s="457"/>
      <c r="Q75" s="457"/>
      <c r="R75" s="287"/>
      <c r="S75" s="103"/>
      <c r="T75" s="153"/>
      <c r="U75" s="103"/>
      <c r="V75" s="103"/>
      <c r="W75" s="103"/>
      <c r="X75" s="103"/>
      <c r="Y75" s="103"/>
      <c r="Z75" s="103"/>
      <c r="AA75" s="103"/>
      <c r="AB75" s="103"/>
      <c r="AC75" s="103"/>
      <c r="AD75" s="103"/>
      <c r="AE75" s="103"/>
      <c r="AF75" s="103"/>
    </row>
    <row r="76" spans="1:32" ht="11.25" customHeight="1">
      <c r="A76" s="457" t="s">
        <v>614</v>
      </c>
      <c r="B76" s="457"/>
      <c r="C76" s="457"/>
      <c r="D76" s="457"/>
      <c r="E76" s="457"/>
      <c r="F76" s="457"/>
      <c r="G76" s="457"/>
      <c r="H76" s="457"/>
      <c r="I76" s="457"/>
      <c r="J76" s="457"/>
      <c r="K76" s="457"/>
      <c r="L76" s="457"/>
      <c r="M76" s="457"/>
      <c r="N76" s="457"/>
      <c r="O76" s="457"/>
      <c r="P76" s="457"/>
      <c r="Q76" s="457"/>
      <c r="R76" s="287"/>
      <c r="S76" s="103"/>
      <c r="T76" s="153"/>
      <c r="U76" s="103"/>
      <c r="V76" s="103"/>
      <c r="W76" s="103"/>
      <c r="X76" s="103"/>
      <c r="Y76" s="103"/>
      <c r="Z76" s="103"/>
      <c r="AA76" s="103"/>
      <c r="AB76" s="103"/>
      <c r="AC76" s="103"/>
      <c r="AD76" s="103"/>
      <c r="AE76" s="103"/>
      <c r="AF76" s="103"/>
    </row>
    <row r="77" spans="1:32">
      <c r="A77" s="319" t="s">
        <v>619</v>
      </c>
    </row>
    <row r="78" spans="1:32">
      <c r="A78" s="388" t="s">
        <v>620</v>
      </c>
    </row>
    <row r="79" spans="1:32">
      <c r="A79" s="319" t="s">
        <v>622</v>
      </c>
    </row>
    <row r="80" spans="1:32" ht="11.25" customHeight="1">
      <c r="A80" s="320" t="s">
        <v>630</v>
      </c>
      <c r="B80" s="317"/>
      <c r="C80" s="317"/>
      <c r="D80" s="317"/>
      <c r="E80" s="317"/>
      <c r="F80" s="317"/>
      <c r="G80" s="317"/>
      <c r="H80" s="317"/>
      <c r="I80" s="317"/>
      <c r="J80" s="317"/>
      <c r="K80" s="317"/>
      <c r="L80" s="317"/>
      <c r="M80" s="317"/>
      <c r="N80" s="317"/>
      <c r="O80" s="317"/>
      <c r="P80" s="317"/>
      <c r="Q80" s="317"/>
      <c r="R80" s="153"/>
      <c r="S80" s="317"/>
      <c r="T80" s="153"/>
      <c r="U80" s="317"/>
      <c r="V80" s="317"/>
      <c r="W80" s="317"/>
      <c r="X80" s="317"/>
      <c r="Y80" s="317"/>
      <c r="Z80" s="317"/>
      <c r="AA80" s="317"/>
      <c r="AB80" s="317"/>
      <c r="AC80" s="317"/>
      <c r="AD80" s="317"/>
      <c r="AE80" s="317"/>
      <c r="AF80" s="317"/>
    </row>
    <row r="82" spans="1:32">
      <c r="B82" s="318"/>
      <c r="C82" s="318"/>
      <c r="D82" s="318"/>
      <c r="E82" s="318"/>
      <c r="F82" s="318"/>
      <c r="G82" s="318"/>
      <c r="H82" s="318"/>
      <c r="I82" s="318"/>
      <c r="J82" s="318"/>
      <c r="K82" s="318"/>
      <c r="L82" s="318"/>
      <c r="M82" s="318"/>
      <c r="N82" s="318"/>
      <c r="O82" s="318"/>
      <c r="P82" s="318"/>
      <c r="Q82" s="318"/>
      <c r="R82" s="153"/>
      <c r="S82" s="318"/>
      <c r="T82" s="153"/>
      <c r="U82" s="318"/>
      <c r="V82" s="318"/>
      <c r="W82" s="318"/>
      <c r="X82" s="318"/>
      <c r="Y82" s="318"/>
      <c r="Z82" s="318"/>
      <c r="AA82" s="318"/>
      <c r="AB82" s="318"/>
      <c r="AC82" s="318"/>
      <c r="AD82" s="318"/>
      <c r="AE82" s="318"/>
      <c r="AF82" s="318"/>
    </row>
    <row r="84" spans="1:32" ht="11.25" customHeight="1">
      <c r="A84" s="1"/>
      <c r="B84" s="317"/>
      <c r="C84" s="317"/>
      <c r="D84" s="317"/>
      <c r="E84" s="317"/>
      <c r="F84" s="317"/>
      <c r="G84" s="149"/>
      <c r="H84" s="149"/>
      <c r="I84" s="149"/>
      <c r="J84" s="149"/>
      <c r="K84" s="149"/>
      <c r="L84" s="149"/>
      <c r="M84" s="149"/>
      <c r="N84" s="149"/>
      <c r="O84" s="149"/>
      <c r="P84" s="149"/>
      <c r="Q84" s="149"/>
      <c r="R84" s="153"/>
      <c r="S84" s="317"/>
      <c r="T84" s="153"/>
      <c r="U84" s="317"/>
      <c r="V84" s="317"/>
      <c r="W84" s="317"/>
      <c r="X84" s="317"/>
      <c r="Y84" s="317"/>
      <c r="Z84" s="317"/>
      <c r="AA84" s="317"/>
      <c r="AB84" s="317"/>
      <c r="AC84" s="317"/>
      <c r="AD84" s="317"/>
      <c r="AE84" s="317"/>
      <c r="AF84" s="317"/>
    </row>
    <row r="85" spans="1:32" ht="11.25" customHeight="1">
      <c r="A85" s="1"/>
      <c r="B85" s="103"/>
      <c r="C85" s="103"/>
      <c r="D85" s="103"/>
      <c r="E85" s="103"/>
      <c r="F85" s="103"/>
      <c r="G85" s="103"/>
      <c r="H85" s="265"/>
      <c r="I85" s="265"/>
      <c r="J85" s="265"/>
      <c r="K85" s="265"/>
      <c r="L85" s="265"/>
      <c r="M85" s="265"/>
      <c r="N85" s="265"/>
      <c r="O85" s="265"/>
      <c r="P85" s="265"/>
      <c r="Q85" s="265"/>
      <c r="R85" s="153"/>
      <c r="S85" s="103"/>
      <c r="T85" s="153"/>
      <c r="U85" s="103"/>
      <c r="V85" s="103"/>
      <c r="W85" s="103"/>
      <c r="X85" s="103"/>
      <c r="Y85" s="103"/>
      <c r="Z85" s="103"/>
      <c r="AA85" s="103"/>
      <c r="AB85" s="103"/>
      <c r="AC85" s="103"/>
      <c r="AD85" s="103"/>
      <c r="AE85" s="103"/>
      <c r="AF85" s="103"/>
    </row>
    <row r="86" spans="1:32" ht="11.25" customHeight="1">
      <c r="A86" s="1"/>
      <c r="B86" s="103"/>
      <c r="C86" s="103"/>
      <c r="D86" s="103"/>
      <c r="E86" s="103"/>
      <c r="F86" s="103"/>
      <c r="G86" s="103"/>
      <c r="H86" s="265"/>
      <c r="I86" s="265"/>
      <c r="J86" s="265"/>
      <c r="K86" s="265"/>
      <c r="L86" s="265"/>
      <c r="M86" s="265"/>
      <c r="N86" s="265"/>
      <c r="O86" s="265"/>
      <c r="P86" s="265"/>
      <c r="Q86" s="265"/>
      <c r="R86" s="153"/>
      <c r="S86" s="103"/>
      <c r="T86" s="153"/>
      <c r="U86" s="103"/>
      <c r="V86" s="103"/>
      <c r="W86" s="103"/>
      <c r="X86" s="103"/>
      <c r="Y86" s="103"/>
      <c r="Z86" s="103"/>
      <c r="AA86" s="103"/>
      <c r="AB86" s="103"/>
      <c r="AC86" s="103"/>
      <c r="AD86" s="103"/>
      <c r="AE86" s="103"/>
      <c r="AF86" s="103"/>
    </row>
  </sheetData>
  <mergeCells count="7">
    <mergeCell ref="A76:Q76"/>
    <mergeCell ref="A75:Q75"/>
    <mergeCell ref="A1:Q1"/>
    <mergeCell ref="B2:B3"/>
    <mergeCell ref="A2:A3"/>
    <mergeCell ref="A71:B71"/>
    <mergeCell ref="C3:T3"/>
  </mergeCells>
  <phoneticPr fontId="3" type="noConversion"/>
  <pageMargins left="0.25" right="0.25" top="0.25" bottom="0.5" header="0.25" footer="0.25"/>
  <pageSetup scale="53" fitToHeight="2" orientation="landscape" r:id="rId1"/>
  <headerFooter alignWithMargins="0">
    <oddFooter>&amp;L&amp;8Prepared by:  Office of Child Development and Early Learning&amp;C&amp;8&amp;P&amp;R&amp;8Updated: 11/1/2011</oddFooter>
  </headerFooter>
  <rowBreaks count="1" manualBreakCount="1">
    <brk id="60" max="16383" man="1"/>
  </rowBreaks>
</worksheet>
</file>

<file path=xl/worksheets/sheet18.xml><?xml version="1.0" encoding="utf-8"?>
<worksheet xmlns="http://schemas.openxmlformats.org/spreadsheetml/2006/main" xmlns:r="http://schemas.openxmlformats.org/officeDocument/2006/relationships">
  <sheetPr codeName="Sheet21" enableFormatConditionsCalculation="0">
    <tabColor indexed="8"/>
    <pageSetUpPr fitToPage="1"/>
  </sheetPr>
  <dimension ref="A1:AJ78"/>
  <sheetViews>
    <sheetView zoomScaleNormal="100" workbookViewId="0">
      <pane xSplit="2" ySplit="2" topLeftCell="C51" activePane="bottomRight" state="frozen"/>
      <selection pane="topRight" activeCell="C1" sqref="C1"/>
      <selection pane="bottomLeft" activeCell="A3" sqref="A3"/>
      <selection pane="bottomRight" activeCell="AH3" sqref="AH3:AH69"/>
    </sheetView>
  </sheetViews>
  <sheetFormatPr defaultColWidth="12.7109375" defaultRowHeight="12.75"/>
  <cols>
    <col min="1" max="1" width="16.7109375" style="93" customWidth="1"/>
    <col min="2" max="2" width="12" style="94" bestFit="1" customWidth="1"/>
    <col min="3" max="3" width="15.7109375" style="95" customWidth="1"/>
    <col min="4" max="4" width="5.28515625" style="94" bestFit="1" customWidth="1"/>
    <col min="5" max="5" width="13.7109375" style="263" customWidth="1"/>
    <col min="6" max="6" width="5.28515625" style="94" bestFit="1" customWidth="1"/>
    <col min="7" max="7" width="12" style="95" bestFit="1" customWidth="1"/>
    <col min="8" max="8" width="5.28515625" style="94" bestFit="1" customWidth="1"/>
    <col min="9" max="9" width="11.7109375" style="95" bestFit="1" customWidth="1"/>
    <col min="10" max="10" width="5.28515625" style="94" bestFit="1" customWidth="1"/>
    <col min="11" max="11" width="11.42578125" style="94" customWidth="1"/>
    <col min="12" max="12" width="5.28515625" style="94" bestFit="1" customWidth="1"/>
    <col min="13" max="13" width="12.7109375" style="98" customWidth="1"/>
    <col min="14" max="14" width="5.28515625" style="94" bestFit="1" customWidth="1"/>
    <col min="15" max="15" width="11.85546875" style="98" customWidth="1"/>
    <col min="16" max="16" width="5.28515625" style="94" bestFit="1" customWidth="1"/>
    <col min="17" max="17" width="10.5703125" style="98" bestFit="1" customWidth="1"/>
    <col min="18" max="18" width="5.28515625" style="94" bestFit="1" customWidth="1"/>
    <col min="19" max="19" width="10" style="98" customWidth="1"/>
    <col min="20" max="20" width="5.28515625" style="94" bestFit="1" customWidth="1"/>
    <col min="21" max="21" width="9" style="263" customWidth="1"/>
    <col min="22" max="22" width="5.28515625" style="94" bestFit="1" customWidth="1"/>
    <col min="23" max="23" width="8.5703125" style="263" customWidth="1"/>
    <col min="24" max="24" width="5.28515625" style="94" bestFit="1" customWidth="1"/>
    <col min="25" max="25" width="7.7109375" style="263" customWidth="1"/>
    <col min="26" max="26" width="5.28515625" style="94" bestFit="1" customWidth="1"/>
    <col min="27" max="27" width="12.42578125" style="158" customWidth="1"/>
    <col min="28" max="28" width="5.28515625" style="94" bestFit="1" customWidth="1"/>
    <col min="29" max="29" width="12.42578125" style="98" customWidth="1"/>
    <col min="30" max="30" width="5.28515625" style="94" bestFit="1" customWidth="1"/>
    <col min="31" max="31" width="16" style="158" bestFit="1" customWidth="1"/>
    <col min="32" max="32" width="5.28515625" style="94" bestFit="1" customWidth="1"/>
    <col min="33" max="33" width="5.28515625" style="96" bestFit="1" customWidth="1"/>
    <col min="34" max="34" width="7.7109375" style="97" bestFit="1" customWidth="1"/>
    <col min="35" max="35" width="12.7109375" style="263"/>
    <col min="37" max="16384" width="12.7109375" style="263"/>
  </cols>
  <sheetData>
    <row r="1" spans="1:36" s="64" customFormat="1">
      <c r="A1" s="102" t="str">
        <f>'Table of Contents'!B23&amp;":  "&amp;'Table of Contents'!C23</f>
        <v>Tab 17:  Combined Risk Indicators</v>
      </c>
      <c r="B1" s="264"/>
      <c r="C1" s="264"/>
      <c r="D1" s="264"/>
      <c r="E1" s="264"/>
      <c r="F1" s="264"/>
      <c r="G1" s="264"/>
      <c r="H1" s="264"/>
      <c r="I1" s="264"/>
      <c r="J1" s="264"/>
      <c r="K1" s="264"/>
      <c r="L1" s="264"/>
      <c r="M1" s="264"/>
      <c r="N1" s="264"/>
      <c r="O1" s="140"/>
      <c r="P1" s="264"/>
      <c r="Q1" s="140"/>
      <c r="R1" s="264"/>
      <c r="S1" s="140"/>
      <c r="T1" s="264"/>
      <c r="U1" s="264"/>
      <c r="V1" s="264"/>
      <c r="W1" s="264"/>
      <c r="X1" s="264"/>
      <c r="Y1" s="264"/>
      <c r="Z1" s="264"/>
      <c r="AA1" s="155"/>
      <c r="AB1" s="264"/>
      <c r="AC1" s="140"/>
      <c r="AD1" s="264"/>
      <c r="AE1" s="155"/>
      <c r="AF1" s="264"/>
      <c r="AG1" s="264"/>
      <c r="AH1" s="330"/>
      <c r="AJ1"/>
    </row>
    <row r="2" spans="1:36" s="63" customFormat="1" ht="84">
      <c r="A2" s="54" t="str">
        <f>'1'!A2</f>
        <v>County</v>
      </c>
      <c r="B2" s="50" t="str">
        <f>'1'!C2</f>
        <v>County Classification</v>
      </c>
      <c r="C2" s="56" t="str">
        <f>'16'!F2</f>
        <v>% of Children Under 5 Living in Economically High Risk Families (100% FPL)**</v>
      </c>
      <c r="D2" s="51" t="s">
        <v>194</v>
      </c>
      <c r="E2" s="56" t="str">
        <f>'16'!G2</f>
        <v>% of Children Under 5 Living in Economically At Risk Families (300% FPL)**</v>
      </c>
      <c r="F2" s="51" t="s">
        <v>194</v>
      </c>
      <c r="G2" s="56" t="str">
        <f>'16'!H2</f>
        <v>% of Children Receiving Free/Reduced Lunch***</v>
      </c>
      <c r="H2" s="51" t="s">
        <v>194</v>
      </c>
      <c r="I2" s="56" t="str">
        <f>'16'!I2</f>
        <v>% of Children Born to Young and Single Mothers^</v>
      </c>
      <c r="J2" s="51" t="s">
        <v>194</v>
      </c>
      <c r="K2" s="50" t="str">
        <f>'16'!J2</f>
        <v>Birth Rate to Mothers, Ages 15-17^</v>
      </c>
      <c r="L2" s="51" t="s">
        <v>194</v>
      </c>
      <c r="M2" s="50" t="str">
        <f>'16'!K2</f>
        <v>% of Births to Mothers with Less than a High School Degree^</v>
      </c>
      <c r="N2" s="51" t="s">
        <v>194</v>
      </c>
      <c r="O2" s="56" t="str">
        <f>'16'!L2</f>
        <v>% Births Considered Very Preterm (&lt; 32wks)^^</v>
      </c>
      <c r="P2" s="51" t="s">
        <v>194</v>
      </c>
      <c r="Q2" s="56" t="str">
        <f>'16'!M2</f>
        <v>% of Babies Born at Low Birth Weight (&lt;2500g)^</v>
      </c>
      <c r="R2" s="51" t="s">
        <v>194</v>
      </c>
      <c r="S2" s="51" t="str">
        <f>'16'!N2</f>
        <v>% of Deaths of Children under the Age of 1 (Infant Mortality)^</v>
      </c>
      <c r="T2" s="51" t="s">
        <v>194</v>
      </c>
      <c r="U2" s="51" t="str">
        <f>'16'!O2</f>
        <v>% Below Proficient Reading 3rd Grade PSSA***</v>
      </c>
      <c r="V2" s="51" t="s">
        <v>194</v>
      </c>
      <c r="W2" s="51" t="str">
        <f>'16'!P2</f>
        <v>% Below Proficient Math 3rd Grade PSSA***</v>
      </c>
      <c r="X2" s="51" t="s">
        <v>194</v>
      </c>
      <c r="Y2" s="51" t="str">
        <f>'16'!Q2</f>
        <v>% School Districts Not Meeting AYP***</v>
      </c>
      <c r="Z2" s="51" t="s">
        <v>194</v>
      </c>
      <c r="AA2" s="156" t="str">
        <f>'16'!R2</f>
        <v>% of Substantiated Cases of Abuse and Neglect for Children Under 5^^^</v>
      </c>
      <c r="AB2" s="51" t="s">
        <v>194</v>
      </c>
      <c r="AC2" s="51" t="str">
        <f>'16'!S2</f>
        <v>% of Children Born to Mothers Who Used Tobacco during Pregnancy^</v>
      </c>
      <c r="AD2" s="51" t="s">
        <v>194</v>
      </c>
      <c r="AE2" s="156" t="str">
        <f>'16'!T2</f>
        <v>Percent of Children under Age 18 with Documented Cases of Maltreatment^</v>
      </c>
      <c r="AF2" s="51" t="s">
        <v>194</v>
      </c>
      <c r="AG2" s="52" t="s">
        <v>195</v>
      </c>
      <c r="AH2" s="53" t="s">
        <v>125</v>
      </c>
      <c r="AJ2" s="154"/>
    </row>
    <row r="3" spans="1:36">
      <c r="A3" s="19" t="s">
        <v>50</v>
      </c>
      <c r="B3" s="293" t="s">
        <v>122</v>
      </c>
      <c r="C3" s="55">
        <f>'16'!F4</f>
        <v>0.14899425287356322</v>
      </c>
      <c r="D3" s="292">
        <f t="shared" ref="D3:D34" si="0">IF(OR(C3&lt;C$71,C3=C$71),1,IF(AND(C3&gt;C$71,OR(C3&lt;C$72,C3=C$72)),2,IF(AND(C3&gt;C$72,OR(C3&lt;C$73,C3=C$73)),3,4)))</f>
        <v>1</v>
      </c>
      <c r="E3" s="55">
        <f>'16'!G4</f>
        <v>0.62399425287356325</v>
      </c>
      <c r="F3" s="292">
        <f t="shared" ref="F3:F34" si="1">IF(OR(E3&lt;E$71,E3=E$71),1,IF(AND(E3&gt;E$71,OR(E3&lt;E$72,E3=E$72)),2,IF(AND(E3&gt;E$72,OR(E3&lt;E$73,E3=E$73)),3,4)))</f>
        <v>2</v>
      </c>
      <c r="G3" s="55">
        <f>'16'!H4</f>
        <v>0.33034009757477195</v>
      </c>
      <c r="H3" s="292">
        <f t="shared" ref="H3:H34" si="2">IF(OR(G3&lt;G$71,G3=G$71),1,IF(AND(G3&gt;G$71,OR(G3&lt;G$72,G3=G$72)),2,IF(AND(G3&gt;G$72,OR(G3&lt;G$73,G3=G$73)),3,4)))</f>
        <v>1</v>
      </c>
      <c r="I3" s="55">
        <f>'16'!I4</f>
        <v>9.0999999999999998E-2</v>
      </c>
      <c r="J3" s="292">
        <f t="shared" ref="J3:J34" si="3">IF(OR(I3&lt;I$71,I3=I$71),1,IF(AND(I3&gt;I$71,OR(I3&lt;I$72,I3=I$72)),2,IF(AND(I3&gt;I$72,OR(I3&lt;I$73,I3=I$73)),3,4)))</f>
        <v>3</v>
      </c>
      <c r="K3" s="55">
        <f>'16'!J4</f>
        <v>9.2511013215859032E-3</v>
      </c>
      <c r="L3" s="292">
        <f t="shared" ref="L3:L34" si="4">IF(OR(K3&lt;K$71,K3=K$71),1,IF(AND(K3&gt;K$71,OR(K3&lt;K$72,K3=K$72)),2,IF(AND(K3&gt;K$72,OR(K3&lt;K$73,K3=K$73)),3,4)))</f>
        <v>1</v>
      </c>
      <c r="M3" s="55">
        <f>'16'!K4</f>
        <v>0.16600000000000001</v>
      </c>
      <c r="N3" s="292">
        <f t="shared" ref="N3:N34" si="5">IF(OR(M3&lt;M$71,M3=M$71),1,IF(AND(M3&gt;M$71,OR(M3&lt;M$72,M3=M$72)),2,IF(AND(M3&gt;M$72,OR(M3&lt;M$73,M3=M$73)),3,4)))</f>
        <v>3</v>
      </c>
      <c r="O3" s="289">
        <f>'16'!L4</f>
        <v>1.9E-2</v>
      </c>
      <c r="P3" s="292">
        <f t="shared" ref="P3:P34" si="6">IF(OR(O3&lt;O$71,O3=O$71),1,IF(AND(O3&gt;O$71,OR(O3&lt;O$72,O3=O$72)),2,IF(AND(O3&gt;O$72,OR(O3&lt;O$73,O3=O$73)),3,4)))</f>
        <v>3</v>
      </c>
      <c r="Q3" s="289">
        <v>7.8E-2</v>
      </c>
      <c r="R3" s="292">
        <f t="shared" ref="R3:AF34" si="7">IF(OR(Q3&lt;Q$71,Q3=Q$71),1,IF(AND(Q3&gt;Q$71,OR(Q3&lt;Q$72,Q3=Q$72)),2,IF(AND(Q3&gt;Q$72,OR(Q3&lt;Q$73,Q3=Q$73)),3,4)))</f>
        <v>2</v>
      </c>
      <c r="S3" s="289">
        <f>'16'!N4</f>
        <v>6.029285099052541E-3</v>
      </c>
      <c r="T3" s="292">
        <f t="shared" si="7"/>
        <v>2</v>
      </c>
      <c r="U3" s="289">
        <f>'16'!O4</f>
        <v>0.26202721774193549</v>
      </c>
      <c r="V3" s="292">
        <f t="shared" si="7"/>
        <v>4</v>
      </c>
      <c r="W3" s="289">
        <f>'16'!P4</f>
        <v>0.1705070564516129</v>
      </c>
      <c r="X3" s="292">
        <f t="shared" si="7"/>
        <v>3</v>
      </c>
      <c r="Y3" s="289">
        <f>'16'!Q4</f>
        <v>0</v>
      </c>
      <c r="Z3" s="292">
        <f t="shared" si="7"/>
        <v>1</v>
      </c>
      <c r="AA3" s="290">
        <f>'16'!R4</f>
        <v>1.7331022530329288E-3</v>
      </c>
      <c r="AB3" s="292">
        <f t="shared" si="7"/>
        <v>3</v>
      </c>
      <c r="AC3" s="289">
        <f>'16'!S4</f>
        <v>0.184</v>
      </c>
      <c r="AD3" s="292">
        <f t="shared" ref="AD3:AD66" si="8">IF(OR(AC3&lt;AC$71,AC3=AC$71),1,IF(AND(AC3&gt;AC$71,OR(AC3&lt;AC$72,AC3=AC$72)),2,IF(AND(AC3&gt;AC$72,OR(AC3&lt;AC$73,AC3=AC$73)),3,4)))</f>
        <v>2</v>
      </c>
      <c r="AE3" s="289">
        <f>'16'!T4</f>
        <v>8.4000000000000012E-3</v>
      </c>
      <c r="AF3" s="292">
        <f t="shared" si="7"/>
        <v>2</v>
      </c>
      <c r="AG3" s="124">
        <f t="shared" ref="AG3:AG34" si="9">D3+F3+H3+J3+L3+N3+P3+R3+T3+V3+X3+Z3+AB3+AD3+AF3</f>
        <v>33</v>
      </c>
      <c r="AH3" s="348">
        <f t="shared" ref="AH3:AH34" si="10">AG3/15</f>
        <v>2.2000000000000002</v>
      </c>
      <c r="AI3" s="143"/>
    </row>
    <row r="4" spans="1:36">
      <c r="A4" s="19" t="s">
        <v>51</v>
      </c>
      <c r="B4" s="293" t="s">
        <v>118</v>
      </c>
      <c r="C4" s="55">
        <f>'16'!F5</f>
        <v>0.20176963595319028</v>
      </c>
      <c r="D4" s="292">
        <f t="shared" si="0"/>
        <v>2</v>
      </c>
      <c r="E4" s="55">
        <f>'16'!G5</f>
        <v>0.53779288512934953</v>
      </c>
      <c r="F4" s="292">
        <f t="shared" si="1"/>
        <v>1</v>
      </c>
      <c r="G4" s="55">
        <f>'16'!H5</f>
        <v>0.3705703923508078</v>
      </c>
      <c r="H4" s="292">
        <f t="shared" si="2"/>
        <v>2</v>
      </c>
      <c r="I4" s="55">
        <f>'16'!I5</f>
        <v>7.6999999999999999E-2</v>
      </c>
      <c r="J4" s="292">
        <f t="shared" si="3"/>
        <v>2</v>
      </c>
      <c r="K4" s="55">
        <f>'16'!J5</f>
        <v>1.9796557120500782E-2</v>
      </c>
      <c r="L4" s="292">
        <f t="shared" si="4"/>
        <v>4</v>
      </c>
      <c r="M4" s="55">
        <f>'16'!K5</f>
        <v>8.4000000000000005E-2</v>
      </c>
      <c r="N4" s="292">
        <f t="shared" si="5"/>
        <v>1</v>
      </c>
      <c r="O4" s="289">
        <f>'16'!L5</f>
        <v>2.1000000000000001E-2</v>
      </c>
      <c r="P4" s="292">
        <f t="shared" si="6"/>
        <v>4</v>
      </c>
      <c r="Q4" s="289">
        <v>8.1000000000000003E-2</v>
      </c>
      <c r="R4" s="292">
        <f t="shared" si="7"/>
        <v>3</v>
      </c>
      <c r="S4" s="289">
        <f>'16'!N5</f>
        <v>8.142116950407105E-3</v>
      </c>
      <c r="T4" s="292">
        <f t="shared" si="7"/>
        <v>3</v>
      </c>
      <c r="U4" s="289">
        <f>'16'!O5</f>
        <v>0.20249901594174383</v>
      </c>
      <c r="V4" s="292">
        <f t="shared" si="7"/>
        <v>2</v>
      </c>
      <c r="W4" s="289">
        <f>'16'!P5</f>
        <v>0.13762042502951594</v>
      </c>
      <c r="X4" s="292">
        <f t="shared" si="7"/>
        <v>2</v>
      </c>
      <c r="Y4" s="289">
        <f>'16'!Q5</f>
        <v>0.11600000000000001</v>
      </c>
      <c r="Z4" s="292">
        <f t="shared" si="7"/>
        <v>4</v>
      </c>
      <c r="AA4" s="290">
        <f>'16'!R5</f>
        <v>5.3384582532564596E-4</v>
      </c>
      <c r="AB4" s="292">
        <f t="shared" si="7"/>
        <v>1</v>
      </c>
      <c r="AC4" s="289">
        <f>'16'!S5</f>
        <v>0.16200000000000001</v>
      </c>
      <c r="AD4" s="292">
        <f t="shared" si="8"/>
        <v>1</v>
      </c>
      <c r="AE4" s="289">
        <f>'16'!T5</f>
        <v>6.3E-3</v>
      </c>
      <c r="AF4" s="292">
        <f t="shared" si="7"/>
        <v>1</v>
      </c>
      <c r="AG4" s="124">
        <f t="shared" si="9"/>
        <v>33</v>
      </c>
      <c r="AH4" s="348">
        <f t="shared" si="10"/>
        <v>2.2000000000000002</v>
      </c>
      <c r="AI4" s="143"/>
    </row>
    <row r="5" spans="1:36">
      <c r="A5" s="19" t="s">
        <v>52</v>
      </c>
      <c r="B5" s="293" t="s">
        <v>122</v>
      </c>
      <c r="C5" s="55">
        <f>'16'!F6</f>
        <v>0.2154372252076209</v>
      </c>
      <c r="D5" s="292">
        <f t="shared" si="0"/>
        <v>3</v>
      </c>
      <c r="E5" s="55">
        <f>'16'!G6</f>
        <v>0.7127503663898388</v>
      </c>
      <c r="F5" s="292">
        <f t="shared" si="1"/>
        <v>3</v>
      </c>
      <c r="G5" s="55">
        <f>'16'!H6</f>
        <v>0.40948927168328803</v>
      </c>
      <c r="H5" s="292">
        <f t="shared" si="2"/>
        <v>2</v>
      </c>
      <c r="I5" s="55">
        <f>'16'!I6</f>
        <v>9.4E-2</v>
      </c>
      <c r="J5" s="292">
        <f t="shared" si="3"/>
        <v>3</v>
      </c>
      <c r="K5" s="55">
        <f>'16'!J6</f>
        <v>1.5261044176706828E-2</v>
      </c>
      <c r="L5" s="292">
        <f t="shared" si="4"/>
        <v>3</v>
      </c>
      <c r="M5" s="55">
        <f>'16'!K6</f>
        <v>0.107</v>
      </c>
      <c r="N5" s="292">
        <f t="shared" si="5"/>
        <v>1</v>
      </c>
      <c r="O5" s="289">
        <f>'16'!L6</f>
        <v>1.9E-2</v>
      </c>
      <c r="P5" s="292">
        <f t="shared" si="6"/>
        <v>3</v>
      </c>
      <c r="Q5" s="289">
        <v>8.7999999999999995E-2</v>
      </c>
      <c r="R5" s="292">
        <f t="shared" si="7"/>
        <v>4</v>
      </c>
      <c r="S5" s="289">
        <f>'16'!N6</f>
        <v>5.2840158520475562E-3</v>
      </c>
      <c r="T5" s="292">
        <f t="shared" si="7"/>
        <v>2</v>
      </c>
      <c r="U5" s="289">
        <f>'16'!O6</f>
        <v>0.21718523878437046</v>
      </c>
      <c r="V5" s="292">
        <f t="shared" si="7"/>
        <v>3</v>
      </c>
      <c r="W5" s="289">
        <f>'16'!P6</f>
        <v>0.13444797687861271</v>
      </c>
      <c r="X5" s="292">
        <f t="shared" si="7"/>
        <v>2</v>
      </c>
      <c r="Y5" s="289">
        <f>'16'!Q6</f>
        <v>0</v>
      </c>
      <c r="Z5" s="292">
        <f t="shared" si="7"/>
        <v>1</v>
      </c>
      <c r="AA5" s="290">
        <f>'16'!R6</f>
        <v>1.8101887768295836E-3</v>
      </c>
      <c r="AB5" s="292">
        <f t="shared" si="7"/>
        <v>3</v>
      </c>
      <c r="AC5" s="289">
        <f>'16'!S6</f>
        <v>0.25800000000000001</v>
      </c>
      <c r="AD5" s="292">
        <f t="shared" si="8"/>
        <v>3</v>
      </c>
      <c r="AE5" s="289">
        <f>'16'!T6</f>
        <v>9.4000000000000004E-3</v>
      </c>
      <c r="AF5" s="292">
        <f t="shared" si="7"/>
        <v>2</v>
      </c>
      <c r="AG5" s="124">
        <f t="shared" si="9"/>
        <v>38</v>
      </c>
      <c r="AH5" s="348">
        <f t="shared" si="10"/>
        <v>2.5333333333333332</v>
      </c>
      <c r="AI5" s="143"/>
    </row>
    <row r="6" spans="1:36">
      <c r="A6" s="19" t="s">
        <v>53</v>
      </c>
      <c r="B6" s="293" t="s">
        <v>118</v>
      </c>
      <c r="C6" s="55">
        <f>'16'!F7</f>
        <v>0.18716476898466172</v>
      </c>
      <c r="D6" s="292">
        <f t="shared" si="0"/>
        <v>2</v>
      </c>
      <c r="E6" s="55">
        <f>'16'!G7</f>
        <v>0.64147925096452429</v>
      </c>
      <c r="F6" s="292">
        <f t="shared" si="1"/>
        <v>2</v>
      </c>
      <c r="G6" s="55">
        <f>'16'!H7</f>
        <v>0.38124405082150398</v>
      </c>
      <c r="H6" s="292">
        <f t="shared" si="2"/>
        <v>2</v>
      </c>
      <c r="I6" s="55">
        <f>'16'!I7</f>
        <v>0.09</v>
      </c>
      <c r="J6" s="292">
        <f t="shared" si="3"/>
        <v>3</v>
      </c>
      <c r="K6" s="55">
        <f>'16'!J7</f>
        <v>1.9469026548672566E-2</v>
      </c>
      <c r="L6" s="292">
        <f t="shared" si="4"/>
        <v>4</v>
      </c>
      <c r="M6" s="55">
        <f>'16'!K7</f>
        <v>0.108</v>
      </c>
      <c r="N6" s="292">
        <f t="shared" si="5"/>
        <v>1</v>
      </c>
      <c r="O6" s="289">
        <f>'16'!L7</f>
        <v>2.1000000000000001E-2</v>
      </c>
      <c r="P6" s="292">
        <f t="shared" si="6"/>
        <v>4</v>
      </c>
      <c r="Q6" s="289">
        <v>7.0000000000000007E-2</v>
      </c>
      <c r="R6" s="292">
        <f t="shared" si="7"/>
        <v>2</v>
      </c>
      <c r="S6" s="289">
        <f>'16'!N7</f>
        <v>5.5340343110127279E-3</v>
      </c>
      <c r="T6" s="292">
        <f t="shared" si="7"/>
        <v>2</v>
      </c>
      <c r="U6" s="289">
        <f>'16'!O7</f>
        <v>0.19480870083432653</v>
      </c>
      <c r="V6" s="292">
        <f t="shared" si="7"/>
        <v>2</v>
      </c>
      <c r="W6" s="289">
        <f>'16'!P7</f>
        <v>0.13690530077427043</v>
      </c>
      <c r="X6" s="292">
        <f t="shared" si="7"/>
        <v>2</v>
      </c>
      <c r="Y6" s="289">
        <f>'16'!Q7</f>
        <v>7.0999999999999994E-2</v>
      </c>
      <c r="Z6" s="292">
        <f t="shared" si="7"/>
        <v>4</v>
      </c>
      <c r="AA6" s="290">
        <f>'16'!R7</f>
        <v>1.1244799280332846E-3</v>
      </c>
      <c r="AB6" s="292">
        <f t="shared" si="7"/>
        <v>2</v>
      </c>
      <c r="AC6" s="289">
        <f>'16'!S7</f>
        <v>0.25900000000000001</v>
      </c>
      <c r="AD6" s="292">
        <f t="shared" si="8"/>
        <v>3</v>
      </c>
      <c r="AE6" s="289">
        <f>'16'!T7</f>
        <v>5.1999999999999998E-3</v>
      </c>
      <c r="AF6" s="292">
        <f t="shared" si="7"/>
        <v>1</v>
      </c>
      <c r="AG6" s="124">
        <f t="shared" si="9"/>
        <v>36</v>
      </c>
      <c r="AH6" s="348">
        <f t="shared" si="10"/>
        <v>2.4</v>
      </c>
      <c r="AI6" s="143"/>
    </row>
    <row r="7" spans="1:36">
      <c r="A7" s="19" t="s">
        <v>54</v>
      </c>
      <c r="B7" s="293" t="s">
        <v>122</v>
      </c>
      <c r="C7" s="55">
        <f>'16'!F8</f>
        <v>0.29354636591478694</v>
      </c>
      <c r="D7" s="292">
        <f t="shared" si="0"/>
        <v>4</v>
      </c>
      <c r="E7" s="55">
        <f>'16'!G8</f>
        <v>0.73120300751879697</v>
      </c>
      <c r="F7" s="292">
        <f t="shared" si="1"/>
        <v>3</v>
      </c>
      <c r="G7" s="55">
        <f>'16'!H8</f>
        <v>0.43735317149569303</v>
      </c>
      <c r="H7" s="292">
        <f t="shared" si="2"/>
        <v>3</v>
      </c>
      <c r="I7" s="55">
        <f>'16'!I8</f>
        <v>8.7999999999999995E-2</v>
      </c>
      <c r="J7" s="292">
        <f t="shared" si="3"/>
        <v>2</v>
      </c>
      <c r="K7" s="55">
        <f>'16'!J8</f>
        <v>9.3749999999999997E-3</v>
      </c>
      <c r="L7" s="292">
        <f t="shared" si="4"/>
        <v>1</v>
      </c>
      <c r="M7" s="55">
        <f>'16'!K8</f>
        <v>0.17899999999999999</v>
      </c>
      <c r="N7" s="292">
        <f t="shared" si="5"/>
        <v>3</v>
      </c>
      <c r="O7" s="289">
        <f>'16'!L8</f>
        <v>1.3000000000000001E-2</v>
      </c>
      <c r="P7" s="292">
        <f t="shared" si="6"/>
        <v>1</v>
      </c>
      <c r="Q7" s="289">
        <v>5.6000000000000001E-2</v>
      </c>
      <c r="R7" s="292">
        <f t="shared" si="7"/>
        <v>1</v>
      </c>
      <c r="S7" s="289">
        <f>'16'!N8</f>
        <v>8.8339222614840993E-3</v>
      </c>
      <c r="T7" s="292">
        <f t="shared" si="7"/>
        <v>4</v>
      </c>
      <c r="U7" s="289">
        <f>'16'!O8</f>
        <v>0.2255339805825243</v>
      </c>
      <c r="V7" s="292">
        <f t="shared" si="7"/>
        <v>3</v>
      </c>
      <c r="W7" s="289">
        <f>'16'!P8</f>
        <v>0.12440582524271844</v>
      </c>
      <c r="X7" s="292">
        <f t="shared" si="7"/>
        <v>2</v>
      </c>
      <c r="Y7" s="289">
        <f>'16'!Q8</f>
        <v>0</v>
      </c>
      <c r="Z7" s="292">
        <f t="shared" si="7"/>
        <v>1</v>
      </c>
      <c r="AA7" s="290">
        <f>'16'!R8</f>
        <v>7.215007215007215E-4</v>
      </c>
      <c r="AB7" s="292">
        <f t="shared" si="7"/>
        <v>1</v>
      </c>
      <c r="AC7" s="289">
        <f>'16'!S8</f>
        <v>0.22900000000000001</v>
      </c>
      <c r="AD7" s="292">
        <f t="shared" si="8"/>
        <v>2</v>
      </c>
      <c r="AE7" s="289">
        <f>'16'!T8</f>
        <v>7.0999999999999995E-3</v>
      </c>
      <c r="AF7" s="292">
        <f t="shared" si="7"/>
        <v>1</v>
      </c>
      <c r="AG7" s="124">
        <f t="shared" si="9"/>
        <v>32</v>
      </c>
      <c r="AH7" s="348">
        <f t="shared" si="10"/>
        <v>2.1333333333333333</v>
      </c>
      <c r="AI7" s="143"/>
    </row>
    <row r="8" spans="1:36">
      <c r="A8" s="19" t="s">
        <v>55</v>
      </c>
      <c r="B8" s="293" t="s">
        <v>118</v>
      </c>
      <c r="C8" s="55">
        <f>'16'!F9</f>
        <v>0.20781368884184062</v>
      </c>
      <c r="D8" s="292">
        <f t="shared" si="0"/>
        <v>2</v>
      </c>
      <c r="E8" s="55">
        <f>'16'!G9</f>
        <v>0.61715571140295744</v>
      </c>
      <c r="F8" s="292">
        <f t="shared" si="1"/>
        <v>1</v>
      </c>
      <c r="G8" s="55">
        <f>'16'!H9</f>
        <v>0.39871690456799119</v>
      </c>
      <c r="H8" s="292">
        <f t="shared" si="2"/>
        <v>2</v>
      </c>
      <c r="I8" s="55">
        <f>'16'!I9</f>
        <v>0.114</v>
      </c>
      <c r="J8" s="292">
        <f t="shared" si="3"/>
        <v>4</v>
      </c>
      <c r="K8" s="55">
        <f>'16'!J9</f>
        <v>2.6988480526604498E-2</v>
      </c>
      <c r="L8" s="292">
        <f t="shared" si="4"/>
        <v>4</v>
      </c>
      <c r="M8" s="55">
        <f>'16'!K9</f>
        <v>0.22900000000000001</v>
      </c>
      <c r="N8" s="292">
        <f t="shared" si="5"/>
        <v>4</v>
      </c>
      <c r="O8" s="289">
        <f>'16'!L9</f>
        <v>1.9E-2</v>
      </c>
      <c r="P8" s="292">
        <f t="shared" si="6"/>
        <v>3</v>
      </c>
      <c r="Q8" s="289">
        <v>7.2999999999999995E-2</v>
      </c>
      <c r="R8" s="292">
        <f t="shared" si="7"/>
        <v>2</v>
      </c>
      <c r="S8" s="289">
        <f>'16'!N9</f>
        <v>6.8168907403900773E-3</v>
      </c>
      <c r="T8" s="292">
        <f t="shared" si="7"/>
        <v>3</v>
      </c>
      <c r="U8" s="289">
        <f>'16'!O9</f>
        <v>0.22881112916328189</v>
      </c>
      <c r="V8" s="292">
        <f t="shared" si="7"/>
        <v>3</v>
      </c>
      <c r="W8" s="289">
        <f>'16'!P9</f>
        <v>0.16445240511467424</v>
      </c>
      <c r="X8" s="292">
        <f t="shared" si="7"/>
        <v>3</v>
      </c>
      <c r="Y8" s="289">
        <f>'16'!Q9</f>
        <v>5.6000000000000001E-2</v>
      </c>
      <c r="Z8" s="292">
        <f t="shared" si="7"/>
        <v>4</v>
      </c>
      <c r="AA8" s="290">
        <f>'16'!R9</f>
        <v>9.2644061515656843E-4</v>
      </c>
      <c r="AB8" s="292">
        <f t="shared" si="7"/>
        <v>2</v>
      </c>
      <c r="AC8" s="289">
        <f>'16'!S9</f>
        <v>0.13900000000000001</v>
      </c>
      <c r="AD8" s="292">
        <f t="shared" si="8"/>
        <v>1</v>
      </c>
      <c r="AE8" s="289">
        <f>'16'!T9</f>
        <v>8.6E-3</v>
      </c>
      <c r="AF8" s="292">
        <f t="shared" si="7"/>
        <v>2</v>
      </c>
      <c r="AG8" s="124">
        <f t="shared" si="9"/>
        <v>40</v>
      </c>
      <c r="AH8" s="348">
        <f t="shared" si="10"/>
        <v>2.6666666666666665</v>
      </c>
      <c r="AI8" s="143"/>
    </row>
    <row r="9" spans="1:36">
      <c r="A9" s="19" t="s">
        <v>56</v>
      </c>
      <c r="B9" s="293" t="s">
        <v>122</v>
      </c>
      <c r="C9" s="55">
        <f>'16'!F10</f>
        <v>0.23060421880586343</v>
      </c>
      <c r="D9" s="292">
        <f t="shared" si="0"/>
        <v>3</v>
      </c>
      <c r="E9" s="55">
        <f>'16'!G10</f>
        <v>0.71993802884042424</v>
      </c>
      <c r="F9" s="292">
        <f t="shared" si="1"/>
        <v>3</v>
      </c>
      <c r="G9" s="55">
        <f>'16'!H10</f>
        <v>0.43883383147186827</v>
      </c>
      <c r="H9" s="292">
        <f t="shared" si="2"/>
        <v>3</v>
      </c>
      <c r="I9" s="55">
        <f>'16'!I10</f>
        <v>9.9000000000000005E-2</v>
      </c>
      <c r="J9" s="292">
        <f t="shared" si="3"/>
        <v>3</v>
      </c>
      <c r="K9" s="55">
        <f>'16'!J10</f>
        <v>1.9631901840490799E-2</v>
      </c>
      <c r="L9" s="292">
        <f t="shared" si="4"/>
        <v>4</v>
      </c>
      <c r="M9" s="55">
        <f>'16'!K10</f>
        <v>0.128</v>
      </c>
      <c r="N9" s="292">
        <f t="shared" si="5"/>
        <v>2</v>
      </c>
      <c r="O9" s="289">
        <f>'16'!L10</f>
        <v>1.3999999999999999E-2</v>
      </c>
      <c r="P9" s="292">
        <f t="shared" si="6"/>
        <v>1</v>
      </c>
      <c r="Q9" s="289">
        <v>6.3E-2</v>
      </c>
      <c r="R9" s="292">
        <f t="shared" si="7"/>
        <v>1</v>
      </c>
      <c r="S9" s="289">
        <f>'16'!N10</f>
        <v>4.5662100456621002E-3</v>
      </c>
      <c r="T9" s="292">
        <f t="shared" si="7"/>
        <v>1</v>
      </c>
      <c r="U9" s="289">
        <f>'16'!O10</f>
        <v>0.19936434108527135</v>
      </c>
      <c r="V9" s="292">
        <f t="shared" si="7"/>
        <v>2</v>
      </c>
      <c r="W9" s="289">
        <f>'16'!P10</f>
        <v>0.13234961240310078</v>
      </c>
      <c r="X9" s="292">
        <f t="shared" si="7"/>
        <v>2</v>
      </c>
      <c r="Y9" s="289">
        <f>'16'!Q10</f>
        <v>0</v>
      </c>
      <c r="Z9" s="292">
        <f t="shared" si="7"/>
        <v>1</v>
      </c>
      <c r="AA9" s="290">
        <f>'16'!R10</f>
        <v>2.3490396573165677E-3</v>
      </c>
      <c r="AB9" s="292">
        <f t="shared" si="7"/>
        <v>4</v>
      </c>
      <c r="AC9" s="289">
        <f>'16'!S10</f>
        <v>0.28599999999999998</v>
      </c>
      <c r="AD9" s="292">
        <f t="shared" si="8"/>
        <v>4</v>
      </c>
      <c r="AE9" s="289">
        <f>'16'!T10</f>
        <v>1.2199999999999999E-2</v>
      </c>
      <c r="AF9" s="292">
        <f t="shared" si="7"/>
        <v>4</v>
      </c>
      <c r="AG9" s="124">
        <f t="shared" si="9"/>
        <v>38</v>
      </c>
      <c r="AH9" s="348">
        <f t="shared" si="10"/>
        <v>2.5333333333333332</v>
      </c>
      <c r="AI9" s="143"/>
    </row>
    <row r="10" spans="1:36">
      <c r="A10" s="19" t="s">
        <v>57</v>
      </c>
      <c r="B10" s="293" t="s">
        <v>122</v>
      </c>
      <c r="C10" s="55">
        <f>'16'!F11</f>
        <v>0.27883246321784527</v>
      </c>
      <c r="D10" s="292">
        <f t="shared" si="0"/>
        <v>4</v>
      </c>
      <c r="E10" s="55">
        <f>'16'!G11</f>
        <v>0.75415282392026584</v>
      </c>
      <c r="F10" s="292">
        <f t="shared" si="1"/>
        <v>4</v>
      </c>
      <c r="G10" s="55">
        <f>'16'!H11</f>
        <v>0.41808702626829758</v>
      </c>
      <c r="H10" s="292">
        <f t="shared" si="2"/>
        <v>3</v>
      </c>
      <c r="I10" s="55">
        <f>'16'!I11</f>
        <v>8.5999999999999993E-2</v>
      </c>
      <c r="J10" s="292">
        <f t="shared" si="3"/>
        <v>2</v>
      </c>
      <c r="K10" s="55">
        <f>'16'!J11</f>
        <v>1.1363636363636364E-2</v>
      </c>
      <c r="L10" s="292">
        <f t="shared" si="4"/>
        <v>2</v>
      </c>
      <c r="M10" s="55">
        <f>'16'!K11</f>
        <v>0.15</v>
      </c>
      <c r="N10" s="292">
        <f t="shared" si="5"/>
        <v>2</v>
      </c>
      <c r="O10" s="289">
        <f>'16'!L11</f>
        <v>0.02</v>
      </c>
      <c r="P10" s="292">
        <f t="shared" si="6"/>
        <v>3</v>
      </c>
      <c r="Q10" s="289">
        <v>7.2999999999999995E-2</v>
      </c>
      <c r="R10" s="292">
        <f t="shared" si="7"/>
        <v>2</v>
      </c>
      <c r="S10" s="289">
        <f>'16'!N11</f>
        <v>6.8587105624142658E-3</v>
      </c>
      <c r="T10" s="292">
        <f t="shared" si="7"/>
        <v>3</v>
      </c>
      <c r="U10" s="289">
        <f>'16'!O11</f>
        <v>0.30323365785813627</v>
      </c>
      <c r="V10" s="292">
        <f t="shared" si="7"/>
        <v>4</v>
      </c>
      <c r="W10" s="289">
        <f>'16'!P11</f>
        <v>0.2297757660167131</v>
      </c>
      <c r="X10" s="292">
        <f t="shared" si="7"/>
        <v>4</v>
      </c>
      <c r="Y10" s="289">
        <f>'16'!Q11</f>
        <v>0</v>
      </c>
      <c r="Z10" s="292">
        <f t="shared" si="7"/>
        <v>1</v>
      </c>
      <c r="AA10" s="290">
        <f>'16'!R11</f>
        <v>2.4986118822876179E-3</v>
      </c>
      <c r="AB10" s="292">
        <f t="shared" si="7"/>
        <v>4</v>
      </c>
      <c r="AC10" s="289">
        <f>'16'!S11</f>
        <v>0.27500000000000002</v>
      </c>
      <c r="AD10" s="292">
        <f t="shared" si="8"/>
        <v>4</v>
      </c>
      <c r="AE10" s="289">
        <f>'16'!T11</f>
        <v>1.2800000000000001E-2</v>
      </c>
      <c r="AF10" s="292">
        <f t="shared" si="7"/>
        <v>4</v>
      </c>
      <c r="AG10" s="124">
        <f t="shared" si="9"/>
        <v>46</v>
      </c>
      <c r="AH10" s="348">
        <f t="shared" si="10"/>
        <v>3.0666666666666669</v>
      </c>
      <c r="AI10" s="143"/>
    </row>
    <row r="11" spans="1:36">
      <c r="A11" s="19" t="s">
        <v>259</v>
      </c>
      <c r="B11" s="293" t="s">
        <v>118</v>
      </c>
      <c r="C11" s="55">
        <f>'16'!F12</f>
        <v>6.5745481751654164E-2</v>
      </c>
      <c r="D11" s="292">
        <f t="shared" si="0"/>
        <v>1</v>
      </c>
      <c r="E11" s="55">
        <f>'16'!G12</f>
        <v>0.32489303500035072</v>
      </c>
      <c r="F11" s="292">
        <f t="shared" si="1"/>
        <v>1</v>
      </c>
      <c r="G11" s="55">
        <f>'16'!H12</f>
        <v>0.19121229043641505</v>
      </c>
      <c r="H11" s="292">
        <f t="shared" si="2"/>
        <v>1</v>
      </c>
      <c r="I11" s="55">
        <f>'16'!I12</f>
        <v>4.2999999999999997E-2</v>
      </c>
      <c r="J11" s="292">
        <f t="shared" si="3"/>
        <v>1</v>
      </c>
      <c r="K11" s="55">
        <f>'16'!J12</f>
        <v>1.0234648027958064E-2</v>
      </c>
      <c r="L11" s="292">
        <f t="shared" si="4"/>
        <v>2</v>
      </c>
      <c r="M11" s="55">
        <f>'16'!K12</f>
        <v>6.8000000000000005E-2</v>
      </c>
      <c r="N11" s="292">
        <f t="shared" si="5"/>
        <v>1</v>
      </c>
      <c r="O11" s="289">
        <f>'16'!L12</f>
        <v>1.6E-2</v>
      </c>
      <c r="P11" s="292">
        <f t="shared" si="6"/>
        <v>2</v>
      </c>
      <c r="Q11" s="289">
        <v>7.8E-2</v>
      </c>
      <c r="R11" s="292">
        <f t="shared" si="7"/>
        <v>2</v>
      </c>
      <c r="S11" s="289">
        <f>'16'!N12</f>
        <v>4.1105598866052447E-3</v>
      </c>
      <c r="T11" s="292">
        <f t="shared" si="7"/>
        <v>1</v>
      </c>
      <c r="U11" s="289">
        <f>'16'!O12</f>
        <v>0.16062204724409448</v>
      </c>
      <c r="V11" s="292">
        <f t="shared" si="7"/>
        <v>1</v>
      </c>
      <c r="W11" s="289">
        <f>'16'!P12</f>
        <v>0.10543648669919724</v>
      </c>
      <c r="X11" s="292">
        <f t="shared" si="7"/>
        <v>1</v>
      </c>
      <c r="Y11" s="289">
        <f>'16'!Q12</f>
        <v>0</v>
      </c>
      <c r="Z11" s="292">
        <f t="shared" si="7"/>
        <v>1</v>
      </c>
      <c r="AA11" s="290">
        <f>'16'!R12</f>
        <v>4.6932803268731708E-4</v>
      </c>
      <c r="AB11" s="292">
        <f t="shared" si="7"/>
        <v>1</v>
      </c>
      <c r="AC11" s="289">
        <f>'16'!S12</f>
        <v>0.122</v>
      </c>
      <c r="AD11" s="292">
        <f t="shared" si="8"/>
        <v>1</v>
      </c>
      <c r="AE11" s="289">
        <f>'16'!T12</f>
        <v>5.7999999999999996E-3</v>
      </c>
      <c r="AF11" s="292">
        <f t="shared" si="7"/>
        <v>1</v>
      </c>
      <c r="AG11" s="124">
        <f t="shared" si="9"/>
        <v>18</v>
      </c>
      <c r="AH11" s="348">
        <f t="shared" si="10"/>
        <v>1.2</v>
      </c>
      <c r="AI11" s="143"/>
    </row>
    <row r="12" spans="1:36">
      <c r="A12" s="19" t="s">
        <v>58</v>
      </c>
      <c r="B12" s="292" t="s">
        <v>122</v>
      </c>
      <c r="C12" s="55">
        <f>'16'!F13</f>
        <v>0.11233445029519706</v>
      </c>
      <c r="D12" s="292">
        <f t="shared" si="0"/>
        <v>1</v>
      </c>
      <c r="E12" s="55">
        <f>'16'!G13</f>
        <v>0.43322163714696027</v>
      </c>
      <c r="F12" s="292">
        <f t="shared" si="1"/>
        <v>1</v>
      </c>
      <c r="G12" s="55">
        <f>'16'!H13</f>
        <v>0.23407006343690653</v>
      </c>
      <c r="H12" s="292">
        <f t="shared" si="2"/>
        <v>1</v>
      </c>
      <c r="I12" s="55">
        <f>'16'!I13</f>
        <v>5.1999999999999998E-2</v>
      </c>
      <c r="J12" s="292">
        <f t="shared" si="3"/>
        <v>1</v>
      </c>
      <c r="K12" s="55">
        <f>'16'!J13</f>
        <v>8.2623935903855788E-3</v>
      </c>
      <c r="L12" s="292">
        <f t="shared" si="4"/>
        <v>1</v>
      </c>
      <c r="M12" s="55">
        <f>'16'!K13</f>
        <v>4.9000000000000002E-2</v>
      </c>
      <c r="N12" s="292">
        <f t="shared" si="5"/>
        <v>1</v>
      </c>
      <c r="O12" s="289">
        <f>'16'!L13</f>
        <v>1.6E-2</v>
      </c>
      <c r="P12" s="292">
        <f t="shared" si="6"/>
        <v>2</v>
      </c>
      <c r="Q12" s="289">
        <v>7.0000000000000007E-2</v>
      </c>
      <c r="R12" s="292">
        <f t="shared" si="7"/>
        <v>2</v>
      </c>
      <c r="S12" s="289">
        <f>'16'!N13</f>
        <v>4.8355899419729211E-3</v>
      </c>
      <c r="T12" s="292">
        <f t="shared" si="7"/>
        <v>2</v>
      </c>
      <c r="U12" s="289">
        <f>'16'!O13</f>
        <v>0.14683459459459461</v>
      </c>
      <c r="V12" s="292">
        <f t="shared" si="7"/>
        <v>1</v>
      </c>
      <c r="W12" s="289">
        <f>'16'!P13</f>
        <v>9.5182505399568032E-2</v>
      </c>
      <c r="X12" s="292">
        <f t="shared" si="7"/>
        <v>1</v>
      </c>
      <c r="Y12" s="289">
        <f>'16'!Q13</f>
        <v>0</v>
      </c>
      <c r="Z12" s="292">
        <f t="shared" si="7"/>
        <v>1</v>
      </c>
      <c r="AA12" s="290">
        <f>'16'!R13</f>
        <v>7.4218387605529265E-4</v>
      </c>
      <c r="AB12" s="292">
        <f t="shared" si="7"/>
        <v>1</v>
      </c>
      <c r="AC12" s="289">
        <f>'16'!S13</f>
        <v>0.16900000000000001</v>
      </c>
      <c r="AD12" s="292">
        <f t="shared" si="8"/>
        <v>2</v>
      </c>
      <c r="AE12" s="289">
        <f>'16'!T13</f>
        <v>5.7000000000000002E-3</v>
      </c>
      <c r="AF12" s="292">
        <f t="shared" si="7"/>
        <v>1</v>
      </c>
      <c r="AG12" s="124">
        <f t="shared" si="9"/>
        <v>19</v>
      </c>
      <c r="AH12" s="348">
        <f t="shared" si="10"/>
        <v>1.2666666666666666</v>
      </c>
      <c r="AI12" s="143"/>
    </row>
    <row r="13" spans="1:36">
      <c r="A13" s="19" t="s">
        <v>59</v>
      </c>
      <c r="B13" s="293" t="s">
        <v>122</v>
      </c>
      <c r="C13" s="55">
        <f>'16'!F14</f>
        <v>0.23970336565887052</v>
      </c>
      <c r="D13" s="292">
        <f t="shared" si="0"/>
        <v>3</v>
      </c>
      <c r="E13" s="55">
        <f>'16'!G14</f>
        <v>0.69355390758699376</v>
      </c>
      <c r="F13" s="292">
        <f t="shared" si="1"/>
        <v>2</v>
      </c>
      <c r="G13" s="55">
        <f>'16'!H14</f>
        <v>0.43880058987383253</v>
      </c>
      <c r="H13" s="292">
        <f t="shared" si="2"/>
        <v>3</v>
      </c>
      <c r="I13" s="55">
        <f>'16'!I14</f>
        <v>8.3000000000000004E-2</v>
      </c>
      <c r="J13" s="292">
        <f t="shared" si="3"/>
        <v>2</v>
      </c>
      <c r="K13" s="55">
        <f>'16'!J14</f>
        <v>1.3743218806509945E-2</v>
      </c>
      <c r="L13" s="292">
        <f t="shared" si="4"/>
        <v>2</v>
      </c>
      <c r="M13" s="55">
        <f>'16'!K14</f>
        <v>9.7000000000000003E-2</v>
      </c>
      <c r="N13" s="292">
        <f t="shared" si="5"/>
        <v>1</v>
      </c>
      <c r="O13" s="289">
        <f>'16'!L14</f>
        <v>1.8000000000000002E-2</v>
      </c>
      <c r="P13" s="292">
        <f t="shared" si="6"/>
        <v>2</v>
      </c>
      <c r="Q13" s="289">
        <v>9.9000000000000005E-2</v>
      </c>
      <c r="R13" s="292">
        <f t="shared" si="7"/>
        <v>4</v>
      </c>
      <c r="S13" s="289">
        <f>'16'!N14</f>
        <v>6.587615283267457E-3</v>
      </c>
      <c r="T13" s="292">
        <f t="shared" si="7"/>
        <v>3</v>
      </c>
      <c r="U13" s="289">
        <f>'16'!O14</f>
        <v>0.23167034700315461</v>
      </c>
      <c r="V13" s="292">
        <f t="shared" si="7"/>
        <v>3</v>
      </c>
      <c r="W13" s="289">
        <f>'16'!P14</f>
        <v>0.14183149606299214</v>
      </c>
      <c r="X13" s="292">
        <f t="shared" si="7"/>
        <v>3</v>
      </c>
      <c r="Y13" s="289">
        <f>'16'!Q14</f>
        <v>0</v>
      </c>
      <c r="Z13" s="292">
        <f t="shared" si="7"/>
        <v>1</v>
      </c>
      <c r="AA13" s="290">
        <f>'16'!R14</f>
        <v>1.2180267965895249E-3</v>
      </c>
      <c r="AB13" s="292">
        <f t="shared" si="7"/>
        <v>2</v>
      </c>
      <c r="AC13" s="289">
        <f>'16'!S14</f>
        <v>0.26700000000000002</v>
      </c>
      <c r="AD13" s="292">
        <f t="shared" si="8"/>
        <v>3</v>
      </c>
      <c r="AE13" s="289">
        <f>'16'!T14</f>
        <v>9.8000000000000014E-3</v>
      </c>
      <c r="AF13" s="292">
        <f t="shared" si="7"/>
        <v>3</v>
      </c>
      <c r="AG13" s="124">
        <f t="shared" si="9"/>
        <v>37</v>
      </c>
      <c r="AH13" s="348">
        <f t="shared" si="10"/>
        <v>2.4666666666666668</v>
      </c>
      <c r="AI13" s="143"/>
    </row>
    <row r="14" spans="1:36">
      <c r="A14" s="19" t="s">
        <v>60</v>
      </c>
      <c r="B14" s="293" t="s">
        <v>122</v>
      </c>
      <c r="C14" s="55">
        <f>'16'!F15</f>
        <v>0.44126984126984126</v>
      </c>
      <c r="D14" s="292">
        <f t="shared" si="0"/>
        <v>4</v>
      </c>
      <c r="E14" s="55">
        <f>'16'!G15</f>
        <v>0.9015873015873016</v>
      </c>
      <c r="F14" s="292">
        <f t="shared" si="1"/>
        <v>4</v>
      </c>
      <c r="G14" s="55">
        <f>'16'!H15</f>
        <v>0.4946236559139785</v>
      </c>
      <c r="H14" s="292">
        <f t="shared" si="2"/>
        <v>4</v>
      </c>
      <c r="I14" s="55">
        <f>'16'!I15</f>
        <v>9.5000000000000001E-2</v>
      </c>
      <c r="J14" s="292">
        <f t="shared" si="3"/>
        <v>3</v>
      </c>
      <c r="K14" s="55">
        <f>'16'!J15</f>
        <v>0</v>
      </c>
      <c r="L14" s="292">
        <f t="shared" si="4"/>
        <v>1</v>
      </c>
      <c r="M14" s="55">
        <f>'16'!K15</f>
        <v>7.0999999999999994E-2</v>
      </c>
      <c r="N14" s="292">
        <f t="shared" si="5"/>
        <v>1</v>
      </c>
      <c r="O14" s="289">
        <f>'16'!L15</f>
        <v>0</v>
      </c>
      <c r="P14" s="292">
        <f t="shared" si="6"/>
        <v>1</v>
      </c>
      <c r="Q14" s="289">
        <v>9.5000000000000001E-2</v>
      </c>
      <c r="R14" s="292">
        <f t="shared" si="7"/>
        <v>4</v>
      </c>
      <c r="S14" s="289">
        <f>'16'!N15</f>
        <v>0</v>
      </c>
      <c r="T14" s="292">
        <f t="shared" si="7"/>
        <v>1</v>
      </c>
      <c r="U14" s="289">
        <f>'16'!O15</f>
        <v>9.6999999999999989E-2</v>
      </c>
      <c r="V14" s="292">
        <f t="shared" si="7"/>
        <v>1</v>
      </c>
      <c r="W14" s="289">
        <f>'16'!P15</f>
        <v>9.5000000000000001E-2</v>
      </c>
      <c r="X14" s="292">
        <f t="shared" si="7"/>
        <v>1</v>
      </c>
      <c r="Y14" s="289">
        <f>'16'!Q15</f>
        <v>0</v>
      </c>
      <c r="Z14" s="292">
        <f t="shared" si="7"/>
        <v>1</v>
      </c>
      <c r="AA14" s="290">
        <f>'16'!R15</f>
        <v>3.5460992907801418E-3</v>
      </c>
      <c r="AB14" s="292">
        <f t="shared" si="7"/>
        <v>4</v>
      </c>
      <c r="AC14" s="289">
        <f>'16'!S15</f>
        <v>0.31</v>
      </c>
      <c r="AD14" s="292">
        <f t="shared" si="8"/>
        <v>4</v>
      </c>
      <c r="AE14" s="289">
        <f>'16'!T15</f>
        <v>1.09E-2</v>
      </c>
      <c r="AF14" s="292">
        <f t="shared" si="7"/>
        <v>3</v>
      </c>
      <c r="AG14" s="124">
        <f t="shared" si="9"/>
        <v>37</v>
      </c>
      <c r="AH14" s="348">
        <f t="shared" si="10"/>
        <v>2.4666666666666668</v>
      </c>
      <c r="AI14" s="143"/>
    </row>
    <row r="15" spans="1:36">
      <c r="A15" s="19" t="s">
        <v>61</v>
      </c>
      <c r="B15" s="293" t="s">
        <v>122</v>
      </c>
      <c r="C15" s="55">
        <f>'16'!F16</f>
        <v>0.16465140210959608</v>
      </c>
      <c r="D15" s="292">
        <f t="shared" si="0"/>
        <v>2</v>
      </c>
      <c r="E15" s="55">
        <f>'16'!G16</f>
        <v>0.64368407512220216</v>
      </c>
      <c r="F15" s="292">
        <f t="shared" si="1"/>
        <v>2</v>
      </c>
      <c r="G15" s="55">
        <f>'16'!H16</f>
        <v>0.42767558528428096</v>
      </c>
      <c r="H15" s="292">
        <f t="shared" si="2"/>
        <v>3</v>
      </c>
      <c r="I15" s="55">
        <f>'16'!I16</f>
        <v>8.1000000000000003E-2</v>
      </c>
      <c r="J15" s="292">
        <f t="shared" si="3"/>
        <v>2</v>
      </c>
      <c r="K15" s="55">
        <f>'16'!J16</f>
        <v>2.1459227467811159E-2</v>
      </c>
      <c r="L15" s="292">
        <f t="shared" si="4"/>
        <v>4</v>
      </c>
      <c r="M15" s="55">
        <f>'16'!K16</f>
        <v>0.114</v>
      </c>
      <c r="N15" s="292">
        <f t="shared" si="5"/>
        <v>2</v>
      </c>
      <c r="O15" s="289">
        <f>'16'!L16</f>
        <v>1.7000000000000001E-2</v>
      </c>
      <c r="P15" s="292">
        <f t="shared" si="6"/>
        <v>2</v>
      </c>
      <c r="Q15" s="289">
        <v>0.1</v>
      </c>
      <c r="R15" s="292">
        <f t="shared" si="7"/>
        <v>4</v>
      </c>
      <c r="S15" s="289">
        <f>'16'!N16</f>
        <v>7.2674418604651162E-3</v>
      </c>
      <c r="T15" s="292">
        <f t="shared" si="7"/>
        <v>3</v>
      </c>
      <c r="U15" s="289">
        <f>'16'!O16</f>
        <v>0.17235967741935487</v>
      </c>
      <c r="V15" s="292">
        <f t="shared" si="7"/>
        <v>1</v>
      </c>
      <c r="W15" s="289">
        <f>'16'!P16</f>
        <v>0.12966235864297254</v>
      </c>
      <c r="X15" s="292">
        <f t="shared" si="7"/>
        <v>2</v>
      </c>
      <c r="Y15" s="289">
        <f>'16'!Q16</f>
        <v>0</v>
      </c>
      <c r="Z15" s="292">
        <f t="shared" si="7"/>
        <v>1</v>
      </c>
      <c r="AA15" s="290">
        <f>'16'!R16</f>
        <v>1.2527403695584091E-3</v>
      </c>
      <c r="AB15" s="292">
        <f t="shared" si="7"/>
        <v>2</v>
      </c>
      <c r="AC15" s="289">
        <f>'16'!S16</f>
        <v>0.25700000000000001</v>
      </c>
      <c r="AD15" s="292">
        <f t="shared" si="8"/>
        <v>3</v>
      </c>
      <c r="AE15" s="289">
        <f>'16'!T16</f>
        <v>8.6E-3</v>
      </c>
      <c r="AF15" s="292">
        <f t="shared" si="7"/>
        <v>2</v>
      </c>
      <c r="AG15" s="124">
        <f t="shared" si="9"/>
        <v>35</v>
      </c>
      <c r="AH15" s="348">
        <f t="shared" si="10"/>
        <v>2.3333333333333335</v>
      </c>
      <c r="AI15" s="143"/>
    </row>
    <row r="16" spans="1:36">
      <c r="A16" s="19" t="s">
        <v>62</v>
      </c>
      <c r="B16" s="293" t="s">
        <v>122</v>
      </c>
      <c r="C16" s="55">
        <f>'16'!F17</f>
        <v>0.13938453581587795</v>
      </c>
      <c r="D16" s="292">
        <f t="shared" si="0"/>
        <v>1</v>
      </c>
      <c r="E16" s="55">
        <f>'16'!G17</f>
        <v>0.53672097232997151</v>
      </c>
      <c r="F16" s="292">
        <f t="shared" si="1"/>
        <v>1</v>
      </c>
      <c r="G16" s="55">
        <f>'16'!H17</f>
        <v>0.24270924467774863</v>
      </c>
      <c r="H16" s="292">
        <f t="shared" si="2"/>
        <v>1</v>
      </c>
      <c r="I16" s="55">
        <f>'16'!I17</f>
        <v>3.3000000000000002E-2</v>
      </c>
      <c r="J16" s="292">
        <f t="shared" si="3"/>
        <v>1</v>
      </c>
      <c r="K16" s="55">
        <f>'16'!J17</f>
        <v>3.0478512648582749E-3</v>
      </c>
      <c r="L16" s="292">
        <f t="shared" si="4"/>
        <v>1</v>
      </c>
      <c r="M16" s="55">
        <f>'16'!K17</f>
        <v>0.10100000000000001</v>
      </c>
      <c r="N16" s="292">
        <f t="shared" si="5"/>
        <v>1</v>
      </c>
      <c r="O16" s="289">
        <f>'16'!L17</f>
        <v>1.6E-2</v>
      </c>
      <c r="P16" s="292">
        <f t="shared" si="6"/>
        <v>2</v>
      </c>
      <c r="Q16" s="289">
        <v>6.5000000000000002E-2</v>
      </c>
      <c r="R16" s="292">
        <f t="shared" si="7"/>
        <v>1</v>
      </c>
      <c r="S16" s="289">
        <f>'16'!N17</f>
        <v>8.9358245329000819E-3</v>
      </c>
      <c r="T16" s="292">
        <f t="shared" si="7"/>
        <v>4</v>
      </c>
      <c r="U16" s="289">
        <f>'16'!O17</f>
        <v>0.16210363836824698</v>
      </c>
      <c r="V16" s="292">
        <f t="shared" si="7"/>
        <v>1</v>
      </c>
      <c r="W16" s="289">
        <f>'16'!P17</f>
        <v>0.11219823788546254</v>
      </c>
      <c r="X16" s="292">
        <f t="shared" si="7"/>
        <v>1</v>
      </c>
      <c r="Y16" s="289">
        <f>'16'!Q17</f>
        <v>0</v>
      </c>
      <c r="Z16" s="292">
        <f t="shared" si="7"/>
        <v>1</v>
      </c>
      <c r="AA16" s="290">
        <f>'16'!R17</f>
        <v>6.470397929472663E-4</v>
      </c>
      <c r="AB16" s="292">
        <f t="shared" si="7"/>
        <v>1</v>
      </c>
      <c r="AC16" s="289">
        <f>'16'!S17</f>
        <v>0.113</v>
      </c>
      <c r="AD16" s="292">
        <f t="shared" si="8"/>
        <v>1</v>
      </c>
      <c r="AE16" s="289">
        <f>'16'!T17</f>
        <v>8.4000000000000012E-3</v>
      </c>
      <c r="AF16" s="292">
        <f t="shared" si="7"/>
        <v>2</v>
      </c>
      <c r="AG16" s="124">
        <f t="shared" si="9"/>
        <v>20</v>
      </c>
      <c r="AH16" s="348">
        <f t="shared" si="10"/>
        <v>1.3333333333333333</v>
      </c>
      <c r="AI16" s="143"/>
    </row>
    <row r="17" spans="1:35">
      <c r="A17" s="19" t="s">
        <v>63</v>
      </c>
      <c r="B17" s="293" t="s">
        <v>118</v>
      </c>
      <c r="C17" s="55">
        <f>'16'!F18</f>
        <v>7.5029763445312911E-2</v>
      </c>
      <c r="D17" s="292">
        <f t="shared" si="0"/>
        <v>1</v>
      </c>
      <c r="E17" s="55">
        <f>'16'!G18</f>
        <v>0.30599409907345099</v>
      </c>
      <c r="F17" s="292">
        <f t="shared" si="1"/>
        <v>1</v>
      </c>
      <c r="G17" s="55">
        <f>'16'!H18</f>
        <v>0.17702596380802518</v>
      </c>
      <c r="H17" s="292">
        <f t="shared" si="2"/>
        <v>1</v>
      </c>
      <c r="I17" s="55">
        <f>'16'!I18</f>
        <v>4.2999999999999997E-2</v>
      </c>
      <c r="J17" s="292">
        <f t="shared" si="3"/>
        <v>1</v>
      </c>
      <c r="K17" s="55">
        <f>'16'!J18</f>
        <v>9.80134768530673E-3</v>
      </c>
      <c r="L17" s="292">
        <f t="shared" si="4"/>
        <v>2</v>
      </c>
      <c r="M17" s="55">
        <f>'16'!K18</f>
        <v>0.123</v>
      </c>
      <c r="N17" s="292">
        <f t="shared" si="5"/>
        <v>2</v>
      </c>
      <c r="O17" s="289">
        <f>'16'!L18</f>
        <v>1.4999999999999999E-2</v>
      </c>
      <c r="P17" s="292">
        <f t="shared" si="6"/>
        <v>1</v>
      </c>
      <c r="Q17" s="289">
        <v>6.7000000000000004E-2</v>
      </c>
      <c r="R17" s="292">
        <f t="shared" si="7"/>
        <v>1</v>
      </c>
      <c r="S17" s="289">
        <f>'16'!N18</f>
        <v>4.0703353956366003E-3</v>
      </c>
      <c r="T17" s="292">
        <f t="shared" si="7"/>
        <v>1</v>
      </c>
      <c r="U17" s="289">
        <f>'16'!O18</f>
        <v>0.13829060838747784</v>
      </c>
      <c r="V17" s="292">
        <f t="shared" si="7"/>
        <v>1</v>
      </c>
      <c r="W17" s="289">
        <f>'16'!P18</f>
        <v>8.8433549911399872E-2</v>
      </c>
      <c r="X17" s="292">
        <f t="shared" si="7"/>
        <v>1</v>
      </c>
      <c r="Y17" s="289">
        <f>'16'!Q18</f>
        <v>0</v>
      </c>
      <c r="Z17" s="292">
        <f t="shared" si="7"/>
        <v>1</v>
      </c>
      <c r="AA17" s="290">
        <f>'16'!R18</f>
        <v>3.0806198207079263E-4</v>
      </c>
      <c r="AB17" s="292">
        <f t="shared" si="7"/>
        <v>1</v>
      </c>
      <c r="AC17" s="289">
        <f>'16'!S18</f>
        <v>7.0000000000000007E-2</v>
      </c>
      <c r="AD17" s="292">
        <f t="shared" si="8"/>
        <v>1</v>
      </c>
      <c r="AE17" s="289">
        <f>'16'!T18</f>
        <v>6.7999999999999996E-3</v>
      </c>
      <c r="AF17" s="292">
        <f t="shared" si="7"/>
        <v>1</v>
      </c>
      <c r="AG17" s="124">
        <f t="shared" si="9"/>
        <v>17</v>
      </c>
      <c r="AH17" s="348">
        <f t="shared" si="10"/>
        <v>1.1333333333333333</v>
      </c>
      <c r="AI17" s="143"/>
    </row>
    <row r="18" spans="1:35">
      <c r="A18" s="19" t="s">
        <v>64</v>
      </c>
      <c r="B18" s="293" t="s">
        <v>122</v>
      </c>
      <c r="C18" s="55">
        <f>'16'!F19</f>
        <v>0.21036585365853658</v>
      </c>
      <c r="D18" s="292">
        <f t="shared" si="0"/>
        <v>2</v>
      </c>
      <c r="E18" s="55">
        <f>'16'!G19</f>
        <v>0.70513937282229966</v>
      </c>
      <c r="F18" s="292">
        <f t="shared" si="1"/>
        <v>3</v>
      </c>
      <c r="G18" s="55">
        <f>'16'!H19</f>
        <v>0.37591823698498883</v>
      </c>
      <c r="H18" s="292">
        <f t="shared" si="2"/>
        <v>2</v>
      </c>
      <c r="I18" s="55">
        <f>'16'!I19</f>
        <v>9.8000000000000004E-2</v>
      </c>
      <c r="J18" s="292">
        <f t="shared" si="3"/>
        <v>3</v>
      </c>
      <c r="K18" s="55">
        <f>'16'!J19</f>
        <v>9.4228504122497048E-3</v>
      </c>
      <c r="L18" s="292">
        <f t="shared" si="4"/>
        <v>1</v>
      </c>
      <c r="M18" s="55">
        <f>'16'!K19</f>
        <v>0.191</v>
      </c>
      <c r="N18" s="292">
        <f t="shared" si="5"/>
        <v>3</v>
      </c>
      <c r="O18" s="289">
        <f>'16'!L19</f>
        <v>2.2000000000000002E-2</v>
      </c>
      <c r="P18" s="292">
        <f t="shared" si="6"/>
        <v>4</v>
      </c>
      <c r="Q18" s="289">
        <v>7.8E-2</v>
      </c>
      <c r="R18" s="292">
        <f t="shared" si="7"/>
        <v>2</v>
      </c>
      <c r="S18" s="289">
        <f>'16'!N19</f>
        <v>5.1813471502590676E-3</v>
      </c>
      <c r="T18" s="292">
        <f t="shared" si="7"/>
        <v>2</v>
      </c>
      <c r="U18" s="289">
        <f>'16'!O19</f>
        <v>0.1571736694677871</v>
      </c>
      <c r="V18" s="292">
        <f t="shared" si="7"/>
        <v>1</v>
      </c>
      <c r="W18" s="289">
        <f>'16'!P19</f>
        <v>9.2361344537815138E-2</v>
      </c>
      <c r="X18" s="292">
        <f t="shared" si="7"/>
        <v>1</v>
      </c>
      <c r="Y18" s="289">
        <f>'16'!Q19</f>
        <v>0</v>
      </c>
      <c r="Z18" s="292">
        <f t="shared" si="7"/>
        <v>1</v>
      </c>
      <c r="AA18" s="290">
        <f>'16'!R19</f>
        <v>2.4888003982080635E-3</v>
      </c>
      <c r="AB18" s="292">
        <f t="shared" si="7"/>
        <v>4</v>
      </c>
      <c r="AC18" s="289">
        <f>'16'!S19</f>
        <v>0.25600000000000001</v>
      </c>
      <c r="AD18" s="292">
        <f t="shared" si="8"/>
        <v>3</v>
      </c>
      <c r="AE18" s="289">
        <f>'16'!T19</f>
        <v>9.5999999999999992E-3</v>
      </c>
      <c r="AF18" s="292">
        <f t="shared" si="7"/>
        <v>2</v>
      </c>
      <c r="AG18" s="124">
        <f t="shared" si="9"/>
        <v>34</v>
      </c>
      <c r="AH18" s="348">
        <f t="shared" si="10"/>
        <v>2.2666666666666666</v>
      </c>
      <c r="AI18" s="143"/>
    </row>
    <row r="19" spans="1:35">
      <c r="A19" s="19" t="s">
        <v>65</v>
      </c>
      <c r="B19" s="293" t="s">
        <v>122</v>
      </c>
      <c r="C19" s="55">
        <f>'16'!F20</f>
        <v>0.30088861334986566</v>
      </c>
      <c r="D19" s="292">
        <f t="shared" si="0"/>
        <v>4</v>
      </c>
      <c r="E19" s="55">
        <f>'16'!G20</f>
        <v>0.74126885720190117</v>
      </c>
      <c r="F19" s="292">
        <f t="shared" si="1"/>
        <v>3</v>
      </c>
      <c r="G19" s="55">
        <f>'16'!H20</f>
        <v>0.49198606271777001</v>
      </c>
      <c r="H19" s="292">
        <f t="shared" si="2"/>
        <v>4</v>
      </c>
      <c r="I19" s="55">
        <f>'16'!I20</f>
        <v>9.7000000000000003E-2</v>
      </c>
      <c r="J19" s="292">
        <f t="shared" si="3"/>
        <v>3</v>
      </c>
      <c r="K19" s="55">
        <f>'16'!J20</f>
        <v>1.8181818181818181E-2</v>
      </c>
      <c r="L19" s="292">
        <f t="shared" si="4"/>
        <v>3</v>
      </c>
      <c r="M19" s="55">
        <f>'16'!K20</f>
        <v>0.15</v>
      </c>
      <c r="N19" s="292">
        <f t="shared" si="5"/>
        <v>2</v>
      </c>
      <c r="O19" s="289">
        <f>'16'!L20</f>
        <v>1.9E-2</v>
      </c>
      <c r="P19" s="292">
        <f t="shared" si="6"/>
        <v>3</v>
      </c>
      <c r="Q19" s="289">
        <v>6.5000000000000002E-2</v>
      </c>
      <c r="R19" s="292">
        <f t="shared" si="7"/>
        <v>1</v>
      </c>
      <c r="S19" s="289">
        <f>'16'!N20</f>
        <v>8.4134615384615381E-3</v>
      </c>
      <c r="T19" s="292">
        <f t="shared" si="7"/>
        <v>4</v>
      </c>
      <c r="U19" s="289">
        <f>'16'!O20</f>
        <v>0.25187802071346377</v>
      </c>
      <c r="V19" s="292">
        <f t="shared" si="7"/>
        <v>4</v>
      </c>
      <c r="W19" s="289">
        <f>'16'!P20</f>
        <v>0.16993210586881474</v>
      </c>
      <c r="X19" s="292">
        <f t="shared" si="7"/>
        <v>3</v>
      </c>
      <c r="Y19" s="289">
        <f>'16'!Q20</f>
        <v>0</v>
      </c>
      <c r="Z19" s="292">
        <f t="shared" si="7"/>
        <v>1</v>
      </c>
      <c r="AA19" s="290">
        <f>'16'!R20</f>
        <v>1.968503937007874E-3</v>
      </c>
      <c r="AB19" s="292">
        <f t="shared" si="7"/>
        <v>4</v>
      </c>
      <c r="AC19" s="289">
        <f>'16'!S20</f>
        <v>0.28299999999999997</v>
      </c>
      <c r="AD19" s="292">
        <f t="shared" si="8"/>
        <v>4</v>
      </c>
      <c r="AE19" s="289">
        <f>'16'!T20</f>
        <v>1.4199999999999999E-2</v>
      </c>
      <c r="AF19" s="292">
        <f t="shared" si="7"/>
        <v>4</v>
      </c>
      <c r="AG19" s="124">
        <f t="shared" si="9"/>
        <v>47</v>
      </c>
      <c r="AH19" s="348">
        <f t="shared" si="10"/>
        <v>3.1333333333333333</v>
      </c>
      <c r="AI19" s="143"/>
    </row>
    <row r="20" spans="1:35">
      <c r="A20" s="19" t="s">
        <v>66</v>
      </c>
      <c r="B20" s="293" t="s">
        <v>122</v>
      </c>
      <c r="C20" s="55">
        <f>'16'!F21</f>
        <v>0.17232910356119524</v>
      </c>
      <c r="D20" s="292">
        <f t="shared" si="0"/>
        <v>2</v>
      </c>
      <c r="E20" s="55">
        <f>'16'!G21</f>
        <v>0.7142857142857143</v>
      </c>
      <c r="F20" s="292">
        <f t="shared" si="1"/>
        <v>3</v>
      </c>
      <c r="G20" s="55">
        <f>'16'!H21</f>
        <v>0.49615384615384617</v>
      </c>
      <c r="H20" s="292">
        <f t="shared" si="2"/>
        <v>4</v>
      </c>
      <c r="I20" s="55">
        <f>'16'!I21</f>
        <v>7.0999999999999994E-2</v>
      </c>
      <c r="J20" s="292">
        <f t="shared" si="3"/>
        <v>1</v>
      </c>
      <c r="K20" s="55">
        <f>'16'!J21</f>
        <v>3.4522439585730723E-3</v>
      </c>
      <c r="L20" s="292">
        <f t="shared" si="4"/>
        <v>1</v>
      </c>
      <c r="M20" s="55">
        <f>'16'!K21</f>
        <v>0.24199999999999999</v>
      </c>
      <c r="N20" s="292">
        <f t="shared" si="5"/>
        <v>4</v>
      </c>
      <c r="O20" s="289">
        <f>'16'!L21</f>
        <v>0.01</v>
      </c>
      <c r="P20" s="292">
        <f t="shared" si="6"/>
        <v>1</v>
      </c>
      <c r="Q20" s="289">
        <v>7.5999999999999998E-2</v>
      </c>
      <c r="R20" s="292">
        <f t="shared" si="7"/>
        <v>2</v>
      </c>
      <c r="S20" s="289">
        <f>'16'!N21</f>
        <v>6.8649885583524023E-3</v>
      </c>
      <c r="T20" s="292">
        <f t="shared" si="7"/>
        <v>3</v>
      </c>
      <c r="U20" s="289">
        <f>'16'!O21</f>
        <v>0.30499999999999999</v>
      </c>
      <c r="V20" s="292">
        <f t="shared" si="7"/>
        <v>4</v>
      </c>
      <c r="W20" s="289">
        <f>'16'!P21</f>
        <v>0.218</v>
      </c>
      <c r="X20" s="292">
        <f t="shared" si="7"/>
        <v>4</v>
      </c>
      <c r="Y20" s="289">
        <f>'16'!Q21</f>
        <v>0</v>
      </c>
      <c r="Z20" s="292">
        <f t="shared" si="7"/>
        <v>1</v>
      </c>
      <c r="AA20" s="290">
        <f>'16'!R21</f>
        <v>9.4161958568738226E-4</v>
      </c>
      <c r="AB20" s="292">
        <f t="shared" si="7"/>
        <v>2</v>
      </c>
      <c r="AC20" s="289">
        <f>'16'!S21</f>
        <v>0.23400000000000001</v>
      </c>
      <c r="AD20" s="292">
        <f t="shared" si="8"/>
        <v>2</v>
      </c>
      <c r="AE20" s="289">
        <f>'16'!T21</f>
        <v>5.0999999999999995E-3</v>
      </c>
      <c r="AF20" s="292">
        <f t="shared" si="7"/>
        <v>1</v>
      </c>
      <c r="AG20" s="124">
        <f t="shared" si="9"/>
        <v>35</v>
      </c>
      <c r="AH20" s="348">
        <f t="shared" si="10"/>
        <v>2.3333333333333335</v>
      </c>
      <c r="AI20" s="143"/>
    </row>
    <row r="21" spans="1:35">
      <c r="A21" s="19" t="s">
        <v>67</v>
      </c>
      <c r="B21" s="293" t="s">
        <v>122</v>
      </c>
      <c r="C21" s="55">
        <f>'16'!F22</f>
        <v>0.15210526315789474</v>
      </c>
      <c r="D21" s="292">
        <f t="shared" si="0"/>
        <v>2</v>
      </c>
      <c r="E21" s="55">
        <f>'16'!G22</f>
        <v>0.6902631578947368</v>
      </c>
      <c r="F21" s="292">
        <f t="shared" si="1"/>
        <v>2</v>
      </c>
      <c r="G21" s="55">
        <f>'16'!H22</f>
        <v>0.36327622065960186</v>
      </c>
      <c r="H21" s="292">
        <f t="shared" si="2"/>
        <v>2</v>
      </c>
      <c r="I21" s="55">
        <f>'16'!I22</f>
        <v>8.5999999999999993E-2</v>
      </c>
      <c r="J21" s="292">
        <f t="shared" si="3"/>
        <v>2</v>
      </c>
      <c r="K21" s="55">
        <f>'16'!J22</f>
        <v>7.5845974329054842E-3</v>
      </c>
      <c r="L21" s="292">
        <f t="shared" si="4"/>
        <v>1</v>
      </c>
      <c r="M21" s="55">
        <f>'16'!K22</f>
        <v>0.161</v>
      </c>
      <c r="N21" s="292">
        <f t="shared" si="5"/>
        <v>3</v>
      </c>
      <c r="O21" s="289">
        <f>'16'!L22</f>
        <v>1.3999999999999999E-2</v>
      </c>
      <c r="P21" s="292">
        <f t="shared" si="6"/>
        <v>1</v>
      </c>
      <c r="Q21" s="289">
        <v>0.109</v>
      </c>
      <c r="R21" s="292">
        <f t="shared" si="7"/>
        <v>4</v>
      </c>
      <c r="S21" s="289">
        <f>'16'!N22</f>
        <v>3.1695721077654518E-3</v>
      </c>
      <c r="T21" s="292">
        <f t="shared" si="7"/>
        <v>1</v>
      </c>
      <c r="U21" s="289">
        <f>'16'!O22</f>
        <v>0.17900284090909088</v>
      </c>
      <c r="V21" s="292">
        <f t="shared" si="7"/>
        <v>2</v>
      </c>
      <c r="W21" s="289">
        <f>'16'!P22</f>
        <v>0.12666335227272726</v>
      </c>
      <c r="X21" s="292">
        <f t="shared" si="7"/>
        <v>2</v>
      </c>
      <c r="Y21" s="289">
        <f>'16'!Q22</f>
        <v>0</v>
      </c>
      <c r="Z21" s="292">
        <f t="shared" si="7"/>
        <v>1</v>
      </c>
      <c r="AA21" s="290">
        <f>'16'!R22</f>
        <v>2.4813895781637717E-3</v>
      </c>
      <c r="AB21" s="292">
        <f t="shared" si="7"/>
        <v>4</v>
      </c>
      <c r="AC21" s="289">
        <f>'16'!S22</f>
        <v>0.253</v>
      </c>
      <c r="AD21" s="292">
        <f t="shared" si="8"/>
        <v>3</v>
      </c>
      <c r="AE21" s="289">
        <f>'16'!T22</f>
        <v>1.47E-2</v>
      </c>
      <c r="AF21" s="292">
        <f t="shared" si="7"/>
        <v>4</v>
      </c>
      <c r="AG21" s="124">
        <f t="shared" si="9"/>
        <v>34</v>
      </c>
      <c r="AH21" s="348">
        <f t="shared" si="10"/>
        <v>2.2666666666666666</v>
      </c>
      <c r="AI21" s="143"/>
    </row>
    <row r="22" spans="1:35">
      <c r="A22" s="19" t="s">
        <v>68</v>
      </c>
      <c r="B22" s="293" t="s">
        <v>122</v>
      </c>
      <c r="C22" s="55">
        <f>'16'!F23</f>
        <v>0.25377844211924927</v>
      </c>
      <c r="D22" s="292">
        <f t="shared" si="0"/>
        <v>3</v>
      </c>
      <c r="E22" s="55">
        <f>'16'!G23</f>
        <v>0.7262913137352599</v>
      </c>
      <c r="F22" s="292">
        <f t="shared" si="1"/>
        <v>3</v>
      </c>
      <c r="G22" s="55">
        <f>'16'!H23</f>
        <v>0.4537677816224529</v>
      </c>
      <c r="H22" s="292">
        <f t="shared" si="2"/>
        <v>4</v>
      </c>
      <c r="I22" s="55">
        <f>'16'!I23</f>
        <v>8.2000000000000003E-2</v>
      </c>
      <c r="J22" s="292">
        <f t="shared" si="3"/>
        <v>2</v>
      </c>
      <c r="K22" s="55">
        <f>'16'!J23</f>
        <v>9.990485252140819E-3</v>
      </c>
      <c r="L22" s="292">
        <f t="shared" si="4"/>
        <v>2</v>
      </c>
      <c r="M22" s="55">
        <f>'16'!K23</f>
        <v>0.27400000000000002</v>
      </c>
      <c r="N22" s="292">
        <f t="shared" si="5"/>
        <v>4</v>
      </c>
      <c r="O22" s="289">
        <f>'16'!L23</f>
        <v>1.9E-2</v>
      </c>
      <c r="P22" s="292">
        <f t="shared" si="6"/>
        <v>3</v>
      </c>
      <c r="Q22" s="289">
        <v>7.1999999999999995E-2</v>
      </c>
      <c r="R22" s="292">
        <f t="shared" si="7"/>
        <v>2</v>
      </c>
      <c r="S22" s="289">
        <f>'16'!N23</f>
        <v>5.9230009871668312E-3</v>
      </c>
      <c r="T22" s="292">
        <f t="shared" si="7"/>
        <v>2</v>
      </c>
      <c r="U22" s="289">
        <f>'16'!O23</f>
        <v>0.25666427546628406</v>
      </c>
      <c r="V22" s="292">
        <f t="shared" si="7"/>
        <v>4</v>
      </c>
      <c r="W22" s="289">
        <f>'16'!P23</f>
        <v>0.22397704447632713</v>
      </c>
      <c r="X22" s="292">
        <f t="shared" si="7"/>
        <v>4</v>
      </c>
      <c r="Y22" s="289">
        <f>'16'!Q23</f>
        <v>0</v>
      </c>
      <c r="Z22" s="292">
        <f t="shared" si="7"/>
        <v>1</v>
      </c>
      <c r="AA22" s="290">
        <f>'16'!R23</f>
        <v>1.5214910612400153E-3</v>
      </c>
      <c r="AB22" s="292">
        <f t="shared" si="7"/>
        <v>3</v>
      </c>
      <c r="AC22" s="289">
        <f>'16'!S23</f>
        <v>0.25</v>
      </c>
      <c r="AD22" s="292">
        <f t="shared" si="8"/>
        <v>3</v>
      </c>
      <c r="AE22" s="289">
        <f>'16'!T23</f>
        <v>2.1000000000000001E-2</v>
      </c>
      <c r="AF22" s="292">
        <f t="shared" si="7"/>
        <v>4</v>
      </c>
      <c r="AG22" s="124">
        <f t="shared" si="9"/>
        <v>44</v>
      </c>
      <c r="AH22" s="348">
        <f t="shared" si="10"/>
        <v>2.9333333333333331</v>
      </c>
      <c r="AI22" s="143"/>
    </row>
    <row r="23" spans="1:35">
      <c r="A23" s="19" t="s">
        <v>69</v>
      </c>
      <c r="B23" s="293" t="s">
        <v>118</v>
      </c>
      <c r="C23" s="55">
        <f>'16'!F24</f>
        <v>9.8743752532756995E-2</v>
      </c>
      <c r="D23" s="292">
        <f t="shared" si="0"/>
        <v>1</v>
      </c>
      <c r="E23" s="55">
        <f>'16'!G24</f>
        <v>0.45204646764825068</v>
      </c>
      <c r="F23" s="292">
        <f t="shared" si="1"/>
        <v>1</v>
      </c>
      <c r="G23" s="55">
        <f>'16'!H24</f>
        <v>0.216478469560413</v>
      </c>
      <c r="H23" s="292">
        <f t="shared" si="2"/>
        <v>1</v>
      </c>
      <c r="I23" s="55">
        <f>'16'!I24</f>
        <v>6.9000000000000006E-2</v>
      </c>
      <c r="J23" s="292">
        <f t="shared" si="3"/>
        <v>1</v>
      </c>
      <c r="K23" s="55">
        <f>'16'!J24</f>
        <v>8.539075552255429E-3</v>
      </c>
      <c r="L23" s="292">
        <f t="shared" si="4"/>
        <v>1</v>
      </c>
      <c r="M23" s="55">
        <f>'16'!K24</f>
        <v>0.121</v>
      </c>
      <c r="N23" s="292">
        <f t="shared" si="5"/>
        <v>2</v>
      </c>
      <c r="O23" s="289">
        <f>'16'!L24</f>
        <v>1.3999999999999999E-2</v>
      </c>
      <c r="P23" s="292">
        <f t="shared" si="6"/>
        <v>1</v>
      </c>
      <c r="Q23" s="289">
        <v>5.8999999999999997E-2</v>
      </c>
      <c r="R23" s="292">
        <f t="shared" si="7"/>
        <v>1</v>
      </c>
      <c r="S23" s="289">
        <f>'16'!N24</f>
        <v>5.4263565891472867E-3</v>
      </c>
      <c r="T23" s="292">
        <f t="shared" si="7"/>
        <v>2</v>
      </c>
      <c r="U23" s="289">
        <f>'16'!O24</f>
        <v>0.17440336967294351</v>
      </c>
      <c r="V23" s="292">
        <f t="shared" si="7"/>
        <v>2</v>
      </c>
      <c r="W23" s="289">
        <f>'16'!P24</f>
        <v>0.11258989598811293</v>
      </c>
      <c r="X23" s="292">
        <f t="shared" si="7"/>
        <v>1</v>
      </c>
      <c r="Y23" s="289">
        <f>'16'!Q24</f>
        <v>0</v>
      </c>
      <c r="Z23" s="292">
        <f t="shared" si="7"/>
        <v>1</v>
      </c>
      <c r="AA23" s="290">
        <f>'16'!R24</f>
        <v>1.7028867985728186E-3</v>
      </c>
      <c r="AB23" s="292">
        <f t="shared" si="7"/>
        <v>3</v>
      </c>
      <c r="AC23" s="289">
        <f>'16'!S24</f>
        <v>0.156</v>
      </c>
      <c r="AD23" s="292">
        <f t="shared" si="8"/>
        <v>1</v>
      </c>
      <c r="AE23" s="289">
        <f>'16'!T24</f>
        <v>7.0999999999999995E-3</v>
      </c>
      <c r="AF23" s="292">
        <f t="shared" si="7"/>
        <v>1</v>
      </c>
      <c r="AG23" s="124">
        <f t="shared" si="9"/>
        <v>20</v>
      </c>
      <c r="AH23" s="348">
        <f t="shared" si="10"/>
        <v>1.3333333333333333</v>
      </c>
      <c r="AI23" s="143"/>
    </row>
    <row r="24" spans="1:35">
      <c r="A24" s="19" t="s">
        <v>70</v>
      </c>
      <c r="B24" s="293" t="s">
        <v>118</v>
      </c>
      <c r="C24" s="55">
        <f>'16'!F25</f>
        <v>0.22095940203757744</v>
      </c>
      <c r="D24" s="292">
        <f t="shared" si="0"/>
        <v>3</v>
      </c>
      <c r="E24" s="55">
        <f>'16'!G25</f>
        <v>0.62453284185736957</v>
      </c>
      <c r="F24" s="292">
        <f t="shared" si="1"/>
        <v>2</v>
      </c>
      <c r="G24" s="55">
        <f>'16'!H25</f>
        <v>0.40945009304458047</v>
      </c>
      <c r="H24" s="292">
        <f t="shared" si="2"/>
        <v>2</v>
      </c>
      <c r="I24" s="55">
        <f>'16'!I25</f>
        <v>9.6000000000000002E-2</v>
      </c>
      <c r="J24" s="292">
        <f t="shared" si="3"/>
        <v>3</v>
      </c>
      <c r="K24" s="55">
        <f>'16'!J25</f>
        <v>2.3052009906648886E-2</v>
      </c>
      <c r="L24" s="292">
        <f t="shared" si="4"/>
        <v>4</v>
      </c>
      <c r="M24" s="55">
        <f>'16'!K25</f>
        <v>0.17299999999999999</v>
      </c>
      <c r="N24" s="292">
        <f t="shared" si="5"/>
        <v>3</v>
      </c>
      <c r="O24" s="289">
        <f>'16'!L25</f>
        <v>2.3E-2</v>
      </c>
      <c r="P24" s="292">
        <f t="shared" si="6"/>
        <v>4</v>
      </c>
      <c r="Q24" s="289">
        <v>8.8999999999999996E-2</v>
      </c>
      <c r="R24" s="292">
        <f t="shared" si="7"/>
        <v>4</v>
      </c>
      <c r="S24" s="289">
        <f>'16'!N25</f>
        <v>9.5942982456140354E-3</v>
      </c>
      <c r="T24" s="292">
        <f t="shared" si="7"/>
        <v>4</v>
      </c>
      <c r="U24" s="289">
        <f>'16'!O25</f>
        <v>0.28184133858267724</v>
      </c>
      <c r="V24" s="292">
        <f t="shared" si="7"/>
        <v>4</v>
      </c>
      <c r="W24" s="289">
        <f>'16'!P25</f>
        <v>0.22411683713611333</v>
      </c>
      <c r="X24" s="292">
        <f t="shared" si="7"/>
        <v>4</v>
      </c>
      <c r="Y24" s="289">
        <f>'16'!Q25</f>
        <v>0.2</v>
      </c>
      <c r="Z24" s="292">
        <f t="shared" si="7"/>
        <v>4</v>
      </c>
      <c r="AA24" s="290">
        <f>'16'!R25</f>
        <v>1.4710208884966167E-3</v>
      </c>
      <c r="AB24" s="292">
        <f t="shared" si="7"/>
        <v>3</v>
      </c>
      <c r="AC24" s="289">
        <f>'16'!S25</f>
        <v>0.16300000000000001</v>
      </c>
      <c r="AD24" s="292">
        <f t="shared" si="8"/>
        <v>1</v>
      </c>
      <c r="AE24" s="289">
        <f>'16'!T25</f>
        <v>9.6999999999999986E-3</v>
      </c>
      <c r="AF24" s="292">
        <f t="shared" si="7"/>
        <v>2</v>
      </c>
      <c r="AG24" s="124">
        <f t="shared" si="9"/>
        <v>47</v>
      </c>
      <c r="AH24" s="348">
        <f t="shared" si="10"/>
        <v>3.1333333333333333</v>
      </c>
      <c r="AI24" s="143"/>
    </row>
    <row r="25" spans="1:35">
      <c r="A25" s="19" t="s">
        <v>71</v>
      </c>
      <c r="B25" s="293" t="s">
        <v>118</v>
      </c>
      <c r="C25" s="55">
        <f>'16'!F26</f>
        <v>0.12737740816376744</v>
      </c>
      <c r="D25" s="292">
        <f t="shared" si="0"/>
        <v>1</v>
      </c>
      <c r="E25" s="55">
        <f>'16'!G26</f>
        <v>0.45282090396870311</v>
      </c>
      <c r="F25" s="292">
        <f t="shared" si="1"/>
        <v>1</v>
      </c>
      <c r="G25" s="55">
        <f>'16'!H26</f>
        <v>0.3393887645742551</v>
      </c>
      <c r="H25" s="292">
        <f t="shared" si="2"/>
        <v>1</v>
      </c>
      <c r="I25" s="55">
        <f>'16'!I26</f>
        <v>7.0999999999999994E-2</v>
      </c>
      <c r="J25" s="292">
        <f t="shared" si="3"/>
        <v>1</v>
      </c>
      <c r="K25" s="55">
        <f>'16'!J26</f>
        <v>2.6241192192435408E-2</v>
      </c>
      <c r="L25" s="292">
        <f t="shared" si="4"/>
        <v>4</v>
      </c>
      <c r="M25" s="55">
        <f>'16'!K26</f>
        <v>0.1</v>
      </c>
      <c r="N25" s="292">
        <f t="shared" si="5"/>
        <v>1</v>
      </c>
      <c r="O25" s="289">
        <f>'16'!L26</f>
        <v>2.3E-2</v>
      </c>
      <c r="P25" s="292">
        <f t="shared" si="6"/>
        <v>4</v>
      </c>
      <c r="Q25" s="289">
        <v>8.5000000000000006E-2</v>
      </c>
      <c r="R25" s="292">
        <f t="shared" si="7"/>
        <v>3</v>
      </c>
      <c r="S25" s="289">
        <f>'16'!N26</f>
        <v>7.5014425851125215E-3</v>
      </c>
      <c r="T25" s="292">
        <f t="shared" si="7"/>
        <v>3</v>
      </c>
      <c r="U25" s="289">
        <f>'16'!O26</f>
        <v>0.21244430459408437</v>
      </c>
      <c r="V25" s="292">
        <f t="shared" si="7"/>
        <v>3</v>
      </c>
      <c r="W25" s="289">
        <f>'16'!P26</f>
        <v>0.16195259072792112</v>
      </c>
      <c r="X25" s="292">
        <f t="shared" si="7"/>
        <v>3</v>
      </c>
      <c r="Y25" s="289">
        <f>'16'!Q26</f>
        <v>6.7000000000000004E-2</v>
      </c>
      <c r="Z25" s="292">
        <f t="shared" si="7"/>
        <v>4</v>
      </c>
      <c r="AA25" s="290">
        <f>'16'!R26</f>
        <v>7.582164416319151E-4</v>
      </c>
      <c r="AB25" s="292">
        <f t="shared" si="7"/>
        <v>1</v>
      </c>
      <c r="AC25" s="289">
        <f>'16'!S26</f>
        <v>0.108</v>
      </c>
      <c r="AD25" s="292">
        <f t="shared" si="8"/>
        <v>1</v>
      </c>
      <c r="AE25" s="289">
        <f>'16'!T26</f>
        <v>7.7999999999999996E-3</v>
      </c>
      <c r="AF25" s="292">
        <f t="shared" si="7"/>
        <v>2</v>
      </c>
      <c r="AG25" s="124">
        <f t="shared" si="9"/>
        <v>33</v>
      </c>
      <c r="AH25" s="348">
        <f t="shared" si="10"/>
        <v>2.2000000000000002</v>
      </c>
      <c r="AI25" s="143"/>
    </row>
    <row r="26" spans="1:35">
      <c r="A26" s="19" t="s">
        <v>72</v>
      </c>
      <c r="B26" s="293" t="s">
        <v>122</v>
      </c>
      <c r="C26" s="55">
        <f>'16'!F27</f>
        <v>0.22919937205651492</v>
      </c>
      <c r="D26" s="292">
        <f t="shared" si="0"/>
        <v>3</v>
      </c>
      <c r="E26" s="55">
        <f>'16'!G27</f>
        <v>0.67294610151753009</v>
      </c>
      <c r="F26" s="292">
        <f t="shared" si="1"/>
        <v>2</v>
      </c>
      <c r="G26" s="55">
        <f>'16'!H27</f>
        <v>0.37888355645364991</v>
      </c>
      <c r="H26" s="292">
        <f t="shared" si="2"/>
        <v>2</v>
      </c>
      <c r="I26" s="55">
        <f>'16'!I27</f>
        <v>8.7999999999999995E-2</v>
      </c>
      <c r="J26" s="292">
        <f t="shared" si="3"/>
        <v>2</v>
      </c>
      <c r="K26" s="55">
        <f>'16'!J27</f>
        <v>1.0670731707317074E-2</v>
      </c>
      <c r="L26" s="292">
        <f t="shared" si="4"/>
        <v>2</v>
      </c>
      <c r="M26" s="55">
        <f>'16'!K27</f>
        <v>7.6999999999999999E-2</v>
      </c>
      <c r="N26" s="292">
        <f t="shared" si="5"/>
        <v>1</v>
      </c>
      <c r="O26" s="289">
        <f>'16'!L27</f>
        <v>2.3E-2</v>
      </c>
      <c r="P26" s="292">
        <f t="shared" si="6"/>
        <v>4</v>
      </c>
      <c r="Q26" s="289">
        <v>8.7999999999999995E-2</v>
      </c>
      <c r="R26" s="292">
        <f t="shared" si="7"/>
        <v>4</v>
      </c>
      <c r="S26" s="289">
        <f>'16'!N27</f>
        <v>6.4724919093851136E-3</v>
      </c>
      <c r="T26" s="292">
        <f t="shared" si="7"/>
        <v>3</v>
      </c>
      <c r="U26" s="289">
        <f>'16'!O27</f>
        <v>0.16087959866220736</v>
      </c>
      <c r="V26" s="292">
        <f t="shared" si="7"/>
        <v>1</v>
      </c>
      <c r="W26" s="289">
        <f>'16'!P27</f>
        <v>9.0210702341137108E-2</v>
      </c>
      <c r="X26" s="292">
        <f t="shared" si="7"/>
        <v>1</v>
      </c>
      <c r="Y26" s="289">
        <f>'16'!Q27</f>
        <v>0</v>
      </c>
      <c r="Z26" s="292">
        <f t="shared" si="7"/>
        <v>1</v>
      </c>
      <c r="AA26" s="290">
        <f>'16'!R27</f>
        <v>6.1804697156983925E-4</v>
      </c>
      <c r="AB26" s="292">
        <f t="shared" si="7"/>
        <v>1</v>
      </c>
      <c r="AC26" s="289">
        <f>'16'!S27</f>
        <v>0.33100000000000002</v>
      </c>
      <c r="AD26" s="292">
        <f t="shared" si="8"/>
        <v>4</v>
      </c>
      <c r="AE26" s="289">
        <f>'16'!T27</f>
        <v>5.4999999999999997E-3</v>
      </c>
      <c r="AF26" s="292">
        <f t="shared" si="7"/>
        <v>1</v>
      </c>
      <c r="AG26" s="124">
        <f t="shared" si="9"/>
        <v>32</v>
      </c>
      <c r="AH26" s="348">
        <f t="shared" si="10"/>
        <v>2.1333333333333333</v>
      </c>
      <c r="AI26" s="143"/>
    </row>
    <row r="27" spans="1:35">
      <c r="A27" s="19" t="s">
        <v>73</v>
      </c>
      <c r="B27" s="293" t="s">
        <v>118</v>
      </c>
      <c r="C27" s="55">
        <f>'16'!F28</f>
        <v>0.2578900357284637</v>
      </c>
      <c r="D27" s="292">
        <f t="shared" si="0"/>
        <v>3</v>
      </c>
      <c r="E27" s="55">
        <f>'16'!G28</f>
        <v>0.68678046843985707</v>
      </c>
      <c r="F27" s="292">
        <f t="shared" si="1"/>
        <v>2</v>
      </c>
      <c r="G27" s="55">
        <f>'16'!H28</f>
        <v>0.5037497580801239</v>
      </c>
      <c r="H27" s="292">
        <f t="shared" si="2"/>
        <v>4</v>
      </c>
      <c r="I27" s="55">
        <f>'16'!I28</f>
        <v>0.106</v>
      </c>
      <c r="J27" s="292">
        <f t="shared" si="3"/>
        <v>4</v>
      </c>
      <c r="K27" s="55">
        <f>'16'!J28</f>
        <v>2.1418372203712517E-2</v>
      </c>
      <c r="L27" s="292">
        <f t="shared" si="4"/>
        <v>4</v>
      </c>
      <c r="M27" s="55">
        <f>'16'!K28</f>
        <v>0.16600000000000001</v>
      </c>
      <c r="N27" s="292">
        <f t="shared" si="5"/>
        <v>3</v>
      </c>
      <c r="O27" s="289">
        <f>'16'!L28</f>
        <v>2.2000000000000002E-2</v>
      </c>
      <c r="P27" s="292">
        <f t="shared" si="6"/>
        <v>4</v>
      </c>
      <c r="Q27" s="289">
        <v>8.5999999999999993E-2</v>
      </c>
      <c r="R27" s="292">
        <f t="shared" si="7"/>
        <v>3</v>
      </c>
      <c r="S27" s="289">
        <f>'16'!N28</f>
        <v>1.0074841681059297E-2</v>
      </c>
      <c r="T27" s="292">
        <f t="shared" si="7"/>
        <v>4</v>
      </c>
      <c r="U27" s="289">
        <f>'16'!O28</f>
        <v>0.25881529581529583</v>
      </c>
      <c r="V27" s="292">
        <f t="shared" si="7"/>
        <v>4</v>
      </c>
      <c r="W27" s="289">
        <f>'16'!P28</f>
        <v>0.17408011548177552</v>
      </c>
      <c r="X27" s="292">
        <f t="shared" si="7"/>
        <v>3</v>
      </c>
      <c r="Y27" s="289">
        <f>'16'!Q28</f>
        <v>7.6999999999999999E-2</v>
      </c>
      <c r="Z27" s="292">
        <f t="shared" si="7"/>
        <v>4</v>
      </c>
      <c r="AA27" s="290">
        <f>'16'!R28</f>
        <v>2.3451593505712568E-3</v>
      </c>
      <c r="AB27" s="292">
        <f t="shared" si="7"/>
        <v>4</v>
      </c>
      <c r="AC27" s="289">
        <f>'16'!S28</f>
        <v>0.27500000000000002</v>
      </c>
      <c r="AD27" s="292">
        <f t="shared" si="8"/>
        <v>4</v>
      </c>
      <c r="AE27" s="289">
        <f>'16'!T28</f>
        <v>1.3900000000000001E-2</v>
      </c>
      <c r="AF27" s="292">
        <f t="shared" si="7"/>
        <v>4</v>
      </c>
      <c r="AG27" s="124">
        <f t="shared" si="9"/>
        <v>54</v>
      </c>
      <c r="AH27" s="348">
        <f t="shared" si="10"/>
        <v>3.6</v>
      </c>
      <c r="AI27" s="143"/>
    </row>
    <row r="28" spans="1:35">
      <c r="A28" s="19" t="s">
        <v>74</v>
      </c>
      <c r="B28" s="293" t="s">
        <v>122</v>
      </c>
      <c r="C28" s="55">
        <f>'16'!F29</f>
        <v>0.3077388882160591</v>
      </c>
      <c r="D28" s="292">
        <f t="shared" si="0"/>
        <v>4</v>
      </c>
      <c r="E28" s="55">
        <f>'16'!G29</f>
        <v>0.76831779096524166</v>
      </c>
      <c r="F28" s="292">
        <f t="shared" si="1"/>
        <v>4</v>
      </c>
      <c r="G28" s="55">
        <f>'16'!H29</f>
        <v>0.56409845693843774</v>
      </c>
      <c r="H28" s="292">
        <f t="shared" si="2"/>
        <v>4</v>
      </c>
      <c r="I28" s="55">
        <f>'16'!I29</f>
        <v>0.128</v>
      </c>
      <c r="J28" s="292">
        <f t="shared" si="3"/>
        <v>4</v>
      </c>
      <c r="K28" s="55">
        <f>'16'!J29</f>
        <v>2.704791344667697E-2</v>
      </c>
      <c r="L28" s="292">
        <f t="shared" si="4"/>
        <v>4</v>
      </c>
      <c r="M28" s="55">
        <f>'16'!K29</f>
        <v>0.20899999999999999</v>
      </c>
      <c r="N28" s="292">
        <f t="shared" si="5"/>
        <v>4</v>
      </c>
      <c r="O28" s="289">
        <f>'16'!L29</f>
        <v>2.1000000000000001E-2</v>
      </c>
      <c r="P28" s="292">
        <f t="shared" si="6"/>
        <v>4</v>
      </c>
      <c r="Q28" s="289">
        <v>9.0999999999999998E-2</v>
      </c>
      <c r="R28" s="292">
        <f t="shared" si="7"/>
        <v>4</v>
      </c>
      <c r="S28" s="289">
        <f>'16'!N29</f>
        <v>1.0409437890353921E-2</v>
      </c>
      <c r="T28" s="292">
        <f t="shared" si="7"/>
        <v>4</v>
      </c>
      <c r="U28" s="289">
        <f>'16'!O29</f>
        <v>0.32422839506172835</v>
      </c>
      <c r="V28" s="292">
        <f t="shared" si="7"/>
        <v>4</v>
      </c>
      <c r="W28" s="289">
        <f>'16'!P29</f>
        <v>0.24133770239013111</v>
      </c>
      <c r="X28" s="292">
        <f t="shared" si="7"/>
        <v>4</v>
      </c>
      <c r="Y28" s="289">
        <f>'16'!Q29</f>
        <v>0.16700000000000001</v>
      </c>
      <c r="Z28" s="292">
        <f t="shared" si="7"/>
        <v>4</v>
      </c>
      <c r="AA28" s="290">
        <f>'16'!R29</f>
        <v>1.3440860215053765E-3</v>
      </c>
      <c r="AB28" s="292">
        <f t="shared" si="7"/>
        <v>3</v>
      </c>
      <c r="AC28" s="289">
        <f>'16'!S29</f>
        <v>0.376</v>
      </c>
      <c r="AD28" s="292">
        <f t="shared" si="8"/>
        <v>4</v>
      </c>
      <c r="AE28" s="289">
        <f>'16'!T29</f>
        <v>1.3300000000000001E-2</v>
      </c>
      <c r="AF28" s="292">
        <f t="shared" si="7"/>
        <v>4</v>
      </c>
      <c r="AG28" s="124">
        <f t="shared" si="9"/>
        <v>59</v>
      </c>
      <c r="AH28" s="348">
        <f t="shared" si="10"/>
        <v>3.9333333333333331</v>
      </c>
      <c r="AI28" s="143"/>
    </row>
    <row r="29" spans="1:35">
      <c r="A29" s="19" t="s">
        <v>75</v>
      </c>
      <c r="B29" s="293" t="s">
        <v>122</v>
      </c>
      <c r="C29" s="55">
        <f>'16'!F30</f>
        <v>0.27802690582959644</v>
      </c>
      <c r="D29" s="292">
        <f t="shared" si="0"/>
        <v>4</v>
      </c>
      <c r="E29" s="55">
        <f>'16'!G30</f>
        <v>0.86547085201793716</v>
      </c>
      <c r="F29" s="292">
        <f t="shared" si="1"/>
        <v>4</v>
      </c>
      <c r="G29" s="55">
        <f>'16'!H30</f>
        <v>0.49640287769784175</v>
      </c>
      <c r="H29" s="292">
        <f t="shared" si="2"/>
        <v>4</v>
      </c>
      <c r="I29" s="55">
        <f>'16'!I30</f>
        <v>5.6000000000000001E-2</v>
      </c>
      <c r="J29" s="292">
        <f t="shared" si="3"/>
        <v>1</v>
      </c>
      <c r="K29" s="55">
        <f>'16'!J30</f>
        <v>0</v>
      </c>
      <c r="L29" s="292">
        <f t="shared" si="4"/>
        <v>1</v>
      </c>
      <c r="M29" s="55">
        <f>'16'!K30</f>
        <v>0.111</v>
      </c>
      <c r="N29" s="292">
        <f t="shared" si="5"/>
        <v>2</v>
      </c>
      <c r="O29" s="289">
        <f>'16'!L30</f>
        <v>0</v>
      </c>
      <c r="P29" s="292">
        <f t="shared" si="6"/>
        <v>1</v>
      </c>
      <c r="Q29" s="289">
        <v>5.6000000000000001E-2</v>
      </c>
      <c r="R29" s="292">
        <f t="shared" si="7"/>
        <v>1</v>
      </c>
      <c r="S29" s="289">
        <f>'16'!N30</f>
        <v>0</v>
      </c>
      <c r="T29" s="292">
        <f t="shared" si="7"/>
        <v>1</v>
      </c>
      <c r="U29" s="289">
        <f>'16'!O30</f>
        <v>0.29399999999999998</v>
      </c>
      <c r="V29" s="292">
        <f t="shared" si="7"/>
        <v>4</v>
      </c>
      <c r="W29" s="289">
        <f>'16'!P30</f>
        <v>0.11800000000000001</v>
      </c>
      <c r="X29" s="292">
        <f t="shared" si="7"/>
        <v>2</v>
      </c>
      <c r="Y29" s="289">
        <f>'16'!Q30</f>
        <v>0</v>
      </c>
      <c r="Z29" s="292">
        <f t="shared" si="7"/>
        <v>1</v>
      </c>
      <c r="AA29" s="290">
        <f>'16'!R30</f>
        <v>0</v>
      </c>
      <c r="AB29" s="292">
        <f t="shared" si="7"/>
        <v>1</v>
      </c>
      <c r="AC29" s="289">
        <f>'16'!S30</f>
        <v>0.30599999999999999</v>
      </c>
      <c r="AD29" s="292">
        <f t="shared" si="8"/>
        <v>4</v>
      </c>
      <c r="AE29" s="289">
        <f>'16'!T30</f>
        <v>2.87E-2</v>
      </c>
      <c r="AF29" s="292">
        <f t="shared" si="7"/>
        <v>4</v>
      </c>
      <c r="AG29" s="124">
        <f t="shared" si="9"/>
        <v>35</v>
      </c>
      <c r="AH29" s="348">
        <f t="shared" si="10"/>
        <v>2.3333333333333335</v>
      </c>
      <c r="AI29" s="143"/>
    </row>
    <row r="30" spans="1:35">
      <c r="A30" s="19" t="s">
        <v>76</v>
      </c>
      <c r="B30" s="293" t="s">
        <v>122</v>
      </c>
      <c r="C30" s="55">
        <f>'16'!F31</f>
        <v>0.13248537740228392</v>
      </c>
      <c r="D30" s="292">
        <f t="shared" si="0"/>
        <v>1</v>
      </c>
      <c r="E30" s="55">
        <f>'16'!G31</f>
        <v>0.66149846810881074</v>
      </c>
      <c r="F30" s="292">
        <f t="shared" si="1"/>
        <v>2</v>
      </c>
      <c r="G30" s="55">
        <f>'16'!H31</f>
        <v>0.37397720997941869</v>
      </c>
      <c r="H30" s="292">
        <f t="shared" si="2"/>
        <v>2</v>
      </c>
      <c r="I30" s="55">
        <f>'16'!I31</f>
        <v>0.107</v>
      </c>
      <c r="J30" s="292">
        <f t="shared" si="3"/>
        <v>4</v>
      </c>
      <c r="K30" s="55">
        <f>'16'!J31</f>
        <v>1.6876122082585279E-2</v>
      </c>
      <c r="L30" s="292">
        <f t="shared" si="4"/>
        <v>3</v>
      </c>
      <c r="M30" s="55">
        <f>'16'!K31</f>
        <v>0.23699999999999999</v>
      </c>
      <c r="N30" s="292">
        <f t="shared" si="5"/>
        <v>4</v>
      </c>
      <c r="O30" s="289">
        <f>'16'!L31</f>
        <v>1.7000000000000001E-2</v>
      </c>
      <c r="P30" s="292">
        <f t="shared" si="6"/>
        <v>2</v>
      </c>
      <c r="Q30" s="289">
        <v>7.9000000000000001E-2</v>
      </c>
      <c r="R30" s="292">
        <f t="shared" si="7"/>
        <v>3</v>
      </c>
      <c r="S30" s="289">
        <f>'16'!N31</f>
        <v>5.7279236276849641E-3</v>
      </c>
      <c r="T30" s="292">
        <f t="shared" si="7"/>
        <v>2</v>
      </c>
      <c r="U30" s="289">
        <f>'16'!O31</f>
        <v>0.22997329376854603</v>
      </c>
      <c r="V30" s="292">
        <f t="shared" si="7"/>
        <v>3</v>
      </c>
      <c r="W30" s="289">
        <f>'16'!P31</f>
        <v>0.19595697329376854</v>
      </c>
      <c r="X30" s="292">
        <f t="shared" si="7"/>
        <v>4</v>
      </c>
      <c r="Y30" s="289">
        <f>'16'!Q31</f>
        <v>0</v>
      </c>
      <c r="Z30" s="292">
        <f t="shared" si="7"/>
        <v>1</v>
      </c>
      <c r="AA30" s="290">
        <f>'16'!R31</f>
        <v>1.032844453625284E-3</v>
      </c>
      <c r="AB30" s="292">
        <f t="shared" si="7"/>
        <v>2</v>
      </c>
      <c r="AC30" s="289">
        <f>'16'!S31</f>
        <v>0.189</v>
      </c>
      <c r="AD30" s="292">
        <f t="shared" si="8"/>
        <v>2</v>
      </c>
      <c r="AE30" s="289">
        <f>'16'!T31</f>
        <v>7.0000000000000001E-3</v>
      </c>
      <c r="AF30" s="292">
        <f t="shared" si="7"/>
        <v>1</v>
      </c>
      <c r="AG30" s="124">
        <f t="shared" si="9"/>
        <v>36</v>
      </c>
      <c r="AH30" s="348">
        <f t="shared" si="10"/>
        <v>2.4</v>
      </c>
      <c r="AI30" s="143"/>
    </row>
    <row r="31" spans="1:35">
      <c r="A31" s="19" t="s">
        <v>77</v>
      </c>
      <c r="B31" s="293" t="s">
        <v>122</v>
      </c>
      <c r="C31" s="55">
        <f>'16'!F32</f>
        <v>0.30251346499102333</v>
      </c>
      <c r="D31" s="292">
        <f t="shared" si="0"/>
        <v>4</v>
      </c>
      <c r="E31" s="55">
        <f>'16'!G32</f>
        <v>0.74775583482944341</v>
      </c>
      <c r="F31" s="292">
        <f t="shared" si="1"/>
        <v>4</v>
      </c>
      <c r="G31" s="55">
        <f>'16'!H32</f>
        <v>0.45306472353193311</v>
      </c>
      <c r="H31" s="292">
        <f t="shared" si="2"/>
        <v>4</v>
      </c>
      <c r="I31" s="55">
        <f>'16'!I32</f>
        <v>9.0999999999999998E-2</v>
      </c>
      <c r="J31" s="292">
        <f t="shared" si="3"/>
        <v>3</v>
      </c>
      <c r="K31" s="55">
        <f>'16'!J32</f>
        <v>5.9523809523809521E-3</v>
      </c>
      <c r="L31" s="292">
        <f t="shared" si="4"/>
        <v>1</v>
      </c>
      <c r="M31" s="55">
        <f>'16'!K32</f>
        <v>0.121</v>
      </c>
      <c r="N31" s="292">
        <f t="shared" si="5"/>
        <v>2</v>
      </c>
      <c r="O31" s="289">
        <f>'16'!L32</f>
        <v>1.6E-2</v>
      </c>
      <c r="P31" s="292">
        <f t="shared" si="6"/>
        <v>2</v>
      </c>
      <c r="Q31" s="289">
        <v>0.03</v>
      </c>
      <c r="R31" s="292">
        <f t="shared" si="7"/>
        <v>1</v>
      </c>
      <c r="S31" s="289">
        <f>'16'!N32</f>
        <v>0</v>
      </c>
      <c r="T31" s="292">
        <f t="shared" si="7"/>
        <v>1</v>
      </c>
      <c r="U31" s="289">
        <f>'16'!O32</f>
        <v>0.11295833333333334</v>
      </c>
      <c r="V31" s="292">
        <f t="shared" si="7"/>
        <v>1</v>
      </c>
      <c r="W31" s="289">
        <f>'16'!P32</f>
        <v>4.8035928143712575E-2</v>
      </c>
      <c r="X31" s="292">
        <f t="shared" si="7"/>
        <v>1</v>
      </c>
      <c r="Y31" s="289">
        <f>'16'!Q32</f>
        <v>0</v>
      </c>
      <c r="Z31" s="292">
        <f t="shared" si="7"/>
        <v>1</v>
      </c>
      <c r="AA31" s="290">
        <f>'16'!R32</f>
        <v>2.4213075060532689E-3</v>
      </c>
      <c r="AB31" s="292">
        <f t="shared" si="7"/>
        <v>4</v>
      </c>
      <c r="AC31" s="289">
        <f>'16'!S32</f>
        <v>0.23400000000000001</v>
      </c>
      <c r="AD31" s="292">
        <f t="shared" si="8"/>
        <v>2</v>
      </c>
      <c r="AE31" s="289">
        <f>'16'!T32</f>
        <v>1.21E-2</v>
      </c>
      <c r="AF31" s="292">
        <f t="shared" si="7"/>
        <v>3</v>
      </c>
      <c r="AG31" s="124">
        <f t="shared" si="9"/>
        <v>34</v>
      </c>
      <c r="AH31" s="348">
        <f t="shared" si="10"/>
        <v>2.2666666666666666</v>
      </c>
      <c r="AI31" s="143"/>
    </row>
    <row r="32" spans="1:35">
      <c r="A32" s="19" t="s">
        <v>78</v>
      </c>
      <c r="B32" s="293" t="s">
        <v>122</v>
      </c>
      <c r="C32" s="55">
        <f>'16'!F33</f>
        <v>0.32399665551839463</v>
      </c>
      <c r="D32" s="292">
        <f t="shared" si="0"/>
        <v>4</v>
      </c>
      <c r="E32" s="55">
        <f>'16'!G33</f>
        <v>0.7362040133779264</v>
      </c>
      <c r="F32" s="292">
        <f t="shared" si="1"/>
        <v>3</v>
      </c>
      <c r="G32" s="55">
        <f>'16'!H33</f>
        <v>0.45617238860482101</v>
      </c>
      <c r="H32" s="292">
        <f t="shared" si="2"/>
        <v>4</v>
      </c>
      <c r="I32" s="55">
        <f>'16'!I33</f>
        <v>0.12</v>
      </c>
      <c r="J32" s="292">
        <f t="shared" si="3"/>
        <v>4</v>
      </c>
      <c r="K32" s="55">
        <f>'16'!J33</f>
        <v>2.3591087811271297E-2</v>
      </c>
      <c r="L32" s="292">
        <f t="shared" si="4"/>
        <v>4</v>
      </c>
      <c r="M32" s="55">
        <f>'16'!K33</f>
        <v>0.20399999999999999</v>
      </c>
      <c r="N32" s="292">
        <f t="shared" si="5"/>
        <v>4</v>
      </c>
      <c r="O32" s="289">
        <f>'16'!L33</f>
        <v>1.3000000000000001E-2</v>
      </c>
      <c r="P32" s="292">
        <f t="shared" si="6"/>
        <v>1</v>
      </c>
      <c r="Q32" s="289">
        <v>9.7000000000000003E-2</v>
      </c>
      <c r="R32" s="292">
        <f t="shared" si="7"/>
        <v>4</v>
      </c>
      <c r="S32" s="289">
        <f>'16'!N33</f>
        <v>1.5748031496062992E-2</v>
      </c>
      <c r="T32" s="292">
        <f t="shared" si="7"/>
        <v>4</v>
      </c>
      <c r="U32" s="289">
        <f>'16'!O33</f>
        <v>0.2273656509695291</v>
      </c>
      <c r="V32" s="292">
        <f t="shared" si="7"/>
        <v>3</v>
      </c>
      <c r="W32" s="289">
        <f>'16'!P33</f>
        <v>0.13873407202216068</v>
      </c>
      <c r="X32" s="292">
        <f t="shared" si="7"/>
        <v>2</v>
      </c>
      <c r="Y32" s="289">
        <f>'16'!Q33</f>
        <v>0</v>
      </c>
      <c r="Z32" s="292">
        <f t="shared" si="7"/>
        <v>1</v>
      </c>
      <c r="AA32" s="290">
        <f>'16'!R33</f>
        <v>0</v>
      </c>
      <c r="AB32" s="292">
        <f t="shared" si="7"/>
        <v>1</v>
      </c>
      <c r="AC32" s="289">
        <f>'16'!S33</f>
        <v>0.40899999999999997</v>
      </c>
      <c r="AD32" s="292">
        <f t="shared" si="8"/>
        <v>4</v>
      </c>
      <c r="AE32" s="289">
        <f>'16'!T33</f>
        <v>1.54E-2</v>
      </c>
      <c r="AF32" s="292">
        <f t="shared" si="7"/>
        <v>4</v>
      </c>
      <c r="AG32" s="124">
        <f t="shared" si="9"/>
        <v>47</v>
      </c>
      <c r="AH32" s="348">
        <f t="shared" si="10"/>
        <v>3.1333333333333333</v>
      </c>
      <c r="AI32" s="143"/>
    </row>
    <row r="33" spans="1:35">
      <c r="A33" s="19" t="s">
        <v>79</v>
      </c>
      <c r="B33" s="293" t="s">
        <v>122</v>
      </c>
      <c r="C33" s="55">
        <f>'16'!F34</f>
        <v>0.17392951875710497</v>
      </c>
      <c r="D33" s="292">
        <f t="shared" si="0"/>
        <v>2</v>
      </c>
      <c r="E33" s="55">
        <f>'16'!G34</f>
        <v>0.76316786661614244</v>
      </c>
      <c r="F33" s="292">
        <f t="shared" si="1"/>
        <v>4</v>
      </c>
      <c r="G33" s="55">
        <f>'16'!H34</f>
        <v>0.45568318189610835</v>
      </c>
      <c r="H33" s="292">
        <f t="shared" si="2"/>
        <v>4</v>
      </c>
      <c r="I33" s="55">
        <f>'16'!I34</f>
        <v>0.114</v>
      </c>
      <c r="J33" s="292">
        <f t="shared" si="3"/>
        <v>4</v>
      </c>
      <c r="K33" s="55">
        <f>'16'!J34</f>
        <v>1.905829596412556E-2</v>
      </c>
      <c r="L33" s="292">
        <f t="shared" si="4"/>
        <v>4</v>
      </c>
      <c r="M33" s="55">
        <f>'16'!K34</f>
        <v>0.14699999999999999</v>
      </c>
      <c r="N33" s="292">
        <f t="shared" si="5"/>
        <v>2</v>
      </c>
      <c r="O33" s="289">
        <f>'16'!L34</f>
        <v>1.9E-2</v>
      </c>
      <c r="P33" s="292">
        <f t="shared" si="6"/>
        <v>3</v>
      </c>
      <c r="Q33" s="289">
        <v>7.5999999999999998E-2</v>
      </c>
      <c r="R33" s="292">
        <f t="shared" si="7"/>
        <v>2</v>
      </c>
      <c r="S33" s="289">
        <f>'16'!N34</f>
        <v>2.0408163265306124E-3</v>
      </c>
      <c r="T33" s="292">
        <f t="shared" si="7"/>
        <v>1</v>
      </c>
      <c r="U33" s="289">
        <f>'16'!O34</f>
        <v>0.2862409090909091</v>
      </c>
      <c r="V33" s="292">
        <f t="shared" si="7"/>
        <v>4</v>
      </c>
      <c r="W33" s="289">
        <f>'16'!P34</f>
        <v>0.21596136363636362</v>
      </c>
      <c r="X33" s="292">
        <f t="shared" si="7"/>
        <v>4</v>
      </c>
      <c r="Y33" s="289">
        <f>'16'!Q34</f>
        <v>0</v>
      </c>
      <c r="Z33" s="292">
        <f t="shared" si="7"/>
        <v>1</v>
      </c>
      <c r="AA33" s="290">
        <f>'16'!R34</f>
        <v>1.3077593722755014E-3</v>
      </c>
      <c r="AB33" s="292">
        <f t="shared" si="7"/>
        <v>2</v>
      </c>
      <c r="AC33" s="289">
        <f>'16'!S34</f>
        <v>0.28399999999999997</v>
      </c>
      <c r="AD33" s="292">
        <f t="shared" si="8"/>
        <v>4</v>
      </c>
      <c r="AE33" s="289">
        <f>'16'!T34</f>
        <v>5.9000000000000007E-3</v>
      </c>
      <c r="AF33" s="292">
        <f t="shared" si="7"/>
        <v>1</v>
      </c>
      <c r="AG33" s="124">
        <f t="shared" si="9"/>
        <v>42</v>
      </c>
      <c r="AH33" s="348">
        <f t="shared" si="10"/>
        <v>2.8</v>
      </c>
      <c r="AI33" s="143"/>
    </row>
    <row r="34" spans="1:35">
      <c r="A34" s="19" t="s">
        <v>80</v>
      </c>
      <c r="B34" s="293" t="s">
        <v>122</v>
      </c>
      <c r="C34" s="55">
        <f>'16'!F35</f>
        <v>0.2576461478900503</v>
      </c>
      <c r="D34" s="292">
        <f t="shared" si="0"/>
        <v>3</v>
      </c>
      <c r="E34" s="55">
        <f>'16'!G35</f>
        <v>0.73383662408052652</v>
      </c>
      <c r="F34" s="292">
        <f t="shared" si="1"/>
        <v>3</v>
      </c>
      <c r="G34" s="55">
        <f>'16'!H35</f>
        <v>0.42734049762803755</v>
      </c>
      <c r="H34" s="292">
        <f t="shared" si="2"/>
        <v>3</v>
      </c>
      <c r="I34" s="55">
        <f>'16'!I35</f>
        <v>6.6000000000000003E-2</v>
      </c>
      <c r="J34" s="292">
        <f t="shared" si="3"/>
        <v>1</v>
      </c>
      <c r="K34" s="55">
        <f>'16'!J35</f>
        <v>1.2713936430317848E-2</v>
      </c>
      <c r="L34" s="292">
        <f t="shared" si="4"/>
        <v>2</v>
      </c>
      <c r="M34" s="55">
        <f>'16'!K35</f>
        <v>0.22500000000000001</v>
      </c>
      <c r="N34" s="292">
        <f t="shared" si="5"/>
        <v>4</v>
      </c>
      <c r="O34" s="289">
        <f>'16'!L35</f>
        <v>1.6E-2</v>
      </c>
      <c r="P34" s="292">
        <f t="shared" si="6"/>
        <v>2</v>
      </c>
      <c r="Q34" s="289">
        <v>7.3999999999999996E-2</v>
      </c>
      <c r="R34" s="292">
        <f t="shared" si="7"/>
        <v>2</v>
      </c>
      <c r="S34" s="289">
        <f>'16'!N35</f>
        <v>1.0600706713780919E-2</v>
      </c>
      <c r="T34" s="292">
        <f t="shared" si="7"/>
        <v>4</v>
      </c>
      <c r="U34" s="289">
        <f>'16'!O35</f>
        <v>0.2071875</v>
      </c>
      <c r="V34" s="292">
        <f t="shared" si="7"/>
        <v>2</v>
      </c>
      <c r="W34" s="289">
        <f>'16'!P35</f>
        <v>0.15326988636363637</v>
      </c>
      <c r="X34" s="292">
        <f t="shared" si="7"/>
        <v>3</v>
      </c>
      <c r="Y34" s="289">
        <f>'16'!Q35</f>
        <v>0</v>
      </c>
      <c r="Z34" s="292">
        <f t="shared" si="7"/>
        <v>1</v>
      </c>
      <c r="AA34" s="290">
        <f>'16'!R35</f>
        <v>2.0723002532811422E-3</v>
      </c>
      <c r="AB34" s="292">
        <f t="shared" ref="AB34:AB69" si="11">IF(OR(AA34&lt;AA$71,AA34=AA$71),1,IF(AND(AA34&gt;AA$71,OR(AA34&lt;AA$72,AA34=AA$72)),2,IF(AND(AA34&gt;AA$72,OR(AA34&lt;AA$73,AA34=AA$73)),3,4)))</f>
        <v>4</v>
      </c>
      <c r="AC34" s="289">
        <f>'16'!S35</f>
        <v>0.17299999999999999</v>
      </c>
      <c r="AD34" s="292">
        <f t="shared" si="8"/>
        <v>2</v>
      </c>
      <c r="AE34" s="289">
        <f>'16'!T35</f>
        <v>1.21E-2</v>
      </c>
      <c r="AF34" s="292">
        <f t="shared" si="7"/>
        <v>3</v>
      </c>
      <c r="AG34" s="124">
        <f t="shared" si="9"/>
        <v>39</v>
      </c>
      <c r="AH34" s="348">
        <f t="shared" si="10"/>
        <v>2.6</v>
      </c>
      <c r="AI34" s="143"/>
    </row>
    <row r="35" spans="1:35">
      <c r="A35" s="19" t="s">
        <v>81</v>
      </c>
      <c r="B35" s="293" t="s">
        <v>122</v>
      </c>
      <c r="C35" s="55">
        <f>'16'!F36</f>
        <v>0.21261199172984149</v>
      </c>
      <c r="D35" s="292">
        <f t="shared" ref="D35:D66" si="12">IF(OR(C35&lt;C$71,C35=C$71),1,IF(AND(C35&gt;C$71,OR(C35&lt;C$72,C35=C$72)),2,IF(AND(C35&gt;C$72,OR(C35&lt;C$73,C35=C$73)),3,4)))</f>
        <v>3</v>
      </c>
      <c r="E35" s="55">
        <f>'16'!G36</f>
        <v>0.78325292901447274</v>
      </c>
      <c r="F35" s="292">
        <f t="shared" ref="F35:F66" si="13">IF(OR(E35&lt;E$71,E35=E$71),1,IF(AND(E35&gt;E$71,OR(E35&lt;E$72,E35=E$72)),2,IF(AND(E35&gt;E$72,OR(E35&lt;E$73,E35=E$73)),3,4)))</f>
        <v>4</v>
      </c>
      <c r="G35" s="55">
        <f>'16'!H36</f>
        <v>0.45038717810192691</v>
      </c>
      <c r="H35" s="292">
        <f t="shared" ref="H35:H66" si="14">IF(OR(G35&lt;G$71,G35=G$71),1,IF(AND(G35&gt;G$71,OR(G35&lt;G$72,G35=G$72)),2,IF(AND(G35&gt;G$72,OR(G35&lt;G$73,G35=G$73)),3,4)))</f>
        <v>3</v>
      </c>
      <c r="I35" s="55">
        <f>'16'!I36</f>
        <v>0.106</v>
      </c>
      <c r="J35" s="292">
        <f t="shared" ref="J35:J66" si="15">IF(OR(I35&lt;I$71,I35=I$71),1,IF(AND(I35&gt;I$71,OR(I35&lt;I$72,I35=I$72)),2,IF(AND(I35&gt;I$72,OR(I35&lt;I$73,I35=I$73)),3,4)))</f>
        <v>4</v>
      </c>
      <c r="K35" s="55">
        <f>'16'!J36</f>
        <v>1.86799501867995E-2</v>
      </c>
      <c r="L35" s="292">
        <f t="shared" ref="L35:L66" si="16">IF(OR(K35&lt;K$71,K35=K$71),1,IF(AND(K35&gt;K$71,OR(K35&lt;K$72,K35=K$72)),2,IF(AND(K35&gt;K$72,OR(K35&lt;K$73,K35=K$73)),3,4)))</f>
        <v>4</v>
      </c>
      <c r="M35" s="55">
        <f>'16'!K36</f>
        <v>0.26100000000000001</v>
      </c>
      <c r="N35" s="292">
        <f t="shared" ref="N35:N66" si="17">IF(OR(M35&lt;M$71,M35=M$71),1,IF(AND(M35&gt;M$71,OR(M35&lt;M$72,M35=M$72)),2,IF(AND(M35&gt;M$72,OR(M35&lt;M$73,M35=M$73)),3,4)))</f>
        <v>4</v>
      </c>
      <c r="O35" s="289">
        <f>'16'!L36</f>
        <v>1.7000000000000001E-2</v>
      </c>
      <c r="P35" s="292">
        <f t="shared" ref="P35:P66" si="18">IF(OR(O35&lt;O$71,O35=O$71),1,IF(AND(O35&gt;O$71,OR(O35&lt;O$72,O35=O$72)),2,IF(AND(O35&gt;O$72,OR(O35&lt;O$73,O35=O$73)),3,4)))</f>
        <v>2</v>
      </c>
      <c r="Q35" s="289">
        <v>0.09</v>
      </c>
      <c r="R35" s="292">
        <f t="shared" ref="R35:AF66" si="19">IF(OR(Q35&lt;Q$71,Q35=Q$71),1,IF(AND(Q35&gt;Q$71,OR(Q35&lt;Q$72,Q35=Q$72)),2,IF(AND(Q35&gt;Q$72,OR(Q35&lt;Q$73,Q35=Q$73)),3,4)))</f>
        <v>4</v>
      </c>
      <c r="S35" s="289">
        <f>'16'!N36</f>
        <v>1.1834319526627219E-2</v>
      </c>
      <c r="T35" s="292">
        <f t="shared" si="19"/>
        <v>4</v>
      </c>
      <c r="U35" s="289">
        <f>'16'!O36</f>
        <v>0.18739393939393942</v>
      </c>
      <c r="V35" s="292">
        <f t="shared" ref="V35:V69" si="20">IF(OR(U35&lt;U$71,U35=U$71),1,IF(AND(U35&gt;U$71,OR(U35&lt;U$72,U35=U$72)),2,IF(AND(U35&gt;U$72,OR(U35&lt;U$73,U35=U$73)),3,4)))</f>
        <v>2</v>
      </c>
      <c r="W35" s="289">
        <f>'16'!P36</f>
        <v>0.14517857142857143</v>
      </c>
      <c r="X35" s="292">
        <f t="shared" ref="X35:X69" si="21">IF(OR(W35&lt;W$71,W35=W$71),1,IF(AND(W35&gt;W$71,OR(W35&lt;W$72,W35=W$72)),2,IF(AND(W35&gt;W$72,OR(W35&lt;W$73,W35=W$73)),3,4)))</f>
        <v>3</v>
      </c>
      <c r="Y35" s="289">
        <f>'16'!Q36</f>
        <v>0</v>
      </c>
      <c r="Z35" s="292">
        <f t="shared" ref="Z35:Z69" si="22">IF(OR(Y35&lt;Y$71,Y35=Y$71),1,IF(AND(Y35&gt;Y$71,OR(Y35&lt;Y$72,Y35=Y$72)),2,IF(AND(Y35&gt;Y$72,OR(Y35&lt;Y$73,Y35=Y$73)),3,4)))</f>
        <v>1</v>
      </c>
      <c r="AA35" s="290">
        <f>'16'!R36</f>
        <v>1.1885895404120444E-3</v>
      </c>
      <c r="AB35" s="292">
        <f t="shared" si="11"/>
        <v>2</v>
      </c>
      <c r="AC35" s="289">
        <f>'16'!S36</f>
        <v>0.221</v>
      </c>
      <c r="AD35" s="292">
        <f t="shared" si="8"/>
        <v>2</v>
      </c>
      <c r="AE35" s="289">
        <f>'16'!T36</f>
        <v>9.6999999999999986E-3</v>
      </c>
      <c r="AF35" s="292">
        <f t="shared" si="19"/>
        <v>2</v>
      </c>
      <c r="AG35" s="124">
        <f t="shared" ref="AG35:AG66" si="23">D35+F35+H35+J35+L35+N35+P35+R35+T35+V35+X35+Z35+AB35+AD35+AF35</f>
        <v>44</v>
      </c>
      <c r="AH35" s="348">
        <f t="shared" ref="AH35:AH66" si="24">AG35/15</f>
        <v>2.9333333333333331</v>
      </c>
      <c r="AI35" s="143"/>
    </row>
    <row r="36" spans="1:35">
      <c r="A36" s="19" t="s">
        <v>82</v>
      </c>
      <c r="B36" s="293" t="s">
        <v>122</v>
      </c>
      <c r="C36" s="55">
        <f>'16'!F37</f>
        <v>0.11764705882352941</v>
      </c>
      <c r="D36" s="292">
        <f t="shared" si="12"/>
        <v>1</v>
      </c>
      <c r="E36" s="55">
        <f>'16'!G37</f>
        <v>0.75876411170528812</v>
      </c>
      <c r="F36" s="292">
        <f t="shared" si="13"/>
        <v>4</v>
      </c>
      <c r="G36" s="55">
        <f>'16'!H37</f>
        <v>0.37855297157622741</v>
      </c>
      <c r="H36" s="292">
        <f t="shared" si="14"/>
        <v>2</v>
      </c>
      <c r="I36" s="55">
        <f>'16'!I37</f>
        <v>6.8000000000000005E-2</v>
      </c>
      <c r="J36" s="292">
        <f t="shared" si="15"/>
        <v>1</v>
      </c>
      <c r="K36" s="55">
        <f>'16'!J37</f>
        <v>1.5909090909090907E-2</v>
      </c>
      <c r="L36" s="292">
        <f t="shared" si="16"/>
        <v>3</v>
      </c>
      <c r="M36" s="55">
        <f>'16'!K37</f>
        <v>0.36599999999999999</v>
      </c>
      <c r="N36" s="292">
        <f t="shared" si="17"/>
        <v>4</v>
      </c>
      <c r="O36" s="289">
        <f>'16'!L37</f>
        <v>1.3999999999999999E-2</v>
      </c>
      <c r="P36" s="292">
        <f t="shared" si="18"/>
        <v>1</v>
      </c>
      <c r="Q36" s="289">
        <v>6.5000000000000002E-2</v>
      </c>
      <c r="R36" s="292">
        <f t="shared" si="19"/>
        <v>1</v>
      </c>
      <c r="S36" s="289">
        <f>'16'!N37</f>
        <v>3.6101083032490976E-3</v>
      </c>
      <c r="T36" s="292">
        <f t="shared" si="19"/>
        <v>1</v>
      </c>
      <c r="U36" s="289">
        <f>'16'!O37</f>
        <v>0.20399999999999999</v>
      </c>
      <c r="V36" s="292">
        <f t="shared" si="20"/>
        <v>2</v>
      </c>
      <c r="W36" s="289">
        <f>'16'!P37</f>
        <v>0.11200000000000002</v>
      </c>
      <c r="X36" s="292">
        <f t="shared" si="21"/>
        <v>1</v>
      </c>
      <c r="Y36" s="289">
        <f>'16'!Q37</f>
        <v>0</v>
      </c>
      <c r="Z36" s="292">
        <f t="shared" si="22"/>
        <v>1</v>
      </c>
      <c r="AA36" s="290">
        <f>'16'!R37</f>
        <v>7.2568940493468795E-4</v>
      </c>
      <c r="AB36" s="292">
        <f t="shared" si="11"/>
        <v>1</v>
      </c>
      <c r="AC36" s="289">
        <f>'16'!S37</f>
        <v>0.21099999999999999</v>
      </c>
      <c r="AD36" s="292">
        <f t="shared" si="8"/>
        <v>2</v>
      </c>
      <c r="AE36" s="289">
        <f>'16'!T37</f>
        <v>9.9000000000000008E-3</v>
      </c>
      <c r="AF36" s="292">
        <f t="shared" si="19"/>
        <v>3</v>
      </c>
      <c r="AG36" s="124">
        <f t="shared" si="23"/>
        <v>28</v>
      </c>
      <c r="AH36" s="348">
        <f t="shared" si="24"/>
        <v>1.8666666666666667</v>
      </c>
      <c r="AI36" s="143"/>
    </row>
    <row r="37" spans="1:35">
      <c r="A37" s="19" t="s">
        <v>83</v>
      </c>
      <c r="B37" s="293" t="s">
        <v>118</v>
      </c>
      <c r="C37" s="55">
        <f>'16'!F38</f>
        <v>0.26740113818765504</v>
      </c>
      <c r="D37" s="292">
        <f t="shared" si="12"/>
        <v>4</v>
      </c>
      <c r="E37" s="55">
        <f>'16'!G38</f>
        <v>0.65956515394717641</v>
      </c>
      <c r="F37" s="292">
        <f t="shared" si="13"/>
        <v>2</v>
      </c>
      <c r="G37" s="55">
        <f>'16'!H38</f>
        <v>0.41783858676827157</v>
      </c>
      <c r="H37" s="292">
        <f t="shared" si="14"/>
        <v>3</v>
      </c>
      <c r="I37" s="55">
        <f>'16'!I38</f>
        <v>8.6999999999999994E-2</v>
      </c>
      <c r="J37" s="292">
        <f t="shared" si="15"/>
        <v>2</v>
      </c>
      <c r="K37" s="55">
        <f>'16'!J38</f>
        <v>1.5336741498110691E-2</v>
      </c>
      <c r="L37" s="292">
        <f t="shared" si="16"/>
        <v>3</v>
      </c>
      <c r="M37" s="55">
        <f>'16'!K38</f>
        <v>0.155</v>
      </c>
      <c r="N37" s="292">
        <f t="shared" si="17"/>
        <v>2</v>
      </c>
      <c r="O37" s="289">
        <f>'16'!L38</f>
        <v>0.02</v>
      </c>
      <c r="P37" s="292">
        <f t="shared" si="18"/>
        <v>3</v>
      </c>
      <c r="Q37" s="289">
        <v>0.08</v>
      </c>
      <c r="R37" s="292">
        <f t="shared" si="19"/>
        <v>3</v>
      </c>
      <c r="S37" s="289">
        <f>'16'!N38</f>
        <v>7.874015748031496E-3</v>
      </c>
      <c r="T37" s="292">
        <f t="shared" si="19"/>
        <v>3</v>
      </c>
      <c r="U37" s="289">
        <f>'16'!O38</f>
        <v>0.20496709129511678</v>
      </c>
      <c r="V37" s="292">
        <f t="shared" si="20"/>
        <v>2</v>
      </c>
      <c r="W37" s="289">
        <f>'16'!P38</f>
        <v>0.12813103448275862</v>
      </c>
      <c r="X37" s="292">
        <f t="shared" si="21"/>
        <v>2</v>
      </c>
      <c r="Y37" s="289">
        <f>'16'!Q38</f>
        <v>0</v>
      </c>
      <c r="Z37" s="292">
        <f t="shared" si="22"/>
        <v>1</v>
      </c>
      <c r="AA37" s="290">
        <f>'16'!R38</f>
        <v>1.6551964456834219E-3</v>
      </c>
      <c r="AB37" s="292">
        <f t="shared" si="11"/>
        <v>3</v>
      </c>
      <c r="AC37" s="289">
        <f>'16'!S38</f>
        <v>0.222</v>
      </c>
      <c r="AD37" s="292">
        <f t="shared" si="8"/>
        <v>2</v>
      </c>
      <c r="AE37" s="289">
        <f>'16'!T38</f>
        <v>8.8999999999999999E-3</v>
      </c>
      <c r="AF37" s="292">
        <f t="shared" si="19"/>
        <v>2</v>
      </c>
      <c r="AG37" s="124">
        <f t="shared" si="23"/>
        <v>37</v>
      </c>
      <c r="AH37" s="348">
        <f t="shared" si="24"/>
        <v>2.4666666666666668</v>
      </c>
      <c r="AI37" s="143"/>
    </row>
    <row r="38" spans="1:35">
      <c r="A38" s="19" t="s">
        <v>84</v>
      </c>
      <c r="B38" s="293" t="s">
        <v>118</v>
      </c>
      <c r="C38" s="55">
        <f>'16'!F39</f>
        <v>0.14565311941236167</v>
      </c>
      <c r="D38" s="292">
        <f t="shared" si="12"/>
        <v>1</v>
      </c>
      <c r="E38" s="55">
        <f>'16'!G39</f>
        <v>0.61880829265935344</v>
      </c>
      <c r="F38" s="292">
        <f t="shared" si="13"/>
        <v>1</v>
      </c>
      <c r="G38" s="55">
        <f>'16'!H39</f>
        <v>0.36163458776213731</v>
      </c>
      <c r="H38" s="292">
        <f t="shared" si="14"/>
        <v>2</v>
      </c>
      <c r="I38" s="55">
        <f>'16'!I39</f>
        <v>7.2999999999999995E-2</v>
      </c>
      <c r="J38" s="292">
        <f t="shared" si="15"/>
        <v>1</v>
      </c>
      <c r="K38" s="55">
        <f>'16'!J39</f>
        <v>1.4300050175614651E-2</v>
      </c>
      <c r="L38" s="292">
        <f t="shared" si="16"/>
        <v>3</v>
      </c>
      <c r="M38" s="55">
        <f>'16'!K39</f>
        <v>0.29799999999999999</v>
      </c>
      <c r="N38" s="292">
        <f t="shared" si="17"/>
        <v>4</v>
      </c>
      <c r="O38" s="289">
        <f>'16'!L39</f>
        <v>1.7000000000000001E-2</v>
      </c>
      <c r="P38" s="292">
        <f t="shared" si="18"/>
        <v>2</v>
      </c>
      <c r="Q38" s="289">
        <v>6.9000000000000006E-2</v>
      </c>
      <c r="R38" s="292">
        <f t="shared" si="19"/>
        <v>1</v>
      </c>
      <c r="S38" s="289">
        <f>'16'!N39</f>
        <v>6.4679415073115865E-3</v>
      </c>
      <c r="T38" s="292">
        <f t="shared" si="19"/>
        <v>3</v>
      </c>
      <c r="U38" s="289">
        <f>'16'!O39</f>
        <v>0.21310755148741417</v>
      </c>
      <c r="V38" s="292">
        <f t="shared" si="20"/>
        <v>3</v>
      </c>
      <c r="W38" s="289">
        <f>'16'!P39</f>
        <v>0.17447205485144401</v>
      </c>
      <c r="X38" s="292">
        <f t="shared" si="21"/>
        <v>4</v>
      </c>
      <c r="Y38" s="289">
        <f>'16'!Q39</f>
        <v>6.3E-2</v>
      </c>
      <c r="Z38" s="292">
        <f t="shared" si="22"/>
        <v>4</v>
      </c>
      <c r="AA38" s="290">
        <f>'16'!R39</f>
        <v>8.7336244541484718E-4</v>
      </c>
      <c r="AB38" s="292">
        <f t="shared" si="11"/>
        <v>2</v>
      </c>
      <c r="AC38" s="289">
        <f>'16'!S39</f>
        <v>0.126</v>
      </c>
      <c r="AD38" s="292">
        <f t="shared" si="8"/>
        <v>1</v>
      </c>
      <c r="AE38" s="289">
        <f>'16'!T39</f>
        <v>7.0000000000000001E-3</v>
      </c>
      <c r="AF38" s="292">
        <f t="shared" si="19"/>
        <v>1</v>
      </c>
      <c r="AG38" s="124">
        <f t="shared" si="23"/>
        <v>33</v>
      </c>
      <c r="AH38" s="348">
        <f t="shared" si="24"/>
        <v>2.2000000000000002</v>
      </c>
      <c r="AI38" s="143"/>
    </row>
    <row r="39" spans="1:35">
      <c r="A39" s="19" t="s">
        <v>85</v>
      </c>
      <c r="B39" s="293" t="s">
        <v>122</v>
      </c>
      <c r="C39" s="55">
        <f>'16'!F40</f>
        <v>0.22760543743464623</v>
      </c>
      <c r="D39" s="292">
        <f t="shared" si="12"/>
        <v>3</v>
      </c>
      <c r="E39" s="55">
        <f>'16'!G40</f>
        <v>0.70355524573021955</v>
      </c>
      <c r="F39" s="292">
        <f t="shared" si="13"/>
        <v>3</v>
      </c>
      <c r="G39" s="55">
        <f>'16'!H40</f>
        <v>0.39610048743907011</v>
      </c>
      <c r="H39" s="292">
        <f t="shared" si="14"/>
        <v>2</v>
      </c>
      <c r="I39" s="55">
        <f>'16'!I40</f>
        <v>9.2999999999999999E-2</v>
      </c>
      <c r="J39" s="292">
        <f t="shared" si="15"/>
        <v>3</v>
      </c>
      <c r="K39" s="55">
        <f>'16'!J40</f>
        <v>1.8652849740932641E-2</v>
      </c>
      <c r="L39" s="292">
        <f t="shared" si="16"/>
        <v>3</v>
      </c>
      <c r="M39" s="55">
        <f>'16'!K40</f>
        <v>0.19</v>
      </c>
      <c r="N39" s="292">
        <f t="shared" si="17"/>
        <v>3</v>
      </c>
      <c r="O39" s="289">
        <f>'16'!L40</f>
        <v>2.1000000000000001E-2</v>
      </c>
      <c r="P39" s="292">
        <f t="shared" si="18"/>
        <v>4</v>
      </c>
      <c r="Q39" s="289">
        <v>7.6999999999999999E-2</v>
      </c>
      <c r="R39" s="292">
        <f t="shared" si="19"/>
        <v>2</v>
      </c>
      <c r="S39" s="289">
        <f>'16'!N40</f>
        <v>6.1664953751284684E-3</v>
      </c>
      <c r="T39" s="292">
        <f t="shared" si="19"/>
        <v>2</v>
      </c>
      <c r="U39" s="289">
        <f>'16'!O40</f>
        <v>0.18391079295154186</v>
      </c>
      <c r="V39" s="292">
        <f t="shared" si="20"/>
        <v>2</v>
      </c>
      <c r="W39" s="289">
        <f>'16'!P40</f>
        <v>0.11356765676567658</v>
      </c>
      <c r="X39" s="292">
        <f t="shared" si="21"/>
        <v>2</v>
      </c>
      <c r="Y39" s="289">
        <f>'16'!Q40</f>
        <v>0</v>
      </c>
      <c r="Z39" s="292">
        <f t="shared" si="22"/>
        <v>1</v>
      </c>
      <c r="AA39" s="290">
        <f>'16'!R40</f>
        <v>1.4447884416924665E-3</v>
      </c>
      <c r="AB39" s="292">
        <f t="shared" si="11"/>
        <v>3</v>
      </c>
      <c r="AC39" s="289">
        <f>'16'!S40</f>
        <v>0.27</v>
      </c>
      <c r="AD39" s="292">
        <f t="shared" si="8"/>
        <v>4</v>
      </c>
      <c r="AE39" s="289">
        <f>'16'!T40</f>
        <v>9.1000000000000004E-3</v>
      </c>
      <c r="AF39" s="292">
        <f t="shared" si="19"/>
        <v>2</v>
      </c>
      <c r="AG39" s="124">
        <f t="shared" si="23"/>
        <v>39</v>
      </c>
      <c r="AH39" s="348">
        <f t="shared" si="24"/>
        <v>2.6</v>
      </c>
      <c r="AI39" s="143"/>
    </row>
    <row r="40" spans="1:35">
      <c r="A40" s="19" t="s">
        <v>86</v>
      </c>
      <c r="B40" s="293" t="s">
        <v>118</v>
      </c>
      <c r="C40" s="55">
        <f>'16'!F41</f>
        <v>0.15592155163072921</v>
      </c>
      <c r="D40" s="292">
        <f t="shared" si="12"/>
        <v>2</v>
      </c>
      <c r="E40" s="55">
        <f>'16'!G41</f>
        <v>0.63853071838769093</v>
      </c>
      <c r="F40" s="292">
        <f t="shared" si="13"/>
        <v>2</v>
      </c>
      <c r="G40" s="55">
        <f>'16'!H41</f>
        <v>0.36069160574203535</v>
      </c>
      <c r="H40" s="292">
        <f t="shared" si="14"/>
        <v>2</v>
      </c>
      <c r="I40" s="55">
        <f>'16'!I41</f>
        <v>9.0999999999999998E-2</v>
      </c>
      <c r="J40" s="292">
        <f t="shared" si="15"/>
        <v>3</v>
      </c>
      <c r="K40" s="55">
        <f>'16'!J41</f>
        <v>1.7765495459928938E-2</v>
      </c>
      <c r="L40" s="292">
        <f t="shared" si="16"/>
        <v>3</v>
      </c>
      <c r="M40" s="55">
        <f>'16'!K41</f>
        <v>0.219</v>
      </c>
      <c r="N40" s="292">
        <f t="shared" si="17"/>
        <v>4</v>
      </c>
      <c r="O40" s="289">
        <f>'16'!L41</f>
        <v>1.9E-2</v>
      </c>
      <c r="P40" s="292">
        <f t="shared" si="18"/>
        <v>3</v>
      </c>
      <c r="Q40" s="289">
        <v>6.9000000000000006E-2</v>
      </c>
      <c r="R40" s="292">
        <f t="shared" si="19"/>
        <v>1</v>
      </c>
      <c r="S40" s="289">
        <f>'16'!N41</f>
        <v>1.2399256044637322E-2</v>
      </c>
      <c r="T40" s="292">
        <f t="shared" si="19"/>
        <v>4</v>
      </c>
      <c r="U40" s="289">
        <f>'16'!O41</f>
        <v>0.2196829090909091</v>
      </c>
      <c r="V40" s="292">
        <f t="shared" si="20"/>
        <v>3</v>
      </c>
      <c r="W40" s="289">
        <f>'16'!P41</f>
        <v>0.17419013062409289</v>
      </c>
      <c r="X40" s="292">
        <f t="shared" si="21"/>
        <v>4</v>
      </c>
      <c r="Y40" s="289">
        <f>'16'!Q41</f>
        <v>0</v>
      </c>
      <c r="Z40" s="292">
        <f t="shared" si="22"/>
        <v>1</v>
      </c>
      <c r="AA40" s="290">
        <f>'16'!R41</f>
        <v>1.2687135244861709E-3</v>
      </c>
      <c r="AB40" s="292">
        <f t="shared" si="11"/>
        <v>2</v>
      </c>
      <c r="AC40" s="289">
        <f>'16'!S41</f>
        <v>0.16300000000000001</v>
      </c>
      <c r="AD40" s="292">
        <f t="shared" si="8"/>
        <v>1</v>
      </c>
      <c r="AE40" s="289">
        <f>'16'!T41</f>
        <v>1.0800000000000001E-2</v>
      </c>
      <c r="AF40" s="292">
        <f t="shared" si="19"/>
        <v>3</v>
      </c>
      <c r="AG40" s="124">
        <f t="shared" si="23"/>
        <v>38</v>
      </c>
      <c r="AH40" s="348">
        <f t="shared" si="24"/>
        <v>2.5333333333333332</v>
      </c>
      <c r="AI40" s="143"/>
    </row>
    <row r="41" spans="1:35">
      <c r="A41" s="19" t="s">
        <v>87</v>
      </c>
      <c r="B41" s="293" t="s">
        <v>118</v>
      </c>
      <c r="C41" s="55">
        <f>'16'!F42</f>
        <v>0.22072302427127177</v>
      </c>
      <c r="D41" s="292">
        <f t="shared" si="12"/>
        <v>3</v>
      </c>
      <c r="E41" s="55">
        <f>'16'!G42</f>
        <v>0.58463475079658545</v>
      </c>
      <c r="F41" s="292">
        <f t="shared" si="13"/>
        <v>1</v>
      </c>
      <c r="G41" s="55">
        <f>'16'!H42</f>
        <v>0.4293456930868858</v>
      </c>
      <c r="H41" s="292">
        <f t="shared" si="14"/>
        <v>3</v>
      </c>
      <c r="I41" s="55">
        <f>'16'!I42</f>
        <v>0.107</v>
      </c>
      <c r="J41" s="292">
        <f t="shared" si="15"/>
        <v>4</v>
      </c>
      <c r="K41" s="55">
        <f>'16'!J42</f>
        <v>2.6326904125017599E-2</v>
      </c>
      <c r="L41" s="292">
        <f t="shared" si="16"/>
        <v>4</v>
      </c>
      <c r="M41" s="55">
        <f>'16'!K42</f>
        <v>0.17100000000000001</v>
      </c>
      <c r="N41" s="292">
        <f t="shared" si="17"/>
        <v>3</v>
      </c>
      <c r="O41" s="289">
        <f>'16'!L42</f>
        <v>2.4E-2</v>
      </c>
      <c r="P41" s="292">
        <f t="shared" si="18"/>
        <v>4</v>
      </c>
      <c r="Q41" s="289">
        <v>9.0999999999999998E-2</v>
      </c>
      <c r="R41" s="292">
        <f t="shared" si="19"/>
        <v>4</v>
      </c>
      <c r="S41" s="289">
        <f>'16'!N42</f>
        <v>7.972665148063782E-3</v>
      </c>
      <c r="T41" s="292">
        <f t="shared" si="19"/>
        <v>3</v>
      </c>
      <c r="U41" s="289">
        <f>'16'!O42</f>
        <v>0.25294267337807608</v>
      </c>
      <c r="V41" s="292">
        <f t="shared" si="20"/>
        <v>4</v>
      </c>
      <c r="W41" s="289">
        <f>'16'!P42</f>
        <v>0.18243680089485459</v>
      </c>
      <c r="X41" s="292">
        <f t="shared" si="21"/>
        <v>4</v>
      </c>
      <c r="Y41" s="289">
        <f>'16'!Q42</f>
        <v>0.111</v>
      </c>
      <c r="Z41" s="292">
        <f t="shared" si="22"/>
        <v>4</v>
      </c>
      <c r="AA41" s="290">
        <f>'16'!R42</f>
        <v>8.9851508559538442E-4</v>
      </c>
      <c r="AB41" s="292">
        <f t="shared" si="11"/>
        <v>2</v>
      </c>
      <c r="AC41" s="289">
        <f>'16'!S42</f>
        <v>0.13800000000000001</v>
      </c>
      <c r="AD41" s="292">
        <f t="shared" si="8"/>
        <v>1</v>
      </c>
      <c r="AE41" s="289">
        <f>'16'!T42</f>
        <v>9.8000000000000014E-3</v>
      </c>
      <c r="AF41" s="292">
        <f t="shared" si="19"/>
        <v>3</v>
      </c>
      <c r="AG41" s="124">
        <f t="shared" si="23"/>
        <v>47</v>
      </c>
      <c r="AH41" s="348">
        <f t="shared" si="24"/>
        <v>3.1333333333333333</v>
      </c>
      <c r="AI41" s="143"/>
    </row>
    <row r="42" spans="1:35">
      <c r="A42" s="19" t="s">
        <v>88</v>
      </c>
      <c r="B42" s="293" t="s">
        <v>118</v>
      </c>
      <c r="C42" s="55">
        <f>'16'!F43</f>
        <v>0.20525147928994084</v>
      </c>
      <c r="D42" s="292">
        <f t="shared" si="12"/>
        <v>2</v>
      </c>
      <c r="E42" s="55">
        <f>'16'!G43</f>
        <v>0.63730980557903638</v>
      </c>
      <c r="F42" s="292">
        <f t="shared" si="13"/>
        <v>2</v>
      </c>
      <c r="G42" s="55">
        <f>'16'!H43</f>
        <v>0.483053372138323</v>
      </c>
      <c r="H42" s="292">
        <f t="shared" si="14"/>
        <v>4</v>
      </c>
      <c r="I42" s="55">
        <f>'16'!I43</f>
        <v>0.105</v>
      </c>
      <c r="J42" s="292">
        <f t="shared" si="15"/>
        <v>4</v>
      </c>
      <c r="K42" s="55">
        <f>'16'!J43</f>
        <v>2.2126102146065547E-2</v>
      </c>
      <c r="L42" s="292">
        <f t="shared" si="16"/>
        <v>4</v>
      </c>
      <c r="M42" s="55">
        <f>'16'!K43</f>
        <v>0.17599999999999999</v>
      </c>
      <c r="N42" s="292">
        <f t="shared" si="17"/>
        <v>3</v>
      </c>
      <c r="O42" s="289">
        <f>'16'!L43</f>
        <v>2.3E-2</v>
      </c>
      <c r="P42" s="292">
        <f t="shared" si="18"/>
        <v>4</v>
      </c>
      <c r="Q42" s="289">
        <v>8.3000000000000004E-2</v>
      </c>
      <c r="R42" s="292">
        <f t="shared" si="19"/>
        <v>3</v>
      </c>
      <c r="S42" s="289">
        <f>'16'!N43</f>
        <v>6.6145520144317502E-3</v>
      </c>
      <c r="T42" s="292">
        <f t="shared" si="19"/>
        <v>3</v>
      </c>
      <c r="U42" s="289">
        <f>'16'!O43</f>
        <v>0.21681622746185847</v>
      </c>
      <c r="V42" s="292">
        <f t="shared" si="20"/>
        <v>3</v>
      </c>
      <c r="W42" s="289">
        <f>'16'!P43</f>
        <v>0.14627610128338536</v>
      </c>
      <c r="X42" s="292">
        <f t="shared" si="21"/>
        <v>3</v>
      </c>
      <c r="Y42" s="289">
        <f>'16'!Q43</f>
        <v>0</v>
      </c>
      <c r="Z42" s="292">
        <f t="shared" si="22"/>
        <v>1</v>
      </c>
      <c r="AA42" s="290">
        <f>'16'!R43</f>
        <v>1.5438769838819243E-3</v>
      </c>
      <c r="AB42" s="292">
        <f t="shared" si="11"/>
        <v>3</v>
      </c>
      <c r="AC42" s="289">
        <f>'16'!S43</f>
        <v>0.246</v>
      </c>
      <c r="AD42" s="292">
        <f t="shared" si="8"/>
        <v>3</v>
      </c>
      <c r="AE42" s="289">
        <f>'16'!T43</f>
        <v>9.4000000000000004E-3</v>
      </c>
      <c r="AF42" s="292">
        <f t="shared" si="19"/>
        <v>2</v>
      </c>
      <c r="AG42" s="124">
        <f t="shared" si="23"/>
        <v>44</v>
      </c>
      <c r="AH42" s="348">
        <f t="shared" si="24"/>
        <v>2.9333333333333331</v>
      </c>
      <c r="AI42" s="143"/>
    </row>
    <row r="43" spans="1:35">
      <c r="A43" s="19" t="s">
        <v>89</v>
      </c>
      <c r="B43" s="293" t="s">
        <v>122</v>
      </c>
      <c r="C43" s="55">
        <f>'16'!F44</f>
        <v>0.26834027055150883</v>
      </c>
      <c r="D43" s="292">
        <f t="shared" si="12"/>
        <v>4</v>
      </c>
      <c r="E43" s="55">
        <f>'16'!G44</f>
        <v>0.74557752341311134</v>
      </c>
      <c r="F43" s="292">
        <f t="shared" si="13"/>
        <v>4</v>
      </c>
      <c r="G43" s="55">
        <f>'16'!H44</f>
        <v>0.42745663004982293</v>
      </c>
      <c r="H43" s="292">
        <f t="shared" si="14"/>
        <v>3</v>
      </c>
      <c r="I43" s="55">
        <f>'16'!I44</f>
        <v>0.105</v>
      </c>
      <c r="J43" s="292">
        <f t="shared" si="15"/>
        <v>4</v>
      </c>
      <c r="K43" s="55">
        <f>'16'!J44</f>
        <v>1.9282511210762333E-2</v>
      </c>
      <c r="L43" s="292">
        <f t="shared" si="16"/>
        <v>4</v>
      </c>
      <c r="M43" s="55">
        <f>'16'!K44</f>
        <v>0.154</v>
      </c>
      <c r="N43" s="292">
        <f t="shared" si="17"/>
        <v>2</v>
      </c>
      <c r="O43" s="289">
        <f>'16'!L44</f>
        <v>1.4999999999999999E-2</v>
      </c>
      <c r="P43" s="292">
        <f t="shared" si="18"/>
        <v>1</v>
      </c>
      <c r="Q43" s="289">
        <v>7.0000000000000007E-2</v>
      </c>
      <c r="R43" s="292">
        <f t="shared" si="19"/>
        <v>2</v>
      </c>
      <c r="S43" s="289">
        <f>'16'!N44</f>
        <v>4.0849673202614381E-3</v>
      </c>
      <c r="T43" s="292">
        <f t="shared" si="19"/>
        <v>1</v>
      </c>
      <c r="U43" s="289">
        <f>'16'!O44</f>
        <v>0.22081114012184508</v>
      </c>
      <c r="V43" s="292">
        <f t="shared" si="20"/>
        <v>3</v>
      </c>
      <c r="W43" s="289">
        <f>'16'!P44</f>
        <v>0.1233608695652174</v>
      </c>
      <c r="X43" s="292">
        <f t="shared" si="21"/>
        <v>2</v>
      </c>
      <c r="Y43" s="289">
        <f>'16'!Q44</f>
        <v>0</v>
      </c>
      <c r="Z43" s="292">
        <f t="shared" si="22"/>
        <v>1</v>
      </c>
      <c r="AA43" s="290">
        <f>'16'!R44</f>
        <v>1.5725743041358703E-3</v>
      </c>
      <c r="AB43" s="292">
        <f t="shared" si="11"/>
        <v>3</v>
      </c>
      <c r="AC43" s="289">
        <f>'16'!S44</f>
        <v>0.24</v>
      </c>
      <c r="AD43" s="292">
        <f t="shared" si="8"/>
        <v>3</v>
      </c>
      <c r="AE43" s="289">
        <f>'16'!T44</f>
        <v>7.6E-3</v>
      </c>
      <c r="AF43" s="292">
        <f t="shared" si="19"/>
        <v>1</v>
      </c>
      <c r="AG43" s="124">
        <f t="shared" si="23"/>
        <v>38</v>
      </c>
      <c r="AH43" s="348">
        <f t="shared" si="24"/>
        <v>2.5333333333333332</v>
      </c>
      <c r="AI43" s="143"/>
    </row>
    <row r="44" spans="1:35">
      <c r="A44" s="19" t="s">
        <v>90</v>
      </c>
      <c r="B44" s="293" t="s">
        <v>122</v>
      </c>
      <c r="C44" s="55">
        <f>'16'!F45</f>
        <v>0.24722719141323793</v>
      </c>
      <c r="D44" s="292">
        <f t="shared" si="12"/>
        <v>3</v>
      </c>
      <c r="E44" s="55">
        <f>'16'!G45</f>
        <v>0.7184257602862254</v>
      </c>
      <c r="F44" s="292">
        <f t="shared" si="13"/>
        <v>3</v>
      </c>
      <c r="G44" s="55">
        <f>'16'!H45</f>
        <v>0.43988132417239223</v>
      </c>
      <c r="H44" s="292">
        <f t="shared" si="14"/>
        <v>3</v>
      </c>
      <c r="I44" s="55">
        <f>'16'!I45</f>
        <v>0.14699999999999999</v>
      </c>
      <c r="J44" s="292">
        <f t="shared" si="15"/>
        <v>4</v>
      </c>
      <c r="K44" s="55">
        <f>'16'!J45</f>
        <v>1.1943539630836048E-2</v>
      </c>
      <c r="L44" s="292">
        <f t="shared" si="16"/>
        <v>2</v>
      </c>
      <c r="M44" s="55">
        <f>'16'!K45</f>
        <v>0.16</v>
      </c>
      <c r="N44" s="292">
        <f t="shared" si="17"/>
        <v>3</v>
      </c>
      <c r="O44" s="289">
        <f>'16'!L45</f>
        <v>0.02</v>
      </c>
      <c r="P44" s="292">
        <f t="shared" si="18"/>
        <v>3</v>
      </c>
      <c r="Q44" s="289">
        <v>9.7000000000000003E-2</v>
      </c>
      <c r="R44" s="292">
        <f t="shared" si="19"/>
        <v>4</v>
      </c>
      <c r="S44" s="289">
        <f>'16'!N45</f>
        <v>6.5789473684210523E-3</v>
      </c>
      <c r="T44" s="292">
        <f t="shared" si="19"/>
        <v>3</v>
      </c>
      <c r="U44" s="289">
        <f>'16'!O45</f>
        <v>0.24985748218527315</v>
      </c>
      <c r="V44" s="292">
        <f t="shared" si="20"/>
        <v>4</v>
      </c>
      <c r="W44" s="289">
        <f>'16'!P45</f>
        <v>0.21045023696682463</v>
      </c>
      <c r="X44" s="292">
        <f t="shared" si="21"/>
        <v>4</v>
      </c>
      <c r="Y44" s="289">
        <f>'16'!Q45</f>
        <v>0</v>
      </c>
      <c r="Z44" s="292">
        <f t="shared" si="22"/>
        <v>1</v>
      </c>
      <c r="AA44" s="290">
        <f>'16'!R45</f>
        <v>9.7388224878264713E-3</v>
      </c>
      <c r="AB44" s="292">
        <f t="shared" si="11"/>
        <v>4</v>
      </c>
      <c r="AC44" s="289">
        <f>'16'!S45</f>
        <v>0.33400000000000002</v>
      </c>
      <c r="AD44" s="292">
        <f t="shared" si="8"/>
        <v>4</v>
      </c>
      <c r="AE44" s="289">
        <f>'16'!T45</f>
        <v>2.35E-2</v>
      </c>
      <c r="AF44" s="292">
        <f t="shared" si="19"/>
        <v>4</v>
      </c>
      <c r="AG44" s="124">
        <f t="shared" si="23"/>
        <v>49</v>
      </c>
      <c r="AH44" s="348">
        <f t="shared" si="24"/>
        <v>3.2666666666666666</v>
      </c>
      <c r="AI44" s="143"/>
    </row>
    <row r="45" spans="1:35">
      <c r="A45" s="19" t="s">
        <v>91</v>
      </c>
      <c r="B45" s="293" t="s">
        <v>122</v>
      </c>
      <c r="C45" s="55">
        <f>'16'!F46</f>
        <v>0.23570752804433032</v>
      </c>
      <c r="D45" s="292">
        <f t="shared" si="12"/>
        <v>3</v>
      </c>
      <c r="E45" s="55">
        <f>'16'!G46</f>
        <v>0.68657926746857678</v>
      </c>
      <c r="F45" s="292">
        <f t="shared" si="13"/>
        <v>2</v>
      </c>
      <c r="G45" s="55">
        <f>'16'!H46</f>
        <v>0.42350723580201871</v>
      </c>
      <c r="H45" s="292">
        <f t="shared" si="14"/>
        <v>3</v>
      </c>
      <c r="I45" s="55">
        <f>'16'!I46</f>
        <v>0.10100000000000001</v>
      </c>
      <c r="J45" s="292">
        <f t="shared" si="15"/>
        <v>3</v>
      </c>
      <c r="K45" s="55">
        <f>'16'!J46</f>
        <v>1.4388489208633094E-2</v>
      </c>
      <c r="L45" s="292">
        <f t="shared" si="16"/>
        <v>3</v>
      </c>
      <c r="M45" s="55">
        <f>'16'!K46</f>
        <v>0.21099999999999999</v>
      </c>
      <c r="N45" s="292">
        <f t="shared" si="17"/>
        <v>4</v>
      </c>
      <c r="O45" s="289">
        <f>'16'!L46</f>
        <v>0.02</v>
      </c>
      <c r="P45" s="292">
        <f t="shared" si="18"/>
        <v>3</v>
      </c>
      <c r="Q45" s="289">
        <v>8.3000000000000004E-2</v>
      </c>
      <c r="R45" s="292">
        <f t="shared" si="19"/>
        <v>3</v>
      </c>
      <c r="S45" s="289">
        <f>'16'!N46</f>
        <v>5.1325919589392645E-3</v>
      </c>
      <c r="T45" s="292">
        <f t="shared" si="19"/>
        <v>2</v>
      </c>
      <c r="U45" s="289">
        <f>'16'!O46</f>
        <v>0.22487964601769911</v>
      </c>
      <c r="V45" s="292">
        <f t="shared" si="20"/>
        <v>3</v>
      </c>
      <c r="W45" s="289">
        <f>'16'!P46</f>
        <v>0.15766047745358089</v>
      </c>
      <c r="X45" s="292">
        <f t="shared" si="21"/>
        <v>3</v>
      </c>
      <c r="Y45" s="289">
        <f>'16'!Q46</f>
        <v>0</v>
      </c>
      <c r="Z45" s="292">
        <f t="shared" si="22"/>
        <v>1</v>
      </c>
      <c r="AA45" s="290">
        <f>'16'!R46</f>
        <v>7.911392405063291E-4</v>
      </c>
      <c r="AB45" s="292">
        <f t="shared" si="11"/>
        <v>1</v>
      </c>
      <c r="AC45" s="289">
        <f>'16'!S46</f>
        <v>0.249</v>
      </c>
      <c r="AD45" s="292">
        <f t="shared" si="8"/>
        <v>3</v>
      </c>
      <c r="AE45" s="289">
        <f>'16'!T46</f>
        <v>1.14E-2</v>
      </c>
      <c r="AF45" s="292">
        <f t="shared" si="19"/>
        <v>3</v>
      </c>
      <c r="AG45" s="124">
        <f t="shared" si="23"/>
        <v>40</v>
      </c>
      <c r="AH45" s="348">
        <f t="shared" si="24"/>
        <v>2.6666666666666665</v>
      </c>
      <c r="AI45" s="143"/>
    </row>
    <row r="46" spans="1:35">
      <c r="A46" s="19" t="s">
        <v>92</v>
      </c>
      <c r="B46" s="293" t="s">
        <v>122</v>
      </c>
      <c r="C46" s="55">
        <f>'16'!F47</f>
        <v>0.27922648696161734</v>
      </c>
      <c r="D46" s="292">
        <f t="shared" si="12"/>
        <v>4</v>
      </c>
      <c r="E46" s="55">
        <f>'16'!G47</f>
        <v>0.84969235276882504</v>
      </c>
      <c r="F46" s="292">
        <f t="shared" si="13"/>
        <v>4</v>
      </c>
      <c r="G46" s="55">
        <f>'16'!H47</f>
        <v>0.46002190580503832</v>
      </c>
      <c r="H46" s="292">
        <f t="shared" si="14"/>
        <v>4</v>
      </c>
      <c r="I46" s="55">
        <f>'16'!I47</f>
        <v>7.2999999999999995E-2</v>
      </c>
      <c r="J46" s="292">
        <f t="shared" si="15"/>
        <v>1</v>
      </c>
      <c r="K46" s="55">
        <f>'16'!J47</f>
        <v>9.6256684491978616E-3</v>
      </c>
      <c r="L46" s="292">
        <f t="shared" si="16"/>
        <v>1</v>
      </c>
      <c r="M46" s="55">
        <f>'16'!K47</f>
        <v>0.33900000000000002</v>
      </c>
      <c r="N46" s="292">
        <f t="shared" si="17"/>
        <v>4</v>
      </c>
      <c r="O46" s="289">
        <f>'16'!L47</f>
        <v>1.3999999999999999E-2</v>
      </c>
      <c r="P46" s="292">
        <f t="shared" si="18"/>
        <v>1</v>
      </c>
      <c r="Q46" s="289">
        <v>8.4000000000000005E-2</v>
      </c>
      <c r="R46" s="292">
        <f t="shared" si="19"/>
        <v>3</v>
      </c>
      <c r="S46" s="289">
        <f>'16'!N47</f>
        <v>9.852216748768473E-3</v>
      </c>
      <c r="T46" s="292">
        <f t="shared" si="19"/>
        <v>4</v>
      </c>
      <c r="U46" s="289">
        <f>'16'!O47</f>
        <v>0.23800000000000002</v>
      </c>
      <c r="V46" s="292">
        <f t="shared" si="20"/>
        <v>4</v>
      </c>
      <c r="W46" s="289">
        <f>'16'!P47</f>
        <v>0.188</v>
      </c>
      <c r="X46" s="292">
        <f t="shared" si="21"/>
        <v>4</v>
      </c>
      <c r="Y46" s="289">
        <f>'16'!Q47</f>
        <v>0</v>
      </c>
      <c r="Z46" s="292">
        <f t="shared" si="22"/>
        <v>1</v>
      </c>
      <c r="AA46" s="290">
        <f>'16'!R47</f>
        <v>1.3140604467805519E-3</v>
      </c>
      <c r="AB46" s="292">
        <f t="shared" si="11"/>
        <v>2</v>
      </c>
      <c r="AC46" s="289">
        <f>'16'!S47</f>
        <v>0.18099999999999999</v>
      </c>
      <c r="AD46" s="292">
        <f t="shared" si="8"/>
        <v>2</v>
      </c>
      <c r="AE46" s="289">
        <f>'16'!T47</f>
        <v>8.6E-3</v>
      </c>
      <c r="AF46" s="292">
        <f t="shared" si="19"/>
        <v>2</v>
      </c>
      <c r="AG46" s="124">
        <f t="shared" si="23"/>
        <v>41</v>
      </c>
      <c r="AH46" s="348">
        <f t="shared" si="24"/>
        <v>2.7333333333333334</v>
      </c>
      <c r="AI46" s="143"/>
    </row>
    <row r="47" spans="1:35">
      <c r="A47" s="19" t="s">
        <v>93</v>
      </c>
      <c r="B47" s="293" t="s">
        <v>122</v>
      </c>
      <c r="C47" s="55">
        <f>'16'!F48</f>
        <v>0.13874804992199688</v>
      </c>
      <c r="D47" s="292">
        <f t="shared" si="12"/>
        <v>1</v>
      </c>
      <c r="E47" s="55">
        <f>'16'!G48</f>
        <v>0.56581513260530425</v>
      </c>
      <c r="F47" s="292">
        <f t="shared" si="13"/>
        <v>1</v>
      </c>
      <c r="G47" s="55">
        <f>'16'!H48</f>
        <v>0.42456665257406745</v>
      </c>
      <c r="H47" s="292">
        <f t="shared" si="14"/>
        <v>3</v>
      </c>
      <c r="I47" s="55">
        <f>'16'!I48</f>
        <v>8.7999999999999995E-2</v>
      </c>
      <c r="J47" s="292">
        <f t="shared" si="15"/>
        <v>2</v>
      </c>
      <c r="K47" s="55">
        <f>'16'!J48</f>
        <v>1.4447387430772935E-2</v>
      </c>
      <c r="L47" s="292">
        <f t="shared" si="16"/>
        <v>3</v>
      </c>
      <c r="M47" s="55">
        <f>'16'!K48</f>
        <v>0.112</v>
      </c>
      <c r="N47" s="292">
        <f t="shared" si="17"/>
        <v>2</v>
      </c>
      <c r="O47" s="289">
        <f>'16'!L48</f>
        <v>2.1000000000000001E-2</v>
      </c>
      <c r="P47" s="292">
        <f t="shared" si="18"/>
        <v>4</v>
      </c>
      <c r="Q47" s="289">
        <v>8.5000000000000006E-2</v>
      </c>
      <c r="R47" s="292">
        <f t="shared" si="19"/>
        <v>3</v>
      </c>
      <c r="S47" s="289">
        <f>'16'!N48</f>
        <v>5.2785923753665689E-3</v>
      </c>
      <c r="T47" s="292">
        <f t="shared" si="19"/>
        <v>2</v>
      </c>
      <c r="U47" s="289">
        <f>'16'!O48</f>
        <v>0.21125338894681961</v>
      </c>
      <c r="V47" s="292">
        <f t="shared" si="20"/>
        <v>3</v>
      </c>
      <c r="W47" s="289">
        <f>'16'!P48</f>
        <v>0.1195912408759124</v>
      </c>
      <c r="X47" s="292">
        <f t="shared" si="21"/>
        <v>2</v>
      </c>
      <c r="Y47" s="289">
        <f>'16'!Q48</f>
        <v>0</v>
      </c>
      <c r="Z47" s="292">
        <f t="shared" si="22"/>
        <v>1</v>
      </c>
      <c r="AA47" s="290">
        <f>'16'!R48</f>
        <v>1.2121212121212121E-3</v>
      </c>
      <c r="AB47" s="292">
        <f t="shared" si="11"/>
        <v>2</v>
      </c>
      <c r="AC47" s="289">
        <f>'16'!S48</f>
        <v>0.16300000000000001</v>
      </c>
      <c r="AD47" s="292">
        <f t="shared" si="8"/>
        <v>1</v>
      </c>
      <c r="AE47" s="289">
        <f>'16'!T48</f>
        <v>9.4999999999999998E-3</v>
      </c>
      <c r="AF47" s="292">
        <f t="shared" si="19"/>
        <v>2</v>
      </c>
      <c r="AG47" s="124">
        <f t="shared" si="23"/>
        <v>32</v>
      </c>
      <c r="AH47" s="348">
        <f t="shared" si="24"/>
        <v>2.1333333333333333</v>
      </c>
      <c r="AI47" s="143"/>
    </row>
    <row r="48" spans="1:35">
      <c r="A48" s="19" t="s">
        <v>94</v>
      </c>
      <c r="B48" s="293" t="s">
        <v>118</v>
      </c>
      <c r="C48" s="55">
        <f>'16'!F49</f>
        <v>6.555224925608262E-2</v>
      </c>
      <c r="D48" s="292">
        <f t="shared" si="12"/>
        <v>1</v>
      </c>
      <c r="E48" s="55">
        <f>'16'!G49</f>
        <v>0.33129704183441272</v>
      </c>
      <c r="F48" s="292">
        <f t="shared" si="13"/>
        <v>1</v>
      </c>
      <c r="G48" s="55">
        <f>'16'!H49</f>
        <v>0.19658593031420912</v>
      </c>
      <c r="H48" s="292">
        <f t="shared" si="14"/>
        <v>1</v>
      </c>
      <c r="I48" s="55">
        <f>'16'!I49</f>
        <v>4.2000000000000003E-2</v>
      </c>
      <c r="J48" s="292">
        <f t="shared" si="15"/>
        <v>1</v>
      </c>
      <c r="K48" s="55">
        <f>'16'!J49</f>
        <v>1.410347271438696E-2</v>
      </c>
      <c r="L48" s="292">
        <f t="shared" si="16"/>
        <v>2</v>
      </c>
      <c r="M48" s="55">
        <f>'16'!K49</f>
        <v>6.3E-2</v>
      </c>
      <c r="N48" s="292">
        <f t="shared" si="17"/>
        <v>1</v>
      </c>
      <c r="O48" s="289">
        <f>'16'!L49</f>
        <v>1.9E-2</v>
      </c>
      <c r="P48" s="292">
        <f t="shared" si="18"/>
        <v>3</v>
      </c>
      <c r="Q48" s="289">
        <v>7.2999999999999995E-2</v>
      </c>
      <c r="R48" s="292">
        <f t="shared" si="19"/>
        <v>2</v>
      </c>
      <c r="S48" s="289">
        <f>'16'!N49</f>
        <v>5.1769677760169046E-3</v>
      </c>
      <c r="T48" s="292">
        <f t="shared" si="19"/>
        <v>2</v>
      </c>
      <c r="U48" s="289">
        <f>'16'!O49</f>
        <v>0.1402837407013815</v>
      </c>
      <c r="V48" s="292">
        <f t="shared" si="20"/>
        <v>1</v>
      </c>
      <c r="W48" s="289">
        <f>'16'!P49</f>
        <v>9.4898698884758381E-2</v>
      </c>
      <c r="X48" s="292">
        <f t="shared" si="21"/>
        <v>1</v>
      </c>
      <c r="Y48" s="289">
        <f>'16'!Q49</f>
        <v>4.8000000000000001E-2</v>
      </c>
      <c r="Z48" s="292">
        <f t="shared" si="22"/>
        <v>4</v>
      </c>
      <c r="AA48" s="290">
        <f>'16'!R49</f>
        <v>4.7447137699845282E-4</v>
      </c>
      <c r="AB48" s="292">
        <f t="shared" si="11"/>
        <v>1</v>
      </c>
      <c r="AC48" s="289">
        <f>'16'!S49</f>
        <v>8.3000000000000004E-2</v>
      </c>
      <c r="AD48" s="292">
        <f t="shared" si="8"/>
        <v>1</v>
      </c>
      <c r="AE48" s="289">
        <f>'16'!T49</f>
        <v>4.5999999999999999E-3</v>
      </c>
      <c r="AF48" s="292">
        <f t="shared" si="19"/>
        <v>1</v>
      </c>
      <c r="AG48" s="124">
        <f t="shared" si="23"/>
        <v>23</v>
      </c>
      <c r="AH48" s="348">
        <f t="shared" si="24"/>
        <v>1.5333333333333334</v>
      </c>
      <c r="AI48" s="143"/>
    </row>
    <row r="49" spans="1:35">
      <c r="A49" s="19" t="s">
        <v>95</v>
      </c>
      <c r="B49" s="293" t="s">
        <v>122</v>
      </c>
      <c r="C49" s="55">
        <f>'16'!F50</f>
        <v>0.14523809523809525</v>
      </c>
      <c r="D49" s="292">
        <f t="shared" si="12"/>
        <v>1</v>
      </c>
      <c r="E49" s="55">
        <f>'16'!G50</f>
        <v>0.6246031746031746</v>
      </c>
      <c r="F49" s="292">
        <f t="shared" si="13"/>
        <v>2</v>
      </c>
      <c r="G49" s="55">
        <f>'16'!H50</f>
        <v>0.27670103092783505</v>
      </c>
      <c r="H49" s="292">
        <f t="shared" si="14"/>
        <v>1</v>
      </c>
      <c r="I49" s="55">
        <f>'16'!I50</f>
        <v>4.2000000000000003E-2</v>
      </c>
      <c r="J49" s="292">
        <f t="shared" si="15"/>
        <v>1</v>
      </c>
      <c r="K49" s="55">
        <f>'16'!J50</f>
        <v>1.1461318051575931E-2</v>
      </c>
      <c r="L49" s="292">
        <f t="shared" si="16"/>
        <v>2</v>
      </c>
      <c r="M49" s="55">
        <f>'16'!K50</f>
        <v>0.22600000000000001</v>
      </c>
      <c r="N49" s="292">
        <f t="shared" si="17"/>
        <v>4</v>
      </c>
      <c r="O49" s="289">
        <f>'16'!L50</f>
        <v>1.3000000000000001E-2</v>
      </c>
      <c r="P49" s="292">
        <f t="shared" si="18"/>
        <v>1</v>
      </c>
      <c r="Q49" s="289">
        <v>5.1999999999999998E-2</v>
      </c>
      <c r="R49" s="292">
        <f t="shared" si="19"/>
        <v>1</v>
      </c>
      <c r="S49" s="289">
        <f>'16'!N50</f>
        <v>8.5470085470085479E-3</v>
      </c>
      <c r="T49" s="292">
        <f t="shared" si="19"/>
        <v>4</v>
      </c>
      <c r="U49" s="289">
        <f>'16'!O50</f>
        <v>0.27</v>
      </c>
      <c r="V49" s="292">
        <f t="shared" si="20"/>
        <v>4</v>
      </c>
      <c r="W49" s="289">
        <f>'16'!P50</f>
        <v>0.31799999999999995</v>
      </c>
      <c r="X49" s="292">
        <f t="shared" si="21"/>
        <v>4</v>
      </c>
      <c r="Y49" s="289">
        <f>'16'!Q50</f>
        <v>0</v>
      </c>
      <c r="Z49" s="292">
        <f t="shared" si="22"/>
        <v>1</v>
      </c>
      <c r="AA49" s="290">
        <f>'16'!R50</f>
        <v>0</v>
      </c>
      <c r="AB49" s="292">
        <f t="shared" si="11"/>
        <v>1</v>
      </c>
      <c r="AC49" s="289">
        <f>'16'!S50</f>
        <v>0.16700000000000001</v>
      </c>
      <c r="AD49" s="292">
        <f t="shared" si="8"/>
        <v>2</v>
      </c>
      <c r="AE49" s="289">
        <f>'16'!T50</f>
        <v>1.84E-2</v>
      </c>
      <c r="AF49" s="292">
        <f t="shared" si="19"/>
        <v>4</v>
      </c>
      <c r="AG49" s="124">
        <f t="shared" si="23"/>
        <v>33</v>
      </c>
      <c r="AH49" s="348">
        <f t="shared" si="24"/>
        <v>2.2000000000000002</v>
      </c>
      <c r="AI49" s="143"/>
    </row>
    <row r="50" spans="1:35">
      <c r="A50" s="19" t="s">
        <v>96</v>
      </c>
      <c r="B50" s="293" t="s">
        <v>118</v>
      </c>
      <c r="C50" s="55">
        <f>'16'!F51</f>
        <v>0.11564171122994653</v>
      </c>
      <c r="D50" s="292">
        <f t="shared" si="12"/>
        <v>1</v>
      </c>
      <c r="E50" s="55">
        <f>'16'!G51</f>
        <v>0.46601192924722334</v>
      </c>
      <c r="F50" s="292">
        <f t="shared" si="13"/>
        <v>1</v>
      </c>
      <c r="G50" s="55">
        <f>'16'!H51</f>
        <v>0.34260556752347687</v>
      </c>
      <c r="H50" s="292">
        <f t="shared" si="14"/>
        <v>1</v>
      </c>
      <c r="I50" s="55">
        <f>'16'!I51</f>
        <v>7.2999999999999995E-2</v>
      </c>
      <c r="J50" s="292">
        <f t="shared" si="15"/>
        <v>1</v>
      </c>
      <c r="K50" s="55">
        <f>'16'!J51</f>
        <v>1.5311431544522075E-2</v>
      </c>
      <c r="L50" s="292">
        <f t="shared" si="16"/>
        <v>3</v>
      </c>
      <c r="M50" s="55">
        <f>'16'!K51</f>
        <v>0.107</v>
      </c>
      <c r="N50" s="292">
        <f t="shared" si="17"/>
        <v>1</v>
      </c>
      <c r="O50" s="289">
        <f>'16'!L51</f>
        <v>0.02</v>
      </c>
      <c r="P50" s="292">
        <f t="shared" si="18"/>
        <v>3</v>
      </c>
      <c r="Q50" s="289">
        <v>8.5999999999999993E-2</v>
      </c>
      <c r="R50" s="292">
        <f t="shared" si="19"/>
        <v>3</v>
      </c>
      <c r="S50" s="289">
        <f>'16'!N51</f>
        <v>4.1518386714116248E-3</v>
      </c>
      <c r="T50" s="292">
        <f t="shared" si="19"/>
        <v>1</v>
      </c>
      <c r="U50" s="289">
        <f>'16'!O51</f>
        <v>0.21572790237467018</v>
      </c>
      <c r="V50" s="292">
        <f t="shared" si="20"/>
        <v>3</v>
      </c>
      <c r="W50" s="289">
        <f>'16'!P51</f>
        <v>0.13549802110817943</v>
      </c>
      <c r="X50" s="292">
        <f t="shared" si="21"/>
        <v>2</v>
      </c>
      <c r="Y50" s="289">
        <f>'16'!Q51</f>
        <v>0</v>
      </c>
      <c r="Z50" s="292">
        <f t="shared" si="22"/>
        <v>1</v>
      </c>
      <c r="AA50" s="290">
        <f>'16'!R51</f>
        <v>9.837962962962962E-4</v>
      </c>
      <c r="AB50" s="292">
        <f t="shared" si="11"/>
        <v>2</v>
      </c>
      <c r="AC50" s="289">
        <f>'16'!S51</f>
        <v>0.15</v>
      </c>
      <c r="AD50" s="292">
        <f t="shared" si="8"/>
        <v>1</v>
      </c>
      <c r="AE50" s="289">
        <f>'16'!T51</f>
        <v>1.1800000000000001E-2</v>
      </c>
      <c r="AF50" s="292">
        <f t="shared" si="19"/>
        <v>3</v>
      </c>
      <c r="AG50" s="124">
        <f t="shared" si="23"/>
        <v>27</v>
      </c>
      <c r="AH50" s="348">
        <f t="shared" si="24"/>
        <v>1.8</v>
      </c>
      <c r="AI50" s="143"/>
    </row>
    <row r="51" spans="1:35">
      <c r="A51" s="19" t="s">
        <v>97</v>
      </c>
      <c r="B51" s="293" t="s">
        <v>122</v>
      </c>
      <c r="C51" s="55">
        <f>'16'!F52</f>
        <v>0.27571525885558584</v>
      </c>
      <c r="D51" s="292">
        <f t="shared" si="12"/>
        <v>4</v>
      </c>
      <c r="E51" s="55">
        <f>'16'!G52</f>
        <v>0.71611035422343328</v>
      </c>
      <c r="F51" s="292">
        <f t="shared" si="13"/>
        <v>3</v>
      </c>
      <c r="G51" s="55">
        <f>'16'!H52</f>
        <v>0.46811794330273737</v>
      </c>
      <c r="H51" s="292">
        <f t="shared" si="14"/>
        <v>4</v>
      </c>
      <c r="I51" s="55">
        <f>'16'!I52</f>
        <v>0.10199999999999999</v>
      </c>
      <c r="J51" s="292">
        <f t="shared" si="15"/>
        <v>4</v>
      </c>
      <c r="K51" s="55">
        <f>'16'!J52</f>
        <v>1.804850535815003E-2</v>
      </c>
      <c r="L51" s="292">
        <f t="shared" si="16"/>
        <v>3</v>
      </c>
      <c r="M51" s="55">
        <f>'16'!K52</f>
        <v>0.20100000000000001</v>
      </c>
      <c r="N51" s="292">
        <f t="shared" si="17"/>
        <v>3</v>
      </c>
      <c r="O51" s="289">
        <f>'16'!L52</f>
        <v>0.02</v>
      </c>
      <c r="P51" s="292">
        <f t="shared" si="18"/>
        <v>3</v>
      </c>
      <c r="Q51" s="289">
        <v>9.6000000000000002E-2</v>
      </c>
      <c r="R51" s="292">
        <f t="shared" si="19"/>
        <v>4</v>
      </c>
      <c r="S51" s="289">
        <f>'16'!N52</f>
        <v>1.9138755980861245E-3</v>
      </c>
      <c r="T51" s="292">
        <f t="shared" si="19"/>
        <v>1</v>
      </c>
      <c r="U51" s="289">
        <f>'16'!O52</f>
        <v>0.20750221729490026</v>
      </c>
      <c r="V51" s="292">
        <f t="shared" si="20"/>
        <v>2</v>
      </c>
      <c r="W51" s="289">
        <f>'16'!P52</f>
        <v>0.1462849223946785</v>
      </c>
      <c r="X51" s="292">
        <f t="shared" si="21"/>
        <v>3</v>
      </c>
      <c r="Y51" s="289">
        <f>'16'!Q52</f>
        <v>0</v>
      </c>
      <c r="Z51" s="292">
        <f t="shared" si="22"/>
        <v>1</v>
      </c>
      <c r="AA51" s="290">
        <f>'16'!R52</f>
        <v>1.3861386138613861E-3</v>
      </c>
      <c r="AB51" s="292">
        <f t="shared" si="11"/>
        <v>3</v>
      </c>
      <c r="AC51" s="289">
        <f>'16'!S52</f>
        <v>0.23899999999999999</v>
      </c>
      <c r="AD51" s="292">
        <f t="shared" si="8"/>
        <v>3</v>
      </c>
      <c r="AE51" s="289">
        <f>'16'!T52</f>
        <v>1.1300000000000001E-2</v>
      </c>
      <c r="AF51" s="292">
        <f t="shared" si="19"/>
        <v>3</v>
      </c>
      <c r="AG51" s="124">
        <f t="shared" si="23"/>
        <v>44</v>
      </c>
      <c r="AH51" s="348">
        <f t="shared" si="24"/>
        <v>2.9333333333333331</v>
      </c>
      <c r="AI51" s="143"/>
    </row>
    <row r="52" spans="1:35">
      <c r="A52" s="19" t="s">
        <v>98</v>
      </c>
      <c r="B52" s="293" t="s">
        <v>122</v>
      </c>
      <c r="C52" s="55">
        <f>'16'!F53</f>
        <v>0.14208690136378052</v>
      </c>
      <c r="D52" s="292">
        <f t="shared" si="12"/>
        <v>1</v>
      </c>
      <c r="E52" s="55">
        <f>'16'!G53</f>
        <v>0.73993022518236595</v>
      </c>
      <c r="F52" s="292">
        <f t="shared" si="13"/>
        <v>3</v>
      </c>
      <c r="G52" s="55">
        <f>'16'!H53</f>
        <v>0.32769491004151929</v>
      </c>
      <c r="H52" s="292">
        <f t="shared" si="14"/>
        <v>1</v>
      </c>
      <c r="I52" s="55">
        <f>'16'!I53</f>
        <v>7.9000000000000001E-2</v>
      </c>
      <c r="J52" s="292">
        <f t="shared" si="15"/>
        <v>2</v>
      </c>
      <c r="K52" s="55">
        <f>'16'!J53</f>
        <v>1.4590347923681257E-2</v>
      </c>
      <c r="L52" s="292">
        <f t="shared" si="16"/>
        <v>3</v>
      </c>
      <c r="M52" s="55">
        <f>'16'!K53</f>
        <v>0.20200000000000001</v>
      </c>
      <c r="N52" s="292">
        <f t="shared" si="17"/>
        <v>3</v>
      </c>
      <c r="O52" s="289">
        <f>'16'!L53</f>
        <v>1.3000000000000001E-2</v>
      </c>
      <c r="P52" s="292">
        <f t="shared" si="18"/>
        <v>1</v>
      </c>
      <c r="Q52" s="289">
        <v>7.9000000000000001E-2</v>
      </c>
      <c r="R52" s="292">
        <f t="shared" si="19"/>
        <v>3</v>
      </c>
      <c r="S52" s="289">
        <f>'16'!N53</f>
        <v>1.1152416356877323E-2</v>
      </c>
      <c r="T52" s="292">
        <f t="shared" si="19"/>
        <v>4</v>
      </c>
      <c r="U52" s="289">
        <f>'16'!O53</f>
        <v>0.24107589285714287</v>
      </c>
      <c r="V52" s="292">
        <f t="shared" si="20"/>
        <v>4</v>
      </c>
      <c r="W52" s="289">
        <f>'16'!P53</f>
        <v>0.17640848214285718</v>
      </c>
      <c r="X52" s="292">
        <f t="shared" si="21"/>
        <v>4</v>
      </c>
      <c r="Y52" s="289">
        <f>'16'!Q53</f>
        <v>0</v>
      </c>
      <c r="Z52" s="292">
        <f t="shared" si="22"/>
        <v>1</v>
      </c>
      <c r="AA52" s="290">
        <f>'16'!R53</f>
        <v>7.0298769771529003E-4</v>
      </c>
      <c r="AB52" s="292">
        <f t="shared" si="11"/>
        <v>1</v>
      </c>
      <c r="AC52" s="289">
        <f>'16'!S53</f>
        <v>0.23</v>
      </c>
      <c r="AD52" s="292">
        <f t="shared" si="8"/>
        <v>2</v>
      </c>
      <c r="AE52" s="289">
        <f>'16'!T53</f>
        <v>1.2500000000000001E-2</v>
      </c>
      <c r="AF52" s="292">
        <f t="shared" si="19"/>
        <v>4</v>
      </c>
      <c r="AG52" s="124">
        <f t="shared" si="23"/>
        <v>37</v>
      </c>
      <c r="AH52" s="348">
        <f t="shared" si="24"/>
        <v>2.4666666666666668</v>
      </c>
      <c r="AI52" s="143"/>
    </row>
    <row r="53" spans="1:35">
      <c r="A53" s="19" t="s">
        <v>99</v>
      </c>
      <c r="B53" s="293" t="s">
        <v>118</v>
      </c>
      <c r="C53" s="55">
        <f>'16'!F54</f>
        <v>0.36328261769105896</v>
      </c>
      <c r="D53" s="292">
        <f t="shared" si="12"/>
        <v>4</v>
      </c>
      <c r="E53" s="55">
        <f>'16'!G54</f>
        <v>0.75662061940987368</v>
      </c>
      <c r="F53" s="292">
        <f t="shared" si="13"/>
        <v>4</v>
      </c>
      <c r="G53" s="55">
        <f>'16'!H54</f>
        <v>0.76991247625218262</v>
      </c>
      <c r="H53" s="292">
        <f t="shared" si="14"/>
        <v>4</v>
      </c>
      <c r="I53" s="55">
        <f>'16'!I54</f>
        <v>0.14199999999999999</v>
      </c>
      <c r="J53" s="292">
        <f t="shared" si="15"/>
        <v>4</v>
      </c>
      <c r="K53" s="55">
        <f>'16'!J54</f>
        <v>5.6183180866306623E-2</v>
      </c>
      <c r="L53" s="292">
        <f t="shared" si="16"/>
        <v>4</v>
      </c>
      <c r="M53" s="55">
        <f>'16'!K54</f>
        <v>0.23699999999999999</v>
      </c>
      <c r="N53" s="292">
        <f t="shared" si="17"/>
        <v>4</v>
      </c>
      <c r="O53" s="289">
        <f>'16'!L54</f>
        <v>3.1E-2</v>
      </c>
      <c r="P53" s="292">
        <f t="shared" si="18"/>
        <v>4</v>
      </c>
      <c r="Q53" s="289">
        <v>0.112</v>
      </c>
      <c r="R53" s="292">
        <f t="shared" si="19"/>
        <v>4</v>
      </c>
      <c r="S53" s="289">
        <f>'16'!N54</f>
        <v>1.1465827338129496E-2</v>
      </c>
      <c r="T53" s="292">
        <f t="shared" si="19"/>
        <v>4</v>
      </c>
      <c r="U53" s="289">
        <f>'16'!O54</f>
        <v>0.41799999999999998</v>
      </c>
      <c r="V53" s="292">
        <f t="shared" si="20"/>
        <v>4</v>
      </c>
      <c r="W53" s="289">
        <f>'16'!P54</f>
        <v>0.33200000000000002</v>
      </c>
      <c r="X53" s="292">
        <f t="shared" si="21"/>
        <v>4</v>
      </c>
      <c r="Y53" s="289">
        <f>'16'!Q54</f>
        <v>1</v>
      </c>
      <c r="Z53" s="292">
        <f t="shared" si="22"/>
        <v>4</v>
      </c>
      <c r="AA53" s="290">
        <f>'16'!R54</f>
        <v>2.0358748826407075E-3</v>
      </c>
      <c r="AB53" s="292">
        <f t="shared" si="11"/>
        <v>4</v>
      </c>
      <c r="AC53" s="289">
        <f>'16'!S54</f>
        <v>0.124</v>
      </c>
      <c r="AD53" s="292">
        <f t="shared" si="8"/>
        <v>1</v>
      </c>
      <c r="AE53" s="289">
        <f>'16'!T54</f>
        <v>1.3099999999999999E-2</v>
      </c>
      <c r="AF53" s="292">
        <f t="shared" si="19"/>
        <v>4</v>
      </c>
      <c r="AG53" s="124">
        <f t="shared" si="23"/>
        <v>57</v>
      </c>
      <c r="AH53" s="348">
        <f t="shared" si="24"/>
        <v>3.8</v>
      </c>
      <c r="AI53" s="143"/>
    </row>
    <row r="54" spans="1:35">
      <c r="A54" s="19" t="s">
        <v>100</v>
      </c>
      <c r="B54" s="293" t="s">
        <v>122</v>
      </c>
      <c r="C54" s="55">
        <f>'16'!F55</f>
        <v>0.15024077046548956</v>
      </c>
      <c r="D54" s="292">
        <f t="shared" si="12"/>
        <v>2</v>
      </c>
      <c r="E54" s="55">
        <f>'16'!G55</f>
        <v>0.6019261637239165</v>
      </c>
      <c r="F54" s="292">
        <f t="shared" si="13"/>
        <v>1</v>
      </c>
      <c r="G54" s="55">
        <f>'16'!H55</f>
        <v>0.26129402756508424</v>
      </c>
      <c r="H54" s="292">
        <f t="shared" si="14"/>
        <v>1</v>
      </c>
      <c r="I54" s="55">
        <f>'16'!I55</f>
        <v>0.08</v>
      </c>
      <c r="J54" s="292">
        <f t="shared" si="15"/>
        <v>2</v>
      </c>
      <c r="K54" s="55">
        <f>'16'!J55</f>
        <v>6.7854113655640372E-3</v>
      </c>
      <c r="L54" s="292">
        <f t="shared" si="16"/>
        <v>1</v>
      </c>
      <c r="M54" s="55">
        <f>'16'!K55</f>
        <v>7.3999999999999996E-2</v>
      </c>
      <c r="N54" s="292">
        <f t="shared" si="17"/>
        <v>1</v>
      </c>
      <c r="O54" s="289">
        <f>'16'!L55</f>
        <v>2.1000000000000001E-2</v>
      </c>
      <c r="P54" s="292">
        <f t="shared" si="18"/>
        <v>4</v>
      </c>
      <c r="Q54" s="289">
        <v>6.2E-2</v>
      </c>
      <c r="R54" s="292">
        <f t="shared" si="19"/>
        <v>1</v>
      </c>
      <c r="S54" s="289">
        <f>'16'!N55</f>
        <v>1.8484288354898336E-3</v>
      </c>
      <c r="T54" s="292">
        <f t="shared" si="19"/>
        <v>1</v>
      </c>
      <c r="U54" s="289">
        <f>'16'!O55</f>
        <v>7.5999999999999998E-2</v>
      </c>
      <c r="V54" s="292">
        <f t="shared" si="20"/>
        <v>1</v>
      </c>
      <c r="W54" s="289">
        <f>'16'!P55</f>
        <v>4.3999999999999997E-2</v>
      </c>
      <c r="X54" s="292">
        <f t="shared" si="21"/>
        <v>1</v>
      </c>
      <c r="Y54" s="289">
        <f>'16'!Q55</f>
        <v>0</v>
      </c>
      <c r="Z54" s="292">
        <f t="shared" si="22"/>
        <v>1</v>
      </c>
      <c r="AA54" s="290">
        <f>'16'!R55</f>
        <v>3.992015968063872E-4</v>
      </c>
      <c r="AB54" s="292">
        <f t="shared" si="11"/>
        <v>1</v>
      </c>
      <c r="AC54" s="289">
        <f>'16'!S55</f>
        <v>0.16200000000000001</v>
      </c>
      <c r="AD54" s="292">
        <f t="shared" si="8"/>
        <v>1</v>
      </c>
      <c r="AE54" s="289">
        <f>'16'!T55</f>
        <v>9.4999999999999998E-3</v>
      </c>
      <c r="AF54" s="292">
        <f t="shared" si="19"/>
        <v>2</v>
      </c>
      <c r="AG54" s="124">
        <f t="shared" si="23"/>
        <v>21</v>
      </c>
      <c r="AH54" s="348">
        <f t="shared" si="24"/>
        <v>1.4</v>
      </c>
      <c r="AI54" s="143"/>
    </row>
    <row r="55" spans="1:35">
      <c r="A55" s="19" t="s">
        <v>101</v>
      </c>
      <c r="B55" s="293" t="s">
        <v>122</v>
      </c>
      <c r="C55" s="55">
        <f>'16'!F56</f>
        <v>0.31435643564356436</v>
      </c>
      <c r="D55" s="292">
        <f t="shared" si="12"/>
        <v>4</v>
      </c>
      <c r="E55" s="55">
        <f>'16'!G56</f>
        <v>0.78465346534653468</v>
      </c>
      <c r="F55" s="292">
        <f t="shared" si="13"/>
        <v>4</v>
      </c>
      <c r="G55" s="55">
        <f>'16'!H56</f>
        <v>0.49375975039001563</v>
      </c>
      <c r="H55" s="292">
        <f t="shared" si="14"/>
        <v>4</v>
      </c>
      <c r="I55" s="55">
        <f>'16'!I56</f>
        <v>0.108</v>
      </c>
      <c r="J55" s="292">
        <f t="shared" si="15"/>
        <v>4</v>
      </c>
      <c r="K55" s="55">
        <f>'16'!J56</f>
        <v>1.2158054711246201E-2</v>
      </c>
      <c r="L55" s="292">
        <f t="shared" si="16"/>
        <v>2</v>
      </c>
      <c r="M55" s="55">
        <f>'16'!K56</f>
        <v>0.13800000000000001</v>
      </c>
      <c r="N55" s="292">
        <f t="shared" si="17"/>
        <v>2</v>
      </c>
      <c r="O55" s="289">
        <f>'16'!L56</f>
        <v>1.3999999999999999E-2</v>
      </c>
      <c r="P55" s="292">
        <f t="shared" si="18"/>
        <v>1</v>
      </c>
      <c r="Q55" s="289">
        <v>8.6999999999999994E-2</v>
      </c>
      <c r="R55" s="292">
        <f t="shared" si="19"/>
        <v>4</v>
      </c>
      <c r="S55" s="289">
        <f>'16'!N56</f>
        <v>5.235602094240838E-3</v>
      </c>
      <c r="T55" s="292">
        <f t="shared" si="19"/>
        <v>2</v>
      </c>
      <c r="U55" s="289">
        <f>'16'!O56</f>
        <v>0.16723602484472047</v>
      </c>
      <c r="V55" s="292">
        <f t="shared" si="20"/>
        <v>1</v>
      </c>
      <c r="W55" s="289">
        <f>'16'!P56</f>
        <v>0.14274534161490682</v>
      </c>
      <c r="X55" s="292">
        <f t="shared" si="21"/>
        <v>3</v>
      </c>
      <c r="Y55" s="289">
        <f>'16'!Q56</f>
        <v>0</v>
      </c>
      <c r="Z55" s="292">
        <f t="shared" si="22"/>
        <v>1</v>
      </c>
      <c r="AA55" s="290">
        <f>'16'!R56</f>
        <v>2.012072434607646E-3</v>
      </c>
      <c r="AB55" s="292">
        <f t="shared" si="11"/>
        <v>4</v>
      </c>
      <c r="AC55" s="289">
        <f>'16'!S56</f>
        <v>0.33</v>
      </c>
      <c r="AD55" s="292">
        <f t="shared" si="8"/>
        <v>4</v>
      </c>
      <c r="AE55" s="289">
        <f>'16'!T56</f>
        <v>1.4E-2</v>
      </c>
      <c r="AF55" s="292">
        <f t="shared" si="19"/>
        <v>4</v>
      </c>
      <c r="AG55" s="124">
        <f t="shared" si="23"/>
        <v>44</v>
      </c>
      <c r="AH55" s="348">
        <f t="shared" si="24"/>
        <v>2.9333333333333331</v>
      </c>
      <c r="AI55" s="143"/>
    </row>
    <row r="56" spans="1:35">
      <c r="A56" s="19" t="s">
        <v>102</v>
      </c>
      <c r="B56" s="293" t="s">
        <v>122</v>
      </c>
      <c r="C56" s="55">
        <f>'16'!F57</f>
        <v>0.19298842750170184</v>
      </c>
      <c r="D56" s="292">
        <f t="shared" si="12"/>
        <v>2</v>
      </c>
      <c r="E56" s="55">
        <f>'16'!G57</f>
        <v>0.70183798502382577</v>
      </c>
      <c r="F56" s="292">
        <f t="shared" si="13"/>
        <v>2</v>
      </c>
      <c r="G56" s="55">
        <f>'16'!H57</f>
        <v>0.41909731280980955</v>
      </c>
      <c r="H56" s="292">
        <f t="shared" si="14"/>
        <v>3</v>
      </c>
      <c r="I56" s="55">
        <f>'16'!I57</f>
        <v>9.1999999999999998E-2</v>
      </c>
      <c r="J56" s="292">
        <f t="shared" si="15"/>
        <v>3</v>
      </c>
      <c r="K56" s="55">
        <f>'16'!J57</f>
        <v>1.7857142857142856E-2</v>
      </c>
      <c r="L56" s="292">
        <f t="shared" si="16"/>
        <v>3</v>
      </c>
      <c r="M56" s="55">
        <f>'16'!K57</f>
        <v>0.158</v>
      </c>
      <c r="N56" s="292">
        <f t="shared" si="17"/>
        <v>3</v>
      </c>
      <c r="O56" s="289">
        <f>'16'!L57</f>
        <v>1.8000000000000002E-2</v>
      </c>
      <c r="P56" s="292">
        <f t="shared" si="18"/>
        <v>2</v>
      </c>
      <c r="Q56" s="289">
        <v>7.6999999999999999E-2</v>
      </c>
      <c r="R56" s="292">
        <f t="shared" si="19"/>
        <v>2</v>
      </c>
      <c r="S56" s="289">
        <f>'16'!N57</f>
        <v>5.3156146179401996E-3</v>
      </c>
      <c r="T56" s="292">
        <f t="shared" si="19"/>
        <v>2</v>
      </c>
      <c r="U56" s="289">
        <f>'16'!O57</f>
        <v>0.20224562737642585</v>
      </c>
      <c r="V56" s="292">
        <f t="shared" si="20"/>
        <v>2</v>
      </c>
      <c r="W56" s="289">
        <f>'16'!P57</f>
        <v>0.12616349809885932</v>
      </c>
      <c r="X56" s="292">
        <f t="shared" si="21"/>
        <v>2</v>
      </c>
      <c r="Y56" s="289">
        <f>'16'!Q57</f>
        <v>8.3000000000000004E-2</v>
      </c>
      <c r="Z56" s="292">
        <f t="shared" si="22"/>
        <v>4</v>
      </c>
      <c r="AA56" s="290">
        <f>'16'!R57</f>
        <v>2.5623735670937289E-3</v>
      </c>
      <c r="AB56" s="292">
        <f t="shared" si="11"/>
        <v>4</v>
      </c>
      <c r="AC56" s="289">
        <f>'16'!S57</f>
        <v>0.25900000000000001</v>
      </c>
      <c r="AD56" s="292">
        <f t="shared" si="8"/>
        <v>3</v>
      </c>
      <c r="AE56" s="289">
        <f>'16'!T57</f>
        <v>1.21E-2</v>
      </c>
      <c r="AF56" s="292">
        <f t="shared" si="19"/>
        <v>3</v>
      </c>
      <c r="AG56" s="124">
        <f t="shared" si="23"/>
        <v>40</v>
      </c>
      <c r="AH56" s="348">
        <f t="shared" si="24"/>
        <v>2.6666666666666665</v>
      </c>
      <c r="AI56" s="143"/>
    </row>
    <row r="57" spans="1:35">
      <c r="A57" s="19" t="s">
        <v>103</v>
      </c>
      <c r="B57" s="293" t="s">
        <v>122</v>
      </c>
      <c r="C57" s="55">
        <f>'16'!F58</f>
        <v>0.13892857142857143</v>
      </c>
      <c r="D57" s="292">
        <f t="shared" si="12"/>
        <v>1</v>
      </c>
      <c r="E57" s="55">
        <f>'16'!G58</f>
        <v>0.78392857142857142</v>
      </c>
      <c r="F57" s="292">
        <f t="shared" si="13"/>
        <v>4</v>
      </c>
      <c r="G57" s="55">
        <f>'16'!H58</f>
        <v>0.39872746553552491</v>
      </c>
      <c r="H57" s="292">
        <f t="shared" si="14"/>
        <v>2</v>
      </c>
      <c r="I57" s="55">
        <f>'16'!I58</f>
        <v>0.09</v>
      </c>
      <c r="J57" s="292">
        <f t="shared" si="15"/>
        <v>3</v>
      </c>
      <c r="K57" s="55">
        <f>'16'!J58</f>
        <v>1.0044642857142858E-2</v>
      </c>
      <c r="L57" s="292">
        <f t="shared" si="16"/>
        <v>2</v>
      </c>
      <c r="M57" s="55">
        <f>'16'!K58</f>
        <v>0.32900000000000001</v>
      </c>
      <c r="N57" s="292">
        <f t="shared" si="17"/>
        <v>4</v>
      </c>
      <c r="O57" s="289">
        <f>'16'!L58</f>
        <v>1.8000000000000002E-2</v>
      </c>
      <c r="P57" s="292">
        <f t="shared" si="18"/>
        <v>2</v>
      </c>
      <c r="Q57" s="289">
        <v>5.2999999999999999E-2</v>
      </c>
      <c r="R57" s="292">
        <f t="shared" si="19"/>
        <v>1</v>
      </c>
      <c r="S57" s="289">
        <f>'16'!N58</f>
        <v>6.5934065934065934E-3</v>
      </c>
      <c r="T57" s="292">
        <f t="shared" si="19"/>
        <v>3</v>
      </c>
      <c r="U57" s="289">
        <f>'16'!O58</f>
        <v>0.2045452127659575</v>
      </c>
      <c r="V57" s="292">
        <f t="shared" si="20"/>
        <v>2</v>
      </c>
      <c r="W57" s="289">
        <f>'16'!P58</f>
        <v>0.14398666666666662</v>
      </c>
      <c r="X57" s="292">
        <f t="shared" si="21"/>
        <v>3</v>
      </c>
      <c r="Y57" s="289">
        <f>'16'!Q58</f>
        <v>0</v>
      </c>
      <c r="Z57" s="292">
        <f t="shared" si="22"/>
        <v>1</v>
      </c>
      <c r="AA57" s="290">
        <f>'16'!R58</f>
        <v>2.2182786157941437E-3</v>
      </c>
      <c r="AB57" s="292">
        <f t="shared" si="11"/>
        <v>4</v>
      </c>
      <c r="AC57" s="289">
        <f>'16'!S58</f>
        <v>0.159</v>
      </c>
      <c r="AD57" s="292">
        <f t="shared" si="8"/>
        <v>1</v>
      </c>
      <c r="AE57" s="289">
        <f>'16'!T58</f>
        <v>4.0000000000000001E-3</v>
      </c>
      <c r="AF57" s="292">
        <f t="shared" si="19"/>
        <v>1</v>
      </c>
      <c r="AG57" s="124">
        <f t="shared" si="23"/>
        <v>34</v>
      </c>
      <c r="AH57" s="348">
        <f t="shared" si="24"/>
        <v>2.2666666666666666</v>
      </c>
      <c r="AI57" s="143"/>
    </row>
    <row r="58" spans="1:35">
      <c r="A58" s="19" t="s">
        <v>104</v>
      </c>
      <c r="B58" s="293" t="s">
        <v>122</v>
      </c>
      <c r="C58" s="55">
        <f>'16'!F59</f>
        <v>0.2261109831913424</v>
      </c>
      <c r="D58" s="292">
        <f t="shared" si="12"/>
        <v>3</v>
      </c>
      <c r="E58" s="55">
        <f>'16'!G59</f>
        <v>0.72829841123647243</v>
      </c>
      <c r="F58" s="292">
        <f t="shared" si="13"/>
        <v>3</v>
      </c>
      <c r="G58" s="55">
        <f>'16'!H59</f>
        <v>0.40916194569251807</v>
      </c>
      <c r="H58" s="292">
        <f t="shared" si="14"/>
        <v>2</v>
      </c>
      <c r="I58" s="55">
        <f>'16'!I59</f>
        <v>6.8000000000000005E-2</v>
      </c>
      <c r="J58" s="292">
        <f t="shared" si="15"/>
        <v>1</v>
      </c>
      <c r="K58" s="55">
        <f>'16'!J59</f>
        <v>9.0972708187543744E-3</v>
      </c>
      <c r="L58" s="292">
        <f t="shared" si="16"/>
        <v>1</v>
      </c>
      <c r="M58" s="55">
        <f>'16'!K59</f>
        <v>0.16200000000000001</v>
      </c>
      <c r="N58" s="292">
        <f t="shared" si="17"/>
        <v>3</v>
      </c>
      <c r="O58" s="289">
        <f>'16'!L59</f>
        <v>1.9E-2</v>
      </c>
      <c r="P58" s="292">
        <f t="shared" si="18"/>
        <v>3</v>
      </c>
      <c r="Q58" s="289">
        <v>7.0999999999999994E-2</v>
      </c>
      <c r="R58" s="292">
        <f t="shared" si="19"/>
        <v>2</v>
      </c>
      <c r="S58" s="289">
        <f>'16'!N59</f>
        <v>5.4274084124830389E-3</v>
      </c>
      <c r="T58" s="292">
        <f t="shared" si="19"/>
        <v>2</v>
      </c>
      <c r="U58" s="289">
        <f>'16'!O59</f>
        <v>0.18504823151125405</v>
      </c>
      <c r="V58" s="292">
        <f t="shared" si="20"/>
        <v>2</v>
      </c>
      <c r="W58" s="289">
        <f>'16'!P59</f>
        <v>0.10300803858520903</v>
      </c>
      <c r="X58" s="292">
        <f t="shared" si="21"/>
        <v>1</v>
      </c>
      <c r="Y58" s="289">
        <f>'16'!Q59</f>
        <v>9.0999999999999998E-2</v>
      </c>
      <c r="Z58" s="292">
        <f t="shared" si="22"/>
        <v>4</v>
      </c>
      <c r="AA58" s="290">
        <f>'16'!R59</f>
        <v>1.3466199838405601E-3</v>
      </c>
      <c r="AB58" s="292">
        <f t="shared" si="11"/>
        <v>3</v>
      </c>
      <c r="AC58" s="289">
        <f>'16'!S59</f>
        <v>0.20399999999999999</v>
      </c>
      <c r="AD58" s="292">
        <f t="shared" si="8"/>
        <v>2</v>
      </c>
      <c r="AE58" s="289">
        <f>'16'!T59</f>
        <v>9.9000000000000008E-3</v>
      </c>
      <c r="AF58" s="292">
        <f t="shared" si="19"/>
        <v>3</v>
      </c>
      <c r="AG58" s="124">
        <f t="shared" si="23"/>
        <v>35</v>
      </c>
      <c r="AH58" s="348">
        <f t="shared" si="24"/>
        <v>2.3333333333333335</v>
      </c>
      <c r="AI58" s="143"/>
    </row>
    <row r="59" spans="1:35">
      <c r="A59" s="19" t="s">
        <v>105</v>
      </c>
      <c r="B59" s="293" t="s">
        <v>122</v>
      </c>
      <c r="C59" s="55">
        <f>'16'!F60</f>
        <v>0.28919860627177701</v>
      </c>
      <c r="D59" s="292">
        <f t="shared" si="12"/>
        <v>4</v>
      </c>
      <c r="E59" s="55">
        <f>'16'!G60</f>
        <v>0.77700348432055744</v>
      </c>
      <c r="F59" s="292">
        <f t="shared" si="13"/>
        <v>4</v>
      </c>
      <c r="G59" s="55">
        <f>'16'!H60</f>
        <v>0.33751962323390894</v>
      </c>
      <c r="H59" s="292">
        <f t="shared" si="14"/>
        <v>1</v>
      </c>
      <c r="I59" s="55">
        <f>'16'!I60</f>
        <v>6.9000000000000006E-2</v>
      </c>
      <c r="J59" s="292">
        <f t="shared" si="15"/>
        <v>1</v>
      </c>
      <c r="K59" s="55">
        <f>'16'!J60</f>
        <v>5.9171597633136093E-3</v>
      </c>
      <c r="L59" s="292">
        <f t="shared" si="16"/>
        <v>1</v>
      </c>
      <c r="M59" s="55">
        <f>'16'!K60</f>
        <v>0.14000000000000001</v>
      </c>
      <c r="N59" s="292">
        <f t="shared" si="17"/>
        <v>2</v>
      </c>
      <c r="O59" s="289">
        <f>'16'!L60</f>
        <v>3.2000000000000001E-2</v>
      </c>
      <c r="P59" s="292">
        <f t="shared" si="18"/>
        <v>4</v>
      </c>
      <c r="Q59" s="289">
        <v>6.9000000000000006E-2</v>
      </c>
      <c r="R59" s="292">
        <f t="shared" si="19"/>
        <v>1</v>
      </c>
      <c r="S59" s="289">
        <f>'16'!N60</f>
        <v>3.0769230769230771E-2</v>
      </c>
      <c r="T59" s="292">
        <f t="shared" si="19"/>
        <v>4</v>
      </c>
      <c r="U59" s="289">
        <f>'16'!O60</f>
        <v>0</v>
      </c>
      <c r="V59" s="292">
        <f t="shared" si="20"/>
        <v>1</v>
      </c>
      <c r="W59" s="289">
        <f>'16'!P60</f>
        <v>0.14700000000000002</v>
      </c>
      <c r="X59" s="292">
        <f t="shared" si="21"/>
        <v>3</v>
      </c>
      <c r="Y59" s="289">
        <f>'16'!Q60</f>
        <v>0</v>
      </c>
      <c r="Z59" s="292">
        <f t="shared" si="22"/>
        <v>1</v>
      </c>
      <c r="AA59" s="290">
        <f>'16'!R60</f>
        <v>7.3800738007380072E-3</v>
      </c>
      <c r="AB59" s="292">
        <f t="shared" si="11"/>
        <v>4</v>
      </c>
      <c r="AC59" s="289">
        <f>'16'!S60</f>
        <v>0.33300000000000002</v>
      </c>
      <c r="AD59" s="292">
        <f t="shared" si="8"/>
        <v>4</v>
      </c>
      <c r="AE59" s="289">
        <f>'16'!T60</f>
        <v>0</v>
      </c>
      <c r="AF59" s="292">
        <f t="shared" si="19"/>
        <v>1</v>
      </c>
      <c r="AG59" s="124">
        <f t="shared" si="23"/>
        <v>36</v>
      </c>
      <c r="AH59" s="348">
        <f t="shared" si="24"/>
        <v>2.4</v>
      </c>
      <c r="AI59" s="143"/>
    </row>
    <row r="60" spans="1:35">
      <c r="A60" s="19" t="s">
        <v>106</v>
      </c>
      <c r="B60" s="293" t="s">
        <v>122</v>
      </c>
      <c r="C60" s="55">
        <f>'16'!F61</f>
        <v>0.22192307692307692</v>
      </c>
      <c r="D60" s="292">
        <f t="shared" si="12"/>
        <v>3</v>
      </c>
      <c r="E60" s="55">
        <f>'16'!G61</f>
        <v>0.81</v>
      </c>
      <c r="F60" s="292">
        <f t="shared" si="13"/>
        <v>4</v>
      </c>
      <c r="G60" s="55">
        <f>'16'!H61</f>
        <v>0.43265993265993263</v>
      </c>
      <c r="H60" s="292">
        <f t="shared" si="14"/>
        <v>3</v>
      </c>
      <c r="I60" s="55">
        <f>'16'!I61</f>
        <v>0.10299999999999999</v>
      </c>
      <c r="J60" s="292">
        <f t="shared" si="15"/>
        <v>4</v>
      </c>
      <c r="K60" s="55">
        <f>'16'!J61</f>
        <v>1.1261261261261261E-2</v>
      </c>
      <c r="L60" s="292">
        <f t="shared" si="16"/>
        <v>2</v>
      </c>
      <c r="M60" s="55">
        <f>'16'!K61</f>
        <v>0.14599999999999999</v>
      </c>
      <c r="N60" s="292">
        <f t="shared" si="17"/>
        <v>2</v>
      </c>
      <c r="O60" s="289">
        <f>'16'!L61</f>
        <v>1.9E-2</v>
      </c>
      <c r="P60" s="292">
        <f t="shared" si="18"/>
        <v>3</v>
      </c>
      <c r="Q60" s="289">
        <v>5.7000000000000002E-2</v>
      </c>
      <c r="R60" s="292">
        <f t="shared" si="19"/>
        <v>1</v>
      </c>
      <c r="S60" s="289">
        <f>'16'!N61</f>
        <v>6.9284064665127024E-3</v>
      </c>
      <c r="T60" s="292">
        <f t="shared" si="19"/>
        <v>3</v>
      </c>
      <c r="U60" s="289">
        <f>'16'!O61</f>
        <v>0.18621718377088306</v>
      </c>
      <c r="V60" s="292">
        <f t="shared" si="20"/>
        <v>2</v>
      </c>
      <c r="W60" s="289">
        <f>'16'!P61</f>
        <v>0.13857040572792365</v>
      </c>
      <c r="X60" s="292">
        <f t="shared" si="21"/>
        <v>2</v>
      </c>
      <c r="Y60" s="289">
        <f>'16'!Q61</f>
        <v>0</v>
      </c>
      <c r="Z60" s="292">
        <f t="shared" si="22"/>
        <v>1</v>
      </c>
      <c r="AA60" s="290">
        <f>'16'!R61</f>
        <v>2.0130850528434826E-3</v>
      </c>
      <c r="AB60" s="292">
        <f t="shared" si="11"/>
        <v>4</v>
      </c>
      <c r="AC60" s="289">
        <f>'16'!S61</f>
        <v>0.318</v>
      </c>
      <c r="AD60" s="292">
        <f t="shared" si="8"/>
        <v>4</v>
      </c>
      <c r="AE60" s="289">
        <f>'16'!T61</f>
        <v>1.1900000000000001E-2</v>
      </c>
      <c r="AF60" s="292">
        <f t="shared" si="19"/>
        <v>3</v>
      </c>
      <c r="AG60" s="124">
        <f t="shared" si="23"/>
        <v>41</v>
      </c>
      <c r="AH60" s="348">
        <f t="shared" si="24"/>
        <v>2.7333333333333334</v>
      </c>
      <c r="AI60" s="143"/>
    </row>
    <row r="61" spans="1:35">
      <c r="A61" s="19" t="s">
        <v>107</v>
      </c>
      <c r="B61" s="293" t="s">
        <v>122</v>
      </c>
      <c r="C61" s="55">
        <f>'16'!F62</f>
        <v>0.26482371794871795</v>
      </c>
      <c r="D61" s="292">
        <f t="shared" si="12"/>
        <v>4</v>
      </c>
      <c r="E61" s="55">
        <f>'16'!G62</f>
        <v>0.74318910256410253</v>
      </c>
      <c r="F61" s="292">
        <f t="shared" si="13"/>
        <v>3</v>
      </c>
      <c r="G61" s="55">
        <f>'16'!H62</f>
        <v>0.41335453100158981</v>
      </c>
      <c r="H61" s="292">
        <f t="shared" si="14"/>
        <v>2</v>
      </c>
      <c r="I61" s="55">
        <f>'16'!I62</f>
        <v>0.11</v>
      </c>
      <c r="J61" s="292">
        <f t="shared" si="15"/>
        <v>4</v>
      </c>
      <c r="K61" s="55">
        <f>'16'!J62</f>
        <v>1.2138188608776844E-2</v>
      </c>
      <c r="L61" s="292">
        <f t="shared" si="16"/>
        <v>2</v>
      </c>
      <c r="M61" s="55">
        <f>'16'!K62</f>
        <v>0.11</v>
      </c>
      <c r="N61" s="292">
        <f t="shared" si="17"/>
        <v>1</v>
      </c>
      <c r="O61" s="289">
        <f>'16'!L62</f>
        <v>1.3000000000000001E-2</v>
      </c>
      <c r="P61" s="292">
        <f t="shared" si="18"/>
        <v>1</v>
      </c>
      <c r="Q61" s="289">
        <v>0.10100000000000001</v>
      </c>
      <c r="R61" s="292">
        <f t="shared" si="19"/>
        <v>4</v>
      </c>
      <c r="S61" s="289">
        <f>'16'!N62</f>
        <v>1.953125E-3</v>
      </c>
      <c r="T61" s="292">
        <f t="shared" si="19"/>
        <v>1</v>
      </c>
      <c r="U61" s="289">
        <f>'16'!O62</f>
        <v>0.24210352941176475</v>
      </c>
      <c r="V61" s="292">
        <f t="shared" si="20"/>
        <v>4</v>
      </c>
      <c r="W61" s="289">
        <f>'16'!P62</f>
        <v>0.17968867924528301</v>
      </c>
      <c r="X61" s="292">
        <f t="shared" si="21"/>
        <v>4</v>
      </c>
      <c r="Y61" s="289">
        <f>'16'!Q62</f>
        <v>0</v>
      </c>
      <c r="Z61" s="292">
        <f t="shared" si="22"/>
        <v>1</v>
      </c>
      <c r="AA61" s="290">
        <f>'16'!R62</f>
        <v>4.5065344749887338E-4</v>
      </c>
      <c r="AB61" s="292">
        <f t="shared" si="11"/>
        <v>1</v>
      </c>
      <c r="AC61" s="289">
        <f>'16'!S62</f>
        <v>0.26500000000000001</v>
      </c>
      <c r="AD61" s="292">
        <f t="shared" si="8"/>
        <v>3</v>
      </c>
      <c r="AE61" s="289">
        <f>'16'!T62</f>
        <v>1.34E-2</v>
      </c>
      <c r="AF61" s="292">
        <f t="shared" si="19"/>
        <v>4</v>
      </c>
      <c r="AG61" s="124">
        <f t="shared" si="23"/>
        <v>39</v>
      </c>
      <c r="AH61" s="348">
        <f t="shared" si="24"/>
        <v>2.6</v>
      </c>
      <c r="AI61" s="143"/>
    </row>
    <row r="62" spans="1:35">
      <c r="A62" s="19" t="s">
        <v>108</v>
      </c>
      <c r="B62" s="293" t="s">
        <v>122</v>
      </c>
      <c r="C62" s="55">
        <f>'16'!F63</f>
        <v>0.18881334981458592</v>
      </c>
      <c r="D62" s="292">
        <f t="shared" si="12"/>
        <v>2</v>
      </c>
      <c r="E62" s="55">
        <f>'16'!G63</f>
        <v>0.6217552533992583</v>
      </c>
      <c r="F62" s="292">
        <f t="shared" si="13"/>
        <v>2</v>
      </c>
      <c r="G62" s="55">
        <f>'16'!H63</f>
        <v>0.29284215434833294</v>
      </c>
      <c r="H62" s="292">
        <f t="shared" si="14"/>
        <v>1</v>
      </c>
      <c r="I62" s="55">
        <f>'16'!I63</f>
        <v>5.6000000000000001E-2</v>
      </c>
      <c r="J62" s="292">
        <f t="shared" si="15"/>
        <v>1</v>
      </c>
      <c r="K62" s="55">
        <f>'16'!J63</f>
        <v>4.9382716049382715E-3</v>
      </c>
      <c r="L62" s="292">
        <f t="shared" si="16"/>
        <v>1</v>
      </c>
      <c r="M62" s="55">
        <f>'16'!K63</f>
        <v>0.245</v>
      </c>
      <c r="N62" s="292">
        <f t="shared" si="17"/>
        <v>4</v>
      </c>
      <c r="O62" s="289">
        <f>'16'!L63</f>
        <v>1.6E-2</v>
      </c>
      <c r="P62" s="292">
        <f t="shared" si="18"/>
        <v>2</v>
      </c>
      <c r="Q62" s="289">
        <v>6.0999999999999999E-2</v>
      </c>
      <c r="R62" s="292">
        <f t="shared" si="19"/>
        <v>1</v>
      </c>
      <c r="S62" s="289">
        <f>'16'!N63</f>
        <v>8.4985835694051E-3</v>
      </c>
      <c r="T62" s="292">
        <f t="shared" si="19"/>
        <v>4</v>
      </c>
      <c r="U62" s="289">
        <f>'16'!O63</f>
        <v>0.16388153310104528</v>
      </c>
      <c r="V62" s="292">
        <f t="shared" si="20"/>
        <v>1</v>
      </c>
      <c r="W62" s="289">
        <f>'16'!P63</f>
        <v>8.736585365853658E-2</v>
      </c>
      <c r="X62" s="292">
        <f t="shared" si="21"/>
        <v>1</v>
      </c>
      <c r="Y62" s="289">
        <f>'16'!Q63</f>
        <v>0</v>
      </c>
      <c r="Z62" s="292">
        <f t="shared" si="22"/>
        <v>1</v>
      </c>
      <c r="AA62" s="290">
        <f>'16'!R63</f>
        <v>1.0604453870625664E-3</v>
      </c>
      <c r="AB62" s="292">
        <f t="shared" si="11"/>
        <v>2</v>
      </c>
      <c r="AC62" s="289">
        <f>'16'!S63</f>
        <v>0.14899999999999999</v>
      </c>
      <c r="AD62" s="292">
        <f t="shared" si="8"/>
        <v>1</v>
      </c>
      <c r="AE62" s="289">
        <f>'16'!T63</f>
        <v>8.199999999999999E-3</v>
      </c>
      <c r="AF62" s="292">
        <f t="shared" si="19"/>
        <v>2</v>
      </c>
      <c r="AG62" s="124">
        <f t="shared" si="23"/>
        <v>26</v>
      </c>
      <c r="AH62" s="348">
        <f t="shared" si="24"/>
        <v>1.7333333333333334</v>
      </c>
      <c r="AI62" s="143"/>
    </row>
    <row r="63" spans="1:35">
      <c r="A63" s="19" t="s">
        <v>124</v>
      </c>
      <c r="B63" s="293" t="s">
        <v>122</v>
      </c>
      <c r="C63" s="55">
        <f>'16'!F64</f>
        <v>0.34444116779710998</v>
      </c>
      <c r="D63" s="292">
        <f t="shared" si="12"/>
        <v>4</v>
      </c>
      <c r="E63" s="55">
        <f>'16'!G64</f>
        <v>0.79357121792981422</v>
      </c>
      <c r="F63" s="292">
        <f t="shared" si="13"/>
        <v>4</v>
      </c>
      <c r="G63" s="55">
        <f>'16'!H64</f>
        <v>0.4970657276995305</v>
      </c>
      <c r="H63" s="292">
        <f t="shared" si="14"/>
        <v>4</v>
      </c>
      <c r="I63" s="55">
        <f>'16'!I64</f>
        <v>0.1</v>
      </c>
      <c r="J63" s="292">
        <f t="shared" si="15"/>
        <v>3</v>
      </c>
      <c r="K63" s="55">
        <f>'16'!J64</f>
        <v>1.7823639774859287E-2</v>
      </c>
      <c r="L63" s="292">
        <f t="shared" si="16"/>
        <v>3</v>
      </c>
      <c r="M63" s="55">
        <f>'16'!K64</f>
        <v>0.17499999999999999</v>
      </c>
      <c r="N63" s="292">
        <f t="shared" si="17"/>
        <v>3</v>
      </c>
      <c r="O63" s="289">
        <f>'16'!L64</f>
        <v>0.02</v>
      </c>
      <c r="P63" s="292">
        <f t="shared" si="18"/>
        <v>3</v>
      </c>
      <c r="Q63" s="289">
        <v>7.5999999999999998E-2</v>
      </c>
      <c r="R63" s="292">
        <f t="shared" si="19"/>
        <v>2</v>
      </c>
      <c r="S63" s="289">
        <f>'16'!N64</f>
        <v>3.2679738562091504E-3</v>
      </c>
      <c r="T63" s="292">
        <f t="shared" si="19"/>
        <v>1</v>
      </c>
      <c r="U63" s="289">
        <f>'16'!O64</f>
        <v>0.23079863481228671</v>
      </c>
      <c r="V63" s="292">
        <f t="shared" si="20"/>
        <v>3</v>
      </c>
      <c r="W63" s="289">
        <f>'16'!P64</f>
        <v>0.1842457337883959</v>
      </c>
      <c r="X63" s="292">
        <f t="shared" si="21"/>
        <v>4</v>
      </c>
      <c r="Y63" s="289">
        <f>'16'!Q64</f>
        <v>0.2</v>
      </c>
      <c r="Z63" s="292">
        <f t="shared" si="22"/>
        <v>4</v>
      </c>
      <c r="AA63" s="290">
        <f>'16'!R64</f>
        <v>2.5948751216347712E-3</v>
      </c>
      <c r="AB63" s="292">
        <f t="shared" si="11"/>
        <v>4</v>
      </c>
      <c r="AC63" s="289">
        <f>'16'!S64</f>
        <v>0.33</v>
      </c>
      <c r="AD63" s="292">
        <f t="shared" si="8"/>
        <v>4</v>
      </c>
      <c r="AE63" s="289">
        <f>'16'!T64</f>
        <v>1.2199999999999999E-2</v>
      </c>
      <c r="AF63" s="292">
        <f t="shared" si="19"/>
        <v>4</v>
      </c>
      <c r="AG63" s="124">
        <f t="shared" si="23"/>
        <v>50</v>
      </c>
      <c r="AH63" s="348">
        <f t="shared" si="24"/>
        <v>3.3333333333333335</v>
      </c>
      <c r="AI63" s="143"/>
    </row>
    <row r="64" spans="1:35">
      <c r="A64" s="19" t="s">
        <v>109</v>
      </c>
      <c r="B64" s="293" t="s">
        <v>122</v>
      </c>
      <c r="C64" s="55">
        <f>'16'!F65</f>
        <v>0.24516960068699012</v>
      </c>
      <c r="D64" s="292">
        <f t="shared" si="12"/>
        <v>3</v>
      </c>
      <c r="E64" s="55">
        <f>'16'!G65</f>
        <v>0.76685272649205671</v>
      </c>
      <c r="F64" s="292">
        <f t="shared" si="13"/>
        <v>4</v>
      </c>
      <c r="G64" s="55">
        <f>'16'!H65</f>
        <v>0.42335766423357662</v>
      </c>
      <c r="H64" s="292">
        <f t="shared" si="14"/>
        <v>3</v>
      </c>
      <c r="I64" s="55">
        <f>'16'!I65</f>
        <v>7.8E-2</v>
      </c>
      <c r="J64" s="292">
        <f t="shared" si="15"/>
        <v>2</v>
      </c>
      <c r="K64" s="55">
        <f>'16'!J65</f>
        <v>9.7323600973236012E-3</v>
      </c>
      <c r="L64" s="292">
        <f t="shared" si="16"/>
        <v>1</v>
      </c>
      <c r="M64" s="55">
        <f>'16'!K65</f>
        <v>0.183</v>
      </c>
      <c r="N64" s="292">
        <f t="shared" si="17"/>
        <v>3</v>
      </c>
      <c r="O64" s="289">
        <f>'16'!L65</f>
        <v>1.4999999999999999E-2</v>
      </c>
      <c r="P64" s="292">
        <f t="shared" si="18"/>
        <v>1</v>
      </c>
      <c r="Q64" s="289">
        <v>8.5999999999999993E-2</v>
      </c>
      <c r="R64" s="292">
        <f t="shared" si="19"/>
        <v>3</v>
      </c>
      <c r="S64" s="289">
        <f>'16'!N65</f>
        <v>9.2165898617511521E-3</v>
      </c>
      <c r="T64" s="292">
        <f t="shared" si="19"/>
        <v>4</v>
      </c>
      <c r="U64" s="289">
        <f>'16'!O65</f>
        <v>0.23</v>
      </c>
      <c r="V64" s="292">
        <f t="shared" si="20"/>
        <v>3</v>
      </c>
      <c r="W64" s="289">
        <f>'16'!P65</f>
        <v>0.14499999999999999</v>
      </c>
      <c r="X64" s="292">
        <f t="shared" si="21"/>
        <v>3</v>
      </c>
      <c r="Y64" s="289">
        <f>'16'!Q65</f>
        <v>0</v>
      </c>
      <c r="Z64" s="292">
        <f t="shared" si="22"/>
        <v>1</v>
      </c>
      <c r="AA64" s="290">
        <f>'16'!R65</f>
        <v>9.5374344301382924E-4</v>
      </c>
      <c r="AB64" s="292">
        <f t="shared" si="11"/>
        <v>2</v>
      </c>
      <c r="AC64" s="289">
        <f>'16'!S65</f>
        <v>0.30199999999999999</v>
      </c>
      <c r="AD64" s="292">
        <f t="shared" si="8"/>
        <v>4</v>
      </c>
      <c r="AE64" s="289">
        <f>'16'!T65</f>
        <v>1.6800000000000002E-2</v>
      </c>
      <c r="AF64" s="292">
        <f t="shared" si="19"/>
        <v>4</v>
      </c>
      <c r="AG64" s="124">
        <f t="shared" si="23"/>
        <v>41</v>
      </c>
      <c r="AH64" s="348">
        <f t="shared" si="24"/>
        <v>2.7333333333333334</v>
      </c>
      <c r="AI64" s="143"/>
    </row>
    <row r="65" spans="1:35">
      <c r="A65" s="19" t="s">
        <v>110</v>
      </c>
      <c r="B65" s="293" t="s">
        <v>122</v>
      </c>
      <c r="C65" s="55">
        <f>'16'!F66</f>
        <v>0.18045468898010736</v>
      </c>
      <c r="D65" s="292">
        <f t="shared" si="12"/>
        <v>2</v>
      </c>
      <c r="E65" s="55">
        <f>'16'!G66</f>
        <v>0.53244395326807703</v>
      </c>
      <c r="F65" s="292">
        <f t="shared" si="13"/>
        <v>1</v>
      </c>
      <c r="G65" s="55">
        <f>'16'!H66</f>
        <v>0.30377128128603403</v>
      </c>
      <c r="H65" s="292">
        <f t="shared" si="14"/>
        <v>1</v>
      </c>
      <c r="I65" s="55">
        <f>'16'!I66</f>
        <v>8.1000000000000003E-2</v>
      </c>
      <c r="J65" s="292">
        <f t="shared" si="15"/>
        <v>2</v>
      </c>
      <c r="K65" s="55">
        <f>'16'!J66</f>
        <v>1.7301905717151456E-2</v>
      </c>
      <c r="L65" s="292">
        <f t="shared" si="16"/>
        <v>3</v>
      </c>
      <c r="M65" s="55">
        <f>'16'!K66</f>
        <v>9.0999999999999998E-2</v>
      </c>
      <c r="N65" s="292">
        <f t="shared" si="17"/>
        <v>1</v>
      </c>
      <c r="O65" s="289">
        <f>'16'!L66</f>
        <v>1.7000000000000001E-2</v>
      </c>
      <c r="P65" s="292">
        <f t="shared" si="18"/>
        <v>2</v>
      </c>
      <c r="Q65" s="289">
        <v>7.2999999999999995E-2</v>
      </c>
      <c r="R65" s="292">
        <f t="shared" si="19"/>
        <v>2</v>
      </c>
      <c r="S65" s="289">
        <f>'16'!N66</f>
        <v>5.9037238873751131E-3</v>
      </c>
      <c r="T65" s="292">
        <f t="shared" si="19"/>
        <v>2</v>
      </c>
      <c r="U65" s="289">
        <f>'16'!O66</f>
        <v>0.15560774325012738</v>
      </c>
      <c r="V65" s="292">
        <f t="shared" si="20"/>
        <v>1</v>
      </c>
      <c r="W65" s="289">
        <f>'16'!P66</f>
        <v>0.10401120162932792</v>
      </c>
      <c r="X65" s="292">
        <f t="shared" si="21"/>
        <v>1</v>
      </c>
      <c r="Y65" s="289">
        <f>'16'!Q66</f>
        <v>0</v>
      </c>
      <c r="Z65" s="292">
        <f t="shared" si="22"/>
        <v>1</v>
      </c>
      <c r="AA65" s="290">
        <f>'16'!R66</f>
        <v>1.5189421015010722E-3</v>
      </c>
      <c r="AB65" s="292">
        <f t="shared" si="11"/>
        <v>3</v>
      </c>
      <c r="AC65" s="289">
        <f>'16'!S66</f>
        <v>0.216</v>
      </c>
      <c r="AD65" s="292">
        <f t="shared" si="8"/>
        <v>2</v>
      </c>
      <c r="AE65" s="289">
        <f>'16'!T66</f>
        <v>9.9000000000000008E-3</v>
      </c>
      <c r="AF65" s="292">
        <f t="shared" si="19"/>
        <v>3</v>
      </c>
      <c r="AG65" s="124">
        <f t="shared" si="23"/>
        <v>27</v>
      </c>
      <c r="AH65" s="348">
        <f t="shared" si="24"/>
        <v>1.8</v>
      </c>
      <c r="AI65" s="143"/>
    </row>
    <row r="66" spans="1:35">
      <c r="A66" s="19" t="s">
        <v>111</v>
      </c>
      <c r="B66" s="293" t="s">
        <v>122</v>
      </c>
      <c r="C66" s="55">
        <f>'16'!F67</f>
        <v>0.14768740031897926</v>
      </c>
      <c r="D66" s="292">
        <f t="shared" si="12"/>
        <v>1</v>
      </c>
      <c r="E66" s="55">
        <f>'16'!G67</f>
        <v>0.70430622009569377</v>
      </c>
      <c r="F66" s="292">
        <f t="shared" si="13"/>
        <v>3</v>
      </c>
      <c r="G66" s="55">
        <f>'16'!H67</f>
        <v>0.45115810674723061</v>
      </c>
      <c r="H66" s="292">
        <f t="shared" si="14"/>
        <v>4</v>
      </c>
      <c r="I66" s="55">
        <f>'16'!I67</f>
        <v>8.5000000000000006E-2</v>
      </c>
      <c r="J66" s="292">
        <f t="shared" si="15"/>
        <v>2</v>
      </c>
      <c r="K66" s="55">
        <f>'16'!J67</f>
        <v>1.0791366906474821E-2</v>
      </c>
      <c r="L66" s="292">
        <f t="shared" si="16"/>
        <v>2</v>
      </c>
      <c r="M66" s="55">
        <f>'16'!K67</f>
        <v>8.5999999999999993E-2</v>
      </c>
      <c r="N66" s="292">
        <f t="shared" si="17"/>
        <v>1</v>
      </c>
      <c r="O66" s="289">
        <f>'16'!L67</f>
        <v>1.8000000000000002E-2</v>
      </c>
      <c r="P66" s="292">
        <f t="shared" si="18"/>
        <v>2</v>
      </c>
      <c r="Q66" s="289">
        <v>8.7999999999999995E-2</v>
      </c>
      <c r="R66" s="292">
        <f t="shared" si="19"/>
        <v>4</v>
      </c>
      <c r="S66" s="289">
        <f>'16'!N67</f>
        <v>4.2016806722689074E-3</v>
      </c>
      <c r="T66" s="292">
        <f t="shared" si="19"/>
        <v>1</v>
      </c>
      <c r="U66" s="289">
        <f>'16'!O67</f>
        <v>0.13848333333333332</v>
      </c>
      <c r="V66" s="292">
        <f t="shared" si="20"/>
        <v>1</v>
      </c>
      <c r="W66" s="289">
        <f>'16'!P67</f>
        <v>6.9547420965058226E-2</v>
      </c>
      <c r="X66" s="292">
        <f t="shared" si="21"/>
        <v>1</v>
      </c>
      <c r="Y66" s="289">
        <f>'16'!Q67</f>
        <v>0.33300000000000002</v>
      </c>
      <c r="Z66" s="292">
        <f t="shared" si="22"/>
        <v>4</v>
      </c>
      <c r="AA66" s="290">
        <f>'16'!R67</f>
        <v>1.6386726751331422E-3</v>
      </c>
      <c r="AB66" s="292">
        <f t="shared" si="11"/>
        <v>3</v>
      </c>
      <c r="AC66" s="289">
        <f>'16'!S67</f>
        <v>0.26900000000000002</v>
      </c>
      <c r="AD66" s="292">
        <f t="shared" si="8"/>
        <v>3</v>
      </c>
      <c r="AE66" s="289">
        <f>'16'!T67</f>
        <v>7.6E-3</v>
      </c>
      <c r="AF66" s="292">
        <f t="shared" si="19"/>
        <v>1</v>
      </c>
      <c r="AG66" s="124">
        <f t="shared" si="23"/>
        <v>33</v>
      </c>
      <c r="AH66" s="348">
        <f t="shared" si="24"/>
        <v>2.2000000000000002</v>
      </c>
      <c r="AI66" s="143"/>
    </row>
    <row r="67" spans="1:35">
      <c r="A67" s="19" t="s">
        <v>112</v>
      </c>
      <c r="B67" s="293" t="s">
        <v>118</v>
      </c>
      <c r="C67" s="55">
        <f>'16'!F68</f>
        <v>0.15913806110901546</v>
      </c>
      <c r="D67" s="292">
        <f>IF(OR(C67&lt;C$71,C67=C$71),1,IF(AND(C67&gt;C$71,OR(C67&lt;C$72,C67=C$72)),2,IF(AND(C67&gt;C$72,OR(C67&lt;C$73,C67=C$73)),3,4)))</f>
        <v>2</v>
      </c>
      <c r="E67" s="55">
        <f>'16'!G68</f>
        <v>0.569549226706903</v>
      </c>
      <c r="F67" s="292">
        <f>IF(OR(E67&lt;E$71,E67=E$71),1,IF(AND(E67&gt;E$71,OR(E67&lt;E$72,E67=E$72)),2,IF(AND(E67&gt;E$72,OR(E67&lt;E$73,E67=E$73)),3,4)))</f>
        <v>1</v>
      </c>
      <c r="G67" s="55">
        <f>'16'!H68</f>
        <v>0.31206225680933852</v>
      </c>
      <c r="H67" s="292">
        <f>IF(OR(G67&lt;G$71,G67=G$71),1,IF(AND(G67&gt;G$71,OR(G67&lt;G$72,G67=G$72)),2,IF(AND(G67&gt;G$72,OR(G67&lt;G$73,G67=G$73)),3,4)))</f>
        <v>1</v>
      </c>
      <c r="I67" s="55">
        <f>'16'!I68</f>
        <v>6.6000000000000003E-2</v>
      </c>
      <c r="J67" s="292">
        <f>IF(OR(I67&lt;I$71,I67=I$71),1,IF(AND(I67&gt;I$71,OR(I67&lt;I$72,I67=I$72)),2,IF(AND(I67&gt;I$72,OR(I67&lt;I$73,I67=I$73)),3,4)))</f>
        <v>1</v>
      </c>
      <c r="K67" s="55">
        <f>'16'!J68</f>
        <v>1.2248345769393215E-2</v>
      </c>
      <c r="L67" s="292">
        <f>IF(OR(K67&lt;K$71,K67=K$71),1,IF(AND(K67&gt;K$71,OR(K67&lt;K$72,K67=K$72)),2,IF(AND(K67&gt;K$72,OR(K67&lt;K$73,K67=K$73)),3,4)))</f>
        <v>2</v>
      </c>
      <c r="M67" s="55">
        <f>'16'!K68</f>
        <v>9.1999999999999998E-2</v>
      </c>
      <c r="N67" s="292">
        <f>IF(OR(M67&lt;M$71,M67=M$71),1,IF(AND(M67&gt;M$71,OR(M67&lt;M$72,M67=M$72)),2,IF(AND(M67&gt;M$72,OR(M67&lt;M$73,M67=M$73)),3,4)))</f>
        <v>1</v>
      </c>
      <c r="O67" s="289">
        <f>'16'!L68</f>
        <v>1.7000000000000001E-2</v>
      </c>
      <c r="P67" s="292">
        <f>IF(OR(O67&lt;O$71,O67=O$71),1,IF(AND(O67&gt;O$71,OR(O67&lt;O$72,O67=O$72)),2,IF(AND(O67&gt;O$72,OR(O67&lt;O$73,O67=O$73)),3,4)))</f>
        <v>2</v>
      </c>
      <c r="Q67" s="289">
        <v>7.8E-2</v>
      </c>
      <c r="R67" s="292">
        <f>IF(OR(Q67&lt;Q$71,Q67=Q$71),1,IF(AND(Q67&gt;Q$71,OR(Q67&lt;Q$72,Q67=Q$72)),2,IF(AND(Q67&gt;Q$72,OR(Q67&lt;Q$73,Q67=Q$73)),3,4)))</f>
        <v>2</v>
      </c>
      <c r="S67" s="289">
        <f>'16'!N68</f>
        <v>5.9846110002849812E-3</v>
      </c>
      <c r="T67" s="292">
        <f>IF(OR(S67&lt;S$71,S67=S$71),1,IF(AND(S67&gt;S$71,OR(S67&lt;S$72,S67=S$72)),2,IF(AND(S67&gt;S$72,OR(S67&lt;S$73,S67=S$73)),3,4)))</f>
        <v>2</v>
      </c>
      <c r="U67" s="289">
        <f>'16'!O68</f>
        <v>0.15042040229885056</v>
      </c>
      <c r="V67" s="292">
        <f t="shared" si="20"/>
        <v>1</v>
      </c>
      <c r="W67" s="289">
        <f>'16'!P68</f>
        <v>9.176098822177535E-2</v>
      </c>
      <c r="X67" s="292">
        <f t="shared" si="21"/>
        <v>1</v>
      </c>
      <c r="Y67" s="289">
        <f>'16'!Q68</f>
        <v>0</v>
      </c>
      <c r="Z67" s="292">
        <f t="shared" si="22"/>
        <v>1</v>
      </c>
      <c r="AA67" s="290">
        <f>'16'!R68</f>
        <v>1.5556419801100061E-3</v>
      </c>
      <c r="AB67" s="292">
        <f t="shared" si="11"/>
        <v>3</v>
      </c>
      <c r="AC67" s="289">
        <f>'16'!S68</f>
        <v>0.21199999999999999</v>
      </c>
      <c r="AD67" s="292">
        <f t="shared" ref="AD67:AD69" si="25">IF(OR(AC67&lt;AC$71,AC67=AC$71),1,IF(AND(AC67&gt;AC$71,OR(AC67&lt;AC$72,AC67=AC$72)),2,IF(AND(AC67&gt;AC$72,OR(AC67&lt;AC$73,AC67=AC$73)),3,4)))</f>
        <v>2</v>
      </c>
      <c r="AE67" s="289">
        <f>'16'!T68</f>
        <v>8.9999999999999993E-3</v>
      </c>
      <c r="AF67" s="292">
        <f>IF(OR(AE67&lt;AE$71,AE67=AE$71),1,IF(AND(AE67&gt;AE$71,OR(AE67&lt;AE$72,AE67=AE$72)),2,IF(AND(AE67&gt;AE$72,OR(AE67&lt;AE$73,AE67=AE$73)),3,4)))</f>
        <v>2</v>
      </c>
      <c r="AG67" s="124">
        <f t="shared" ref="AG67:AG69" si="26">D67+F67+H67+J67+L67+N67+P67+R67+T67+V67+X67+Z67+AB67+AD67+AF67</f>
        <v>24</v>
      </c>
      <c r="AH67" s="348">
        <f t="shared" ref="AH67:AH69" si="27">AG67/15</f>
        <v>1.6</v>
      </c>
      <c r="AI67" s="143"/>
    </row>
    <row r="68" spans="1:35">
      <c r="A68" s="19" t="s">
        <v>113</v>
      </c>
      <c r="B68" s="294" t="s">
        <v>122</v>
      </c>
      <c r="C68" s="55">
        <f>'16'!F69</f>
        <v>0.17336152219873149</v>
      </c>
      <c r="D68" s="292">
        <f>IF(OR(C68&lt;C$71,C68=C$71),1,IF(AND(C68&gt;C$71,OR(C68&lt;C$72,C68=C$72)),2,IF(AND(C68&gt;C$72,OR(C68&lt;C$73,C68=C$73)),3,4)))</f>
        <v>2</v>
      </c>
      <c r="E68" s="55">
        <f>'16'!G69</f>
        <v>0.67917547568710357</v>
      </c>
      <c r="F68" s="292">
        <f>IF(OR(E68&lt;E$71,E68=E$71),1,IF(AND(E68&gt;E$71,OR(E68&lt;E$72,E68=E$72)),2,IF(AND(E68&gt;E$72,OR(E68&lt;E$73,E68=E$73)),3,4)))</f>
        <v>2</v>
      </c>
      <c r="G68" s="55">
        <f>'16'!H69</f>
        <v>0.40477968633308437</v>
      </c>
      <c r="H68" s="292">
        <f>IF(OR(G68&lt;G$71,G68=G$71),1,IF(AND(G68&gt;G$71,OR(G68&lt;G$72,G68=G$72)),2,IF(AND(G68&gt;G$72,OR(G68&lt;G$73,G68=G$73)),3,4)))</f>
        <v>2</v>
      </c>
      <c r="I68" s="55">
        <f>'16'!I69</f>
        <v>0.113</v>
      </c>
      <c r="J68" s="292">
        <f>IF(OR(I68&lt;I$71,I68=I$71),1,IF(AND(I68&gt;I$71,OR(I68&lt;I$72,I68=I$72)),2,IF(AND(I68&gt;I$72,OR(I68&lt;I$73,I68=I$73)),3,4)))</f>
        <v>4</v>
      </c>
      <c r="K68" s="55">
        <f>'16'!J69</f>
        <v>1.386748844375963E-2</v>
      </c>
      <c r="L68" s="292">
        <f>IF(OR(K68&lt;K$71,K68=K$71),1,IF(AND(K68&gt;K$71,OR(K68&lt;K$72,K68=K$72)),2,IF(AND(K68&gt;K$72,OR(K68&lt;K$73,K68=K$73)),3,4)))</f>
        <v>2</v>
      </c>
      <c r="M68" s="55">
        <f>'16'!K69</f>
        <v>0.11700000000000001</v>
      </c>
      <c r="N68" s="292">
        <f>IF(OR(M68&lt;M$71,M68=M$71),1,IF(AND(M68&gt;M$71,OR(M68&lt;M$72,M68=M$72)),2,IF(AND(M68&gt;M$72,OR(M68&lt;M$73,M68=M$73)),3,4)))</f>
        <v>2</v>
      </c>
      <c r="O68" s="289">
        <f>'16'!L69</f>
        <v>9.0000000000000011E-3</v>
      </c>
      <c r="P68" s="292">
        <f>IF(OR(O68&lt;O$71,O68=O$71),1,IF(AND(O68&gt;O$71,OR(O68&lt;O$72,O68=O$72)),2,IF(AND(O68&gt;O$72,OR(O68&lt;O$73,O68=O$73)),3,4)))</f>
        <v>1</v>
      </c>
      <c r="Q68" s="289">
        <v>0.08</v>
      </c>
      <c r="R68" s="292">
        <f>IF(OR(Q68&lt;Q$71,Q68=Q$71),1,IF(AND(Q68&gt;Q$71,OR(Q68&lt;Q$72,Q68=Q$72)),2,IF(AND(Q68&gt;Q$72,OR(Q68&lt;Q$73,Q68=Q$73)),3,4)))</f>
        <v>3</v>
      </c>
      <c r="S68" s="289">
        <f>'16'!N69</f>
        <v>0</v>
      </c>
      <c r="T68" s="292">
        <f>IF(OR(S68&lt;S$71,S68=S$71),1,IF(AND(S68&gt;S$71,OR(S68&lt;S$72,S68=S$72)),2,IF(AND(S68&gt;S$72,OR(S68&lt;S$73,S68=S$73)),3,4)))</f>
        <v>1</v>
      </c>
      <c r="U68" s="289">
        <f>'16'!O69</f>
        <v>0.20738709677419354</v>
      </c>
      <c r="V68" s="292">
        <f t="shared" si="20"/>
        <v>2</v>
      </c>
      <c r="W68" s="289">
        <f>'16'!P69</f>
        <v>0.14325806451612902</v>
      </c>
      <c r="X68" s="292">
        <f t="shared" si="21"/>
        <v>3</v>
      </c>
      <c r="Y68" s="289">
        <f>'16'!Q69</f>
        <v>0</v>
      </c>
      <c r="Z68" s="292">
        <f t="shared" si="22"/>
        <v>1</v>
      </c>
      <c r="AA68" s="290">
        <f>'16'!R69</f>
        <v>1.7825311942959001E-3</v>
      </c>
      <c r="AB68" s="292">
        <f t="shared" si="11"/>
        <v>3</v>
      </c>
      <c r="AC68" s="289">
        <f>'16'!S69</f>
        <v>0.249</v>
      </c>
      <c r="AD68" s="292">
        <f t="shared" si="25"/>
        <v>3</v>
      </c>
      <c r="AE68" s="289">
        <f>'16'!T69</f>
        <v>1.15E-2</v>
      </c>
      <c r="AF68" s="292">
        <f>IF(OR(AE68&lt;AE$71,AE68=AE$71),1,IF(AND(AE68&gt;AE$71,OR(AE68&lt;AE$72,AE68=AE$72)),2,IF(AND(AE68&gt;AE$72,OR(AE68&lt;AE$73,AE68=AE$73)),3,4)))</f>
        <v>3</v>
      </c>
      <c r="AG68" s="124">
        <f t="shared" si="26"/>
        <v>34</v>
      </c>
      <c r="AH68" s="348">
        <f t="shared" si="27"/>
        <v>2.2666666666666666</v>
      </c>
      <c r="AI68" s="143"/>
    </row>
    <row r="69" spans="1:35">
      <c r="A69" s="19" t="s">
        <v>114</v>
      </c>
      <c r="B69" s="293" t="s">
        <v>118</v>
      </c>
      <c r="C69" s="55">
        <f>'16'!F70</f>
        <v>0.15052061904611197</v>
      </c>
      <c r="D69" s="292">
        <f>IF(OR(C69&lt;C$71,C69=C$71),1,IF(AND(C69&gt;C$71,OR(C69&lt;C$72,C69=C$72)),2,IF(AND(C69&gt;C$72,OR(C69&lt;C$73,C69=C$73)),3,4)))</f>
        <v>2</v>
      </c>
      <c r="E69" s="55">
        <f>'16'!G70</f>
        <v>0.57806120834256414</v>
      </c>
      <c r="F69" s="292">
        <f>IF(OR(E69&lt;E$71,E69=E$71),1,IF(AND(E69&gt;E$71,OR(E69&lt;E$72,E69=E$72)),2,IF(AND(E69&gt;E$72,OR(E69&lt;E$73,E69=E$73)),3,4)))</f>
        <v>1</v>
      </c>
      <c r="G69" s="55">
        <f>'16'!H70</f>
        <v>0.31742554325300493</v>
      </c>
      <c r="H69" s="292">
        <f>IF(OR(G69&lt;G$71,G69=G$71),1,IF(AND(G69&gt;G$71,OR(G69&lt;G$72,G69=G$72)),2,IF(AND(G69&gt;G$72,OR(G69&lt;G$73,G69=G$73)),3,4)))</f>
        <v>1</v>
      </c>
      <c r="I69" s="55">
        <f>'16'!I70</f>
        <v>9.4E-2</v>
      </c>
      <c r="J69" s="292">
        <f>IF(OR(I69&lt;I$71,I69=I$71),1,IF(AND(I69&gt;I$71,OR(I69&lt;I$72,I69=I$72)),2,IF(AND(I69&gt;I$72,OR(I69&lt;I$73,I69=I$73)),3,4)))</f>
        <v>3</v>
      </c>
      <c r="K69" s="55">
        <f>'16'!J70</f>
        <v>1.9452959207734023E-2</v>
      </c>
      <c r="L69" s="292">
        <f>IF(OR(K69&lt;K$71,K69=K$71),1,IF(AND(K69&gt;K$71,OR(K69&lt;K$72,K69=K$72)),2,IF(AND(K69&gt;K$72,OR(K69&lt;K$73,K69=K$73)),3,4)))</f>
        <v>4</v>
      </c>
      <c r="M69" s="55">
        <f>'16'!K70</f>
        <v>0.152</v>
      </c>
      <c r="N69" s="292">
        <f>IF(OR(M69&lt;M$71,M69=M$71),1,IF(AND(M69&gt;M$71,OR(M69&lt;M$72,M69=M$72)),2,IF(AND(M69&gt;M$72,OR(M69&lt;M$73,M69=M$73)),3,4)))</f>
        <v>2</v>
      </c>
      <c r="O69" s="289">
        <f>'16'!L70</f>
        <v>2.2000000000000002E-2</v>
      </c>
      <c r="P69" s="292">
        <f>IF(OR(O69&lt;O$71,O69=O$71),1,IF(AND(O69&gt;O$71,OR(O69&lt;O$72,O69=O$72)),2,IF(AND(O69&gt;O$72,OR(O69&lt;O$73,O69=O$73)),3,4)))</f>
        <v>4</v>
      </c>
      <c r="Q69" s="289">
        <v>8.5999999999999993E-2</v>
      </c>
      <c r="R69" s="292">
        <f>IF(OR(Q69&lt;Q$71,Q69=Q$71),1,IF(AND(Q69&gt;Q$71,OR(Q69&lt;Q$72,Q69=Q$72)),2,IF(AND(Q69&gt;Q$72,OR(Q69&lt;Q$73,Q69=Q$73)),3,4)))</f>
        <v>3</v>
      </c>
      <c r="S69" s="289">
        <f>'16'!N70</f>
        <v>6.3950301479992694E-3</v>
      </c>
      <c r="T69" s="292">
        <f>IF(OR(S69&lt;S$71,S69=S$71),1,IF(AND(S69&gt;S$71,OR(S69&lt;S$72,S69=S$72)),2,IF(AND(S69&gt;S$72,OR(S69&lt;S$73,S69=S$73)),3,4)))</f>
        <v>3</v>
      </c>
      <c r="U69" s="289">
        <f>'16'!O70</f>
        <v>0.18672872667623544</v>
      </c>
      <c r="V69" s="292">
        <f t="shared" si="20"/>
        <v>2</v>
      </c>
      <c r="W69" s="289">
        <f>'16'!P70</f>
        <v>0.13017073170731705</v>
      </c>
      <c r="X69" s="292">
        <f t="shared" si="21"/>
        <v>2</v>
      </c>
      <c r="Y69" s="289">
        <f>'16'!Q70</f>
        <v>0.125</v>
      </c>
      <c r="Z69" s="292">
        <f t="shared" si="22"/>
        <v>4</v>
      </c>
      <c r="AA69" s="290">
        <f>'16'!R70</f>
        <v>7.9769049608751806E-4</v>
      </c>
      <c r="AB69" s="292">
        <f t="shared" si="11"/>
        <v>2</v>
      </c>
      <c r="AC69" s="289">
        <f>'16'!S70</f>
        <v>0.17799999999999999</v>
      </c>
      <c r="AD69" s="292">
        <f t="shared" si="25"/>
        <v>2</v>
      </c>
      <c r="AE69" s="289">
        <f>'16'!T70</f>
        <v>1.12E-2</v>
      </c>
      <c r="AF69" s="292">
        <f>IF(OR(AE69&lt;AE$71,AE69=AE$71),1,IF(AND(AE69&gt;AE$71,OR(AE69&lt;AE$72,AE69=AE$72)),2,IF(AND(AE69&gt;AE$72,OR(AE69&lt;AE$73,AE69=AE$73)),3,4)))</f>
        <v>3</v>
      </c>
      <c r="AG69" s="124">
        <f t="shared" si="26"/>
        <v>38</v>
      </c>
      <c r="AH69" s="348">
        <f t="shared" si="27"/>
        <v>2.5333333333333332</v>
      </c>
      <c r="AI69" s="143"/>
    </row>
    <row r="70" spans="1:35">
      <c r="A70" s="546" t="s">
        <v>252</v>
      </c>
      <c r="B70" s="547"/>
      <c r="C70" s="141">
        <f>'16'!F71</f>
        <v>0.19600000000000001</v>
      </c>
      <c r="D70" s="292"/>
      <c r="E70" s="120">
        <f>'16'!G71</f>
        <v>0.58399999999999996</v>
      </c>
      <c r="F70" s="292"/>
      <c r="G70" s="120">
        <f>'16'!H71</f>
        <v>0.39400000000000002</v>
      </c>
      <c r="H70" s="292"/>
      <c r="I70" s="120">
        <f>'16'!I71</f>
        <v>8.8999999999999996E-2</v>
      </c>
      <c r="J70" s="292"/>
      <c r="K70" s="120">
        <f>'16'!J71</f>
        <v>2.1999999999999999E-2</v>
      </c>
      <c r="L70" s="292"/>
      <c r="M70" s="120">
        <f>'16'!K71</f>
        <v>0.158</v>
      </c>
      <c r="N70" s="292"/>
      <c r="O70" s="120">
        <f>'16'!L71</f>
        <v>2.1000000000000001E-2</v>
      </c>
      <c r="P70" s="292"/>
      <c r="Q70" s="120">
        <v>8.4000000000000005E-2</v>
      </c>
      <c r="R70" s="292"/>
      <c r="S70" s="120">
        <f>'16'!N71</f>
        <v>7.2500399084765603E-3</v>
      </c>
      <c r="T70" s="292"/>
      <c r="U70" s="120">
        <f>'16'!O71</f>
        <v>0.221</v>
      </c>
      <c r="V70" s="292"/>
      <c r="W70" s="120">
        <f>'16'!P71</f>
        <v>0.158</v>
      </c>
      <c r="X70" s="292"/>
      <c r="Y70" s="120">
        <f>'16'!Q71</f>
        <v>4.3999999999999997E-2</v>
      </c>
      <c r="Z70" s="292"/>
      <c r="AA70" s="291">
        <f>'16'!R71</f>
        <v>1.1999999999999999E-3</v>
      </c>
      <c r="AB70" s="292"/>
      <c r="AC70" s="120">
        <f>'16'!S71</f>
        <v>0.16500000000000001</v>
      </c>
      <c r="AD70" s="292"/>
      <c r="AE70" s="120">
        <f>'16'!T71</f>
        <v>9.2093400334150137E-3</v>
      </c>
      <c r="AF70" s="292"/>
      <c r="AG70" s="121"/>
      <c r="AH70" s="122"/>
    </row>
    <row r="71" spans="1:35">
      <c r="B71" s="94" t="s">
        <v>120</v>
      </c>
      <c r="C71" s="95">
        <f>QUARTILE(C$3:C$69,1)</f>
        <v>0.14961751166952639</v>
      </c>
      <c r="D71" s="95"/>
      <c r="E71" s="95">
        <f>QUARTILE(E$3:E$69,1)</f>
        <v>0.62028177302930587</v>
      </c>
      <c r="F71" s="95"/>
      <c r="G71" s="95">
        <f>QUARTILE(G$3:G$69,1)</f>
        <v>0.35164858663275611</v>
      </c>
      <c r="H71" s="95"/>
      <c r="I71" s="95">
        <f>QUARTILE(I$3:I$69,1)</f>
        <v>7.2999999999999995E-2</v>
      </c>
      <c r="J71" s="95"/>
      <c r="K71" s="95">
        <f>QUARTILE(K$3:K$69,1)</f>
        <v>9.7668538913151665E-3</v>
      </c>
      <c r="L71" s="95"/>
      <c r="M71" s="95">
        <f>QUARTILE(M$3:M$69,1)</f>
        <v>0.1105</v>
      </c>
      <c r="N71" s="95"/>
      <c r="O71" s="95">
        <f>QUARTILE(O$3:O$69,1)</f>
        <v>1.4999999999999999E-2</v>
      </c>
      <c r="P71" s="95"/>
      <c r="Q71" s="95">
        <f>QUARTILE(Q$3:Q$69,1)</f>
        <v>6.9500000000000006E-2</v>
      </c>
      <c r="R71" s="95"/>
      <c r="S71" s="95">
        <f>QUARTILE(S$3:S$69,1)</f>
        <v>4.7008999938175106E-3</v>
      </c>
      <c r="T71" s="95"/>
      <c r="U71" s="95">
        <f>QUARTILE(U$3:U$69,1)</f>
        <v>0.17338152354614919</v>
      </c>
      <c r="V71" s="95"/>
      <c r="W71" s="95">
        <f>QUARTILE(W$3:W$69,1)</f>
        <v>0.11307877637689476</v>
      </c>
      <c r="X71" s="95"/>
      <c r="Y71" s="95">
        <f>QUARTILE(Y$3:Y$69,1)</f>
        <v>0</v>
      </c>
      <c r="Z71" s="95"/>
      <c r="AA71" s="349">
        <f>QUARTILE(AA$3:AA$69,1)</f>
        <v>7.9441486829692353E-4</v>
      </c>
      <c r="AB71" s="95"/>
      <c r="AC71" s="95">
        <f>QUARTILE(AC$3:AC$69,1)</f>
        <v>0.16300000000000001</v>
      </c>
      <c r="AD71" s="95"/>
      <c r="AE71" s="95">
        <f>QUARTILE(AE$3:AE$69,1)</f>
        <v>7.7000000000000002E-3</v>
      </c>
      <c r="AF71" s="95"/>
    </row>
    <row r="72" spans="1:35">
      <c r="B72" s="94" t="s">
        <v>151</v>
      </c>
      <c r="C72" s="95">
        <f>QUARTILE(C$3:C$69,2)</f>
        <v>0.21036585365853658</v>
      </c>
      <c r="D72" s="95"/>
      <c r="E72" s="95">
        <f>QUARTILE(E$3:E$69,2)</f>
        <v>0.70183798502382577</v>
      </c>
      <c r="F72" s="95"/>
      <c r="G72" s="95">
        <f>QUARTILE(G$3:G$69,2)</f>
        <v>0.41335453100158981</v>
      </c>
      <c r="H72" s="95"/>
      <c r="I72" s="95">
        <f>QUARTILE(I$3:I$69,2)</f>
        <v>8.7999999999999995E-2</v>
      </c>
      <c r="J72" s="95"/>
      <c r="K72" s="95">
        <f>QUARTILE(K$3:K$69,2)</f>
        <v>1.410347271438696E-2</v>
      </c>
      <c r="L72" s="95"/>
      <c r="M72" s="95">
        <f>QUARTILE(M$3:M$69,2)</f>
        <v>0.155</v>
      </c>
      <c r="N72" s="95"/>
      <c r="O72" s="95">
        <f>QUARTILE(O$3:O$69,2)</f>
        <v>1.8000000000000002E-2</v>
      </c>
      <c r="P72" s="95"/>
      <c r="Q72" s="95">
        <f>QUARTILE(Q$3:Q$69,2)</f>
        <v>7.8E-2</v>
      </c>
      <c r="R72" s="95"/>
      <c r="S72" s="95">
        <f>QUARTILE(S$3:S$69,2)</f>
        <v>6.1664953751284684E-3</v>
      </c>
      <c r="T72" s="95"/>
      <c r="U72" s="95">
        <f>QUARTILE(U$3:U$69,2)</f>
        <v>0.20750221729490026</v>
      </c>
      <c r="V72" s="95"/>
      <c r="W72" s="95">
        <f>QUARTILE(W$3:W$69,2)</f>
        <v>0.13873407202216068</v>
      </c>
      <c r="X72" s="95"/>
      <c r="Y72" s="95">
        <f>QUARTILE(Y$3:Y$69,2)</f>
        <v>0</v>
      </c>
      <c r="Z72" s="95"/>
      <c r="AA72" s="349">
        <f>QUARTILE(AA$3:AA$69,2)</f>
        <v>1.3140604467805519E-3</v>
      </c>
      <c r="AB72" s="95"/>
      <c r="AC72" s="95">
        <f>QUARTILE(AC$3:AC$69,2)</f>
        <v>0.23400000000000001</v>
      </c>
      <c r="AD72" s="95"/>
      <c r="AE72" s="95">
        <f>QUARTILE(AE$3:AE$69,2)</f>
        <v>9.6999999999999986E-3</v>
      </c>
      <c r="AF72" s="95"/>
    </row>
    <row r="73" spans="1:35">
      <c r="A73" s="9"/>
      <c r="B73" s="94" t="s">
        <v>121</v>
      </c>
      <c r="C73" s="95">
        <f>QUARTILE(C$3:C$69,3)</f>
        <v>0.26135687683859082</v>
      </c>
      <c r="D73" s="95"/>
      <c r="E73" s="95">
        <f>QUARTILE(E$3:E$69,3)</f>
        <v>0.74438331298860694</v>
      </c>
      <c r="F73" s="95"/>
      <c r="G73" s="95">
        <f>QUARTILE(G$3:G$69,3)</f>
        <v>0.45077264242457876</v>
      </c>
      <c r="H73" s="95"/>
      <c r="I73" s="95">
        <f>QUARTILE(I$3:I$69,3)</f>
        <v>0.10150000000000001</v>
      </c>
      <c r="J73" s="95"/>
      <c r="K73" s="95">
        <f>QUARTILE(K$3:K$69,3)</f>
        <v>1.866639996386607E-2</v>
      </c>
      <c r="L73" s="95"/>
      <c r="M73" s="95">
        <f>QUARTILE(M$3:M$69,3)</f>
        <v>0.20300000000000001</v>
      </c>
      <c r="N73" s="95"/>
      <c r="O73" s="95">
        <f>QUARTILE(O$3:O$69,3)</f>
        <v>0.02</v>
      </c>
      <c r="P73" s="95"/>
      <c r="Q73" s="95">
        <f>QUARTILE(Q$3:Q$69,3)</f>
        <v>8.6499999999999994E-2</v>
      </c>
      <c r="R73" s="95"/>
      <c r="S73" s="95">
        <f>QUARTILE(S$3:S$69,3)</f>
        <v>8.2777892444343207E-3</v>
      </c>
      <c r="T73" s="95"/>
      <c r="U73" s="95">
        <f>QUARTILE(U$3:U$69,3)</f>
        <v>0.23483517350157732</v>
      </c>
      <c r="V73" s="95"/>
      <c r="W73" s="95">
        <f>QUARTILE(W$3:W$69,3)</f>
        <v>0.17413512305293422</v>
      </c>
      <c r="X73" s="95"/>
      <c r="Y73" s="95">
        <f>QUARTILE(Y$3:Y$69,3)</f>
        <v>0</v>
      </c>
      <c r="Z73" s="95"/>
      <c r="AA73" s="349">
        <f>QUARTILE(AA$3:AA$69,3)</f>
        <v>1.8893463569187288E-3</v>
      </c>
      <c r="AB73" s="95"/>
      <c r="AC73" s="95">
        <f>QUARTILE(AC$3:AC$69,3)</f>
        <v>0.26950000000000002</v>
      </c>
      <c r="AD73" s="95"/>
      <c r="AE73" s="95">
        <f>QUARTILE(AE$3:AE$69,3)</f>
        <v>1.2149999999999999E-2</v>
      </c>
      <c r="AF73" s="95"/>
    </row>
    <row r="74" spans="1:35">
      <c r="B74" s="138"/>
    </row>
    <row r="75" spans="1:35">
      <c r="C75" s="139"/>
      <c r="E75" s="139"/>
      <c r="G75" s="139"/>
      <c r="I75" s="139"/>
      <c r="K75" s="138"/>
      <c r="M75" s="138"/>
      <c r="O75" s="142"/>
      <c r="Q75" s="142"/>
      <c r="S75" s="142"/>
    </row>
    <row r="78" spans="1:35">
      <c r="S78" s="95"/>
      <c r="U78" s="94"/>
      <c r="W78" s="94"/>
      <c r="Y78" s="94"/>
      <c r="AA78" s="157"/>
      <c r="AC78" s="95"/>
      <c r="AE78" s="157"/>
    </row>
  </sheetData>
  <mergeCells count="1">
    <mergeCell ref="A70:B70"/>
  </mergeCells>
  <phoneticPr fontId="3" type="noConversion"/>
  <conditionalFormatting sqref="D1:D1048576">
    <cfRule type="cellIs" dxfId="1008" priority="1009" operator="equal">
      <formula>4</formula>
    </cfRule>
    <cfRule type="cellIs" dxfId="1007" priority="977" operator="equal">
      <formula>3</formula>
    </cfRule>
    <cfRule type="cellIs" dxfId="1006" priority="806" operator="equal">
      <formula>2</formula>
    </cfRule>
  </conditionalFormatting>
  <conditionalFormatting sqref="F1:F1048576">
    <cfRule type="cellIs" dxfId="1005" priority="1008" operator="equal">
      <formula>4</formula>
    </cfRule>
  </conditionalFormatting>
  <conditionalFormatting sqref="H1:H1048576">
    <cfRule type="cellIs" dxfId="1004" priority="1007" operator="equal">
      <formula>4</formula>
    </cfRule>
  </conditionalFormatting>
  <conditionalFormatting sqref="J1:J1048576">
    <cfRule type="cellIs" dxfId="1003" priority="1006" operator="equal">
      <formula>4</formula>
    </cfRule>
  </conditionalFormatting>
  <conditionalFormatting sqref="L1:L1048576">
    <cfRule type="cellIs" dxfId="1002" priority="1005" operator="equal">
      <formula>4</formula>
    </cfRule>
  </conditionalFormatting>
  <conditionalFormatting sqref="N1:N1048576">
    <cfRule type="cellIs" dxfId="1001" priority="1004" operator="equal">
      <formula>4</formula>
    </cfRule>
  </conditionalFormatting>
  <conditionalFormatting sqref="P1:P1048576">
    <cfRule type="cellIs" dxfId="1000" priority="1003" operator="equal">
      <formula>4</formula>
    </cfRule>
  </conditionalFormatting>
  <conditionalFormatting sqref="R1:R1048576">
    <cfRule type="cellIs" dxfId="999" priority="1002" operator="equal">
      <formula>4</formula>
    </cfRule>
  </conditionalFormatting>
  <conditionalFormatting sqref="T1:T1048576">
    <cfRule type="cellIs" dxfId="998" priority="1001" operator="equal">
      <formula>4</formula>
    </cfRule>
  </conditionalFormatting>
  <conditionalFormatting sqref="T1:T1048576">
    <cfRule type="cellIs" dxfId="997" priority="1000" operator="equal">
      <formula>4</formula>
    </cfRule>
  </conditionalFormatting>
  <conditionalFormatting sqref="V1:V1048576">
    <cfRule type="cellIs" dxfId="996" priority="999" operator="equal">
      <formula>4</formula>
    </cfRule>
  </conditionalFormatting>
  <conditionalFormatting sqref="V1:V1048576">
    <cfRule type="cellIs" dxfId="995" priority="998" operator="equal">
      <formula>4</formula>
    </cfRule>
  </conditionalFormatting>
  <conditionalFormatting sqref="X1:X1048576">
    <cfRule type="cellIs" dxfId="994" priority="997" operator="equal">
      <formula>4</formula>
    </cfRule>
  </conditionalFormatting>
  <conditionalFormatting sqref="X1:X1048576">
    <cfRule type="cellIs" dxfId="993" priority="996" operator="equal">
      <formula>4</formula>
    </cfRule>
  </conditionalFormatting>
  <conditionalFormatting sqref="Z1:Z1048576">
    <cfRule type="cellIs" dxfId="992" priority="995" operator="equal">
      <formula>4</formula>
    </cfRule>
  </conditionalFormatting>
  <conditionalFormatting sqref="Z1:Z1048576">
    <cfRule type="cellIs" dxfId="991" priority="994" operator="equal">
      <formula>4</formula>
    </cfRule>
  </conditionalFormatting>
  <conditionalFormatting sqref="AB1:AB1048576">
    <cfRule type="cellIs" dxfId="990" priority="993" operator="equal">
      <formula>4</formula>
    </cfRule>
  </conditionalFormatting>
  <conditionalFormatting sqref="AB1:AB1048576">
    <cfRule type="cellIs" dxfId="989" priority="992" operator="equal">
      <formula>4</formula>
    </cfRule>
  </conditionalFormatting>
  <conditionalFormatting sqref="AD1:AD1048576">
    <cfRule type="cellIs" dxfId="988" priority="991" operator="equal">
      <formula>4</formula>
    </cfRule>
  </conditionalFormatting>
  <conditionalFormatting sqref="AD1:AD1048576">
    <cfRule type="cellIs" dxfId="987" priority="990" operator="equal">
      <formula>4</formula>
    </cfRule>
  </conditionalFormatting>
  <conditionalFormatting sqref="AF1:AF1048576">
    <cfRule type="cellIs" dxfId="986" priority="989" operator="equal">
      <formula>4</formula>
    </cfRule>
  </conditionalFormatting>
  <conditionalFormatting sqref="AF1:AF1048576">
    <cfRule type="cellIs" dxfId="985" priority="988" operator="equal">
      <formula>4</formula>
    </cfRule>
  </conditionalFormatting>
  <conditionalFormatting sqref="V2">
    <cfRule type="cellIs" dxfId="984" priority="987" operator="equal">
      <formula>4</formula>
    </cfRule>
  </conditionalFormatting>
  <conditionalFormatting sqref="V2">
    <cfRule type="cellIs" dxfId="983" priority="986" operator="equal">
      <formula>4</formula>
    </cfRule>
  </conditionalFormatting>
  <conditionalFormatting sqref="X2">
    <cfRule type="cellIs" dxfId="982" priority="985" operator="equal">
      <formula>4</formula>
    </cfRule>
  </conditionalFormatting>
  <conditionalFormatting sqref="X2">
    <cfRule type="cellIs" dxfId="981" priority="984" operator="equal">
      <formula>4</formula>
    </cfRule>
  </conditionalFormatting>
  <conditionalFormatting sqref="Z2">
    <cfRule type="cellIs" dxfId="980" priority="983" operator="equal">
      <formula>4</formula>
    </cfRule>
  </conditionalFormatting>
  <conditionalFormatting sqref="Z2">
    <cfRule type="cellIs" dxfId="979" priority="982" operator="equal">
      <formula>4</formula>
    </cfRule>
  </conditionalFormatting>
  <conditionalFormatting sqref="AB2">
    <cfRule type="cellIs" dxfId="978" priority="981" operator="equal">
      <formula>4</formula>
    </cfRule>
  </conditionalFormatting>
  <conditionalFormatting sqref="AB2">
    <cfRule type="cellIs" dxfId="977" priority="980" operator="equal">
      <formula>4</formula>
    </cfRule>
  </conditionalFormatting>
  <conditionalFormatting sqref="AD2">
    <cfRule type="cellIs" dxfId="976" priority="979" operator="equal">
      <formula>4</formula>
    </cfRule>
  </conditionalFormatting>
  <conditionalFormatting sqref="AD2">
    <cfRule type="cellIs" dxfId="975" priority="978" operator="equal">
      <formula>4</formula>
    </cfRule>
  </conditionalFormatting>
  <conditionalFormatting sqref="F1:F1048576">
    <cfRule type="cellIs" dxfId="974" priority="975" operator="equal">
      <formula>3</formula>
    </cfRule>
    <cfRule type="cellIs" dxfId="973" priority="976" operator="equal">
      <formula>4</formula>
    </cfRule>
  </conditionalFormatting>
  <conditionalFormatting sqref="H1:H1048576">
    <cfRule type="cellIs" dxfId="972" priority="974" operator="equal">
      <formula>4</formula>
    </cfRule>
  </conditionalFormatting>
  <conditionalFormatting sqref="H1:H1048576">
    <cfRule type="cellIs" dxfId="971" priority="972" operator="equal">
      <formula>3</formula>
    </cfRule>
    <cfRule type="cellIs" dxfId="970" priority="973" operator="equal">
      <formula>4</formula>
    </cfRule>
  </conditionalFormatting>
  <conditionalFormatting sqref="J1:J1048576">
    <cfRule type="cellIs" dxfId="969" priority="971" operator="equal">
      <formula>4</formula>
    </cfRule>
  </conditionalFormatting>
  <conditionalFormatting sqref="J1:J1048576">
    <cfRule type="cellIs" dxfId="968" priority="970" operator="equal">
      <formula>4</formula>
    </cfRule>
  </conditionalFormatting>
  <conditionalFormatting sqref="J1:J1048576">
    <cfRule type="cellIs" dxfId="967" priority="968" operator="equal">
      <formula>3</formula>
    </cfRule>
    <cfRule type="cellIs" dxfId="966" priority="969" operator="equal">
      <formula>4</formula>
    </cfRule>
  </conditionalFormatting>
  <conditionalFormatting sqref="L1:L1048576">
    <cfRule type="cellIs" dxfId="965" priority="967" operator="equal">
      <formula>4</formula>
    </cfRule>
  </conditionalFormatting>
  <conditionalFormatting sqref="L1:L1048576">
    <cfRule type="cellIs" dxfId="964" priority="966" operator="equal">
      <formula>4</formula>
    </cfRule>
  </conditionalFormatting>
  <conditionalFormatting sqref="L1:L1048576">
    <cfRule type="cellIs" dxfId="963" priority="965" operator="equal">
      <formula>4</formula>
    </cfRule>
  </conditionalFormatting>
  <conditionalFormatting sqref="L1:L1048576">
    <cfRule type="cellIs" dxfId="962" priority="963" operator="equal">
      <formula>3</formula>
    </cfRule>
    <cfRule type="cellIs" dxfId="961" priority="964" operator="equal">
      <formula>4</formula>
    </cfRule>
  </conditionalFormatting>
  <conditionalFormatting sqref="N1:N1048576">
    <cfRule type="cellIs" dxfId="960" priority="962" operator="equal">
      <formula>4</formula>
    </cfRule>
  </conditionalFormatting>
  <conditionalFormatting sqref="N1:N1048576">
    <cfRule type="cellIs" dxfId="959" priority="961" operator="equal">
      <formula>4</formula>
    </cfRule>
  </conditionalFormatting>
  <conditionalFormatting sqref="N1:N1048576">
    <cfRule type="cellIs" dxfId="958" priority="960" operator="equal">
      <formula>4</formula>
    </cfRule>
  </conditionalFormatting>
  <conditionalFormatting sqref="N1:N1048576">
    <cfRule type="cellIs" dxfId="957" priority="959" operator="equal">
      <formula>4</formula>
    </cfRule>
  </conditionalFormatting>
  <conditionalFormatting sqref="N1:N1048576">
    <cfRule type="cellIs" dxfId="956" priority="957" operator="equal">
      <formula>3</formula>
    </cfRule>
    <cfRule type="cellIs" dxfId="955" priority="958" operator="equal">
      <formula>4</formula>
    </cfRule>
  </conditionalFormatting>
  <conditionalFormatting sqref="P1:P1048576">
    <cfRule type="cellIs" dxfId="954" priority="956" operator="equal">
      <formula>4</formula>
    </cfRule>
  </conditionalFormatting>
  <conditionalFormatting sqref="P1:P1048576">
    <cfRule type="cellIs" dxfId="953" priority="955" operator="equal">
      <formula>4</formula>
    </cfRule>
  </conditionalFormatting>
  <conditionalFormatting sqref="P1:P1048576">
    <cfRule type="cellIs" dxfId="952" priority="954" operator="equal">
      <formula>4</formula>
    </cfRule>
  </conditionalFormatting>
  <conditionalFormatting sqref="P1:P1048576">
    <cfRule type="cellIs" dxfId="951" priority="953" operator="equal">
      <formula>4</formula>
    </cfRule>
  </conditionalFormatting>
  <conditionalFormatting sqref="P1:P1048576">
    <cfRule type="cellIs" dxfId="950" priority="952" operator="equal">
      <formula>4</formula>
    </cfRule>
  </conditionalFormatting>
  <conditionalFormatting sqref="P1:P1048576">
    <cfRule type="cellIs" dxfId="949" priority="950" operator="equal">
      <formula>3</formula>
    </cfRule>
    <cfRule type="cellIs" dxfId="948" priority="951" operator="equal">
      <formula>4</formula>
    </cfRule>
  </conditionalFormatting>
  <conditionalFormatting sqref="R1:R1048576">
    <cfRule type="cellIs" dxfId="947" priority="949" operator="equal">
      <formula>4</formula>
    </cfRule>
  </conditionalFormatting>
  <conditionalFormatting sqref="R1:R1048576">
    <cfRule type="cellIs" dxfId="946" priority="948" operator="equal">
      <formula>4</formula>
    </cfRule>
  </conditionalFormatting>
  <conditionalFormatting sqref="R1:R1048576">
    <cfRule type="cellIs" dxfId="945" priority="947" operator="equal">
      <formula>4</formula>
    </cfRule>
  </conditionalFormatting>
  <conditionalFormatting sqref="R1:R1048576">
    <cfRule type="cellIs" dxfId="944" priority="946" operator="equal">
      <formula>4</formula>
    </cfRule>
  </conditionalFormatting>
  <conditionalFormatting sqref="R1:R1048576">
    <cfRule type="cellIs" dxfId="943" priority="945" operator="equal">
      <formula>4</formula>
    </cfRule>
  </conditionalFormatting>
  <conditionalFormatting sqref="R1:R1048576">
    <cfRule type="cellIs" dxfId="942" priority="944" operator="equal">
      <formula>4</formula>
    </cfRule>
  </conditionalFormatting>
  <conditionalFormatting sqref="R1:R1048576">
    <cfRule type="cellIs" dxfId="941" priority="942" operator="equal">
      <formula>3</formula>
    </cfRule>
    <cfRule type="cellIs" dxfId="940" priority="943" operator="equal">
      <formula>4</formula>
    </cfRule>
  </conditionalFormatting>
  <conditionalFormatting sqref="T1:T1048576">
    <cfRule type="cellIs" dxfId="939" priority="941" operator="equal">
      <formula>4</formula>
    </cfRule>
  </conditionalFormatting>
  <conditionalFormatting sqref="T1:T1048576">
    <cfRule type="cellIs" dxfId="938" priority="940" operator="equal">
      <formula>4</formula>
    </cfRule>
  </conditionalFormatting>
  <conditionalFormatting sqref="T1:T1048576">
    <cfRule type="cellIs" dxfId="937" priority="939" operator="equal">
      <formula>4</formula>
    </cfRule>
  </conditionalFormatting>
  <conditionalFormatting sqref="T1:T1048576">
    <cfRule type="cellIs" dxfId="936" priority="938" operator="equal">
      <formula>4</formula>
    </cfRule>
  </conditionalFormatting>
  <conditionalFormatting sqref="T1:T1048576">
    <cfRule type="cellIs" dxfId="935" priority="937" operator="equal">
      <formula>4</formula>
    </cfRule>
  </conditionalFormatting>
  <conditionalFormatting sqref="T1:T1048576">
    <cfRule type="cellIs" dxfId="934" priority="936" operator="equal">
      <formula>4</formula>
    </cfRule>
  </conditionalFormatting>
  <conditionalFormatting sqref="T1:T1048576">
    <cfRule type="cellIs" dxfId="933" priority="935" operator="equal">
      <formula>4</formula>
    </cfRule>
  </conditionalFormatting>
  <conditionalFormatting sqref="T1:T1048576">
    <cfRule type="cellIs" dxfId="932" priority="933" operator="equal">
      <formula>3</formula>
    </cfRule>
    <cfRule type="cellIs" dxfId="931" priority="934" operator="equal">
      <formula>4</formula>
    </cfRule>
  </conditionalFormatting>
  <conditionalFormatting sqref="V1:V1048576">
    <cfRule type="cellIs" dxfId="930" priority="932" operator="equal">
      <formula>4</formula>
    </cfRule>
  </conditionalFormatting>
  <conditionalFormatting sqref="V1:V1048576">
    <cfRule type="cellIs" dxfId="929" priority="931" operator="equal">
      <formula>4</formula>
    </cfRule>
  </conditionalFormatting>
  <conditionalFormatting sqref="V1:V1048576">
    <cfRule type="cellIs" dxfId="928" priority="930" operator="equal">
      <formula>4</formula>
    </cfRule>
  </conditionalFormatting>
  <conditionalFormatting sqref="V1:V1048576">
    <cfRule type="cellIs" dxfId="927" priority="929" operator="equal">
      <formula>4</formula>
    </cfRule>
  </conditionalFormatting>
  <conditionalFormatting sqref="V1:V1048576">
    <cfRule type="cellIs" dxfId="926" priority="928" operator="equal">
      <formula>4</formula>
    </cfRule>
  </conditionalFormatting>
  <conditionalFormatting sqref="V1:V1048576">
    <cfRule type="cellIs" dxfId="925" priority="927" operator="equal">
      <formula>4</formula>
    </cfRule>
  </conditionalFormatting>
  <conditionalFormatting sqref="V1:V1048576">
    <cfRule type="cellIs" dxfId="924" priority="926" operator="equal">
      <formula>4</formula>
    </cfRule>
  </conditionalFormatting>
  <conditionalFormatting sqref="V1:V1048576">
    <cfRule type="cellIs" dxfId="923" priority="925" operator="equal">
      <formula>4</formula>
    </cfRule>
  </conditionalFormatting>
  <conditionalFormatting sqref="V1:V1048576">
    <cfRule type="cellIs" dxfId="922" priority="924" operator="equal">
      <formula>4</formula>
    </cfRule>
  </conditionalFormatting>
  <conditionalFormatting sqref="V1:V1048576">
    <cfRule type="cellIs" dxfId="921" priority="922" operator="equal">
      <formula>3</formula>
    </cfRule>
    <cfRule type="cellIs" dxfId="920" priority="923" operator="equal">
      <formula>4</formula>
    </cfRule>
  </conditionalFormatting>
  <conditionalFormatting sqref="X1:X1048576">
    <cfRule type="cellIs" dxfId="919" priority="921" operator="equal">
      <formula>4</formula>
    </cfRule>
  </conditionalFormatting>
  <conditionalFormatting sqref="X1:X1048576">
    <cfRule type="cellIs" dxfId="918" priority="920" operator="equal">
      <formula>4</formula>
    </cfRule>
  </conditionalFormatting>
  <conditionalFormatting sqref="X2">
    <cfRule type="cellIs" dxfId="917" priority="919" operator="equal">
      <formula>4</formula>
    </cfRule>
  </conditionalFormatting>
  <conditionalFormatting sqref="X2">
    <cfRule type="cellIs" dxfId="916" priority="918" operator="equal">
      <formula>4</formula>
    </cfRule>
  </conditionalFormatting>
  <conditionalFormatting sqref="X1:X1048576">
    <cfRule type="cellIs" dxfId="915" priority="917" operator="equal">
      <formula>4</formula>
    </cfRule>
  </conditionalFormatting>
  <conditionalFormatting sqref="X1:X1048576">
    <cfRule type="cellIs" dxfId="914" priority="916" operator="equal">
      <formula>4</formula>
    </cfRule>
  </conditionalFormatting>
  <conditionalFormatting sqref="X1:X1048576">
    <cfRule type="cellIs" dxfId="913" priority="915" operator="equal">
      <formula>4</formula>
    </cfRule>
  </conditionalFormatting>
  <conditionalFormatting sqref="X1:X1048576">
    <cfRule type="cellIs" dxfId="912" priority="914" operator="equal">
      <formula>4</formula>
    </cfRule>
  </conditionalFormatting>
  <conditionalFormatting sqref="X1:X1048576">
    <cfRule type="cellIs" dxfId="911" priority="913" operator="equal">
      <formula>4</formula>
    </cfRule>
  </conditionalFormatting>
  <conditionalFormatting sqref="X1:X1048576">
    <cfRule type="cellIs" dxfId="910" priority="912" operator="equal">
      <formula>4</formula>
    </cfRule>
  </conditionalFormatting>
  <conditionalFormatting sqref="X1:X1048576">
    <cfRule type="cellIs" dxfId="909" priority="911" operator="equal">
      <formula>4</formula>
    </cfRule>
  </conditionalFormatting>
  <conditionalFormatting sqref="X1:X1048576">
    <cfRule type="cellIs" dxfId="908" priority="910" operator="equal">
      <formula>4</formula>
    </cfRule>
  </conditionalFormatting>
  <conditionalFormatting sqref="X1:X1048576">
    <cfRule type="cellIs" dxfId="907" priority="909" operator="equal">
      <formula>4</formula>
    </cfRule>
  </conditionalFormatting>
  <conditionalFormatting sqref="X1:X1048576">
    <cfRule type="cellIs" dxfId="906" priority="907" operator="equal">
      <formula>3</formula>
    </cfRule>
    <cfRule type="cellIs" dxfId="905" priority="908" operator="equal">
      <formula>4</formula>
    </cfRule>
  </conditionalFormatting>
  <conditionalFormatting sqref="Z1:Z1048576">
    <cfRule type="cellIs" dxfId="904" priority="906" operator="equal">
      <formula>4</formula>
    </cfRule>
  </conditionalFormatting>
  <conditionalFormatting sqref="Z1:Z1048576">
    <cfRule type="cellIs" dxfId="903" priority="905" operator="equal">
      <formula>4</formula>
    </cfRule>
  </conditionalFormatting>
  <conditionalFormatting sqref="Z2">
    <cfRule type="cellIs" dxfId="902" priority="904" operator="equal">
      <formula>4</formula>
    </cfRule>
  </conditionalFormatting>
  <conditionalFormatting sqref="Z2">
    <cfRule type="cellIs" dxfId="901" priority="903" operator="equal">
      <formula>4</formula>
    </cfRule>
  </conditionalFormatting>
  <conditionalFormatting sqref="Z1:Z1048576">
    <cfRule type="cellIs" dxfId="900" priority="902" operator="equal">
      <formula>4</formula>
    </cfRule>
  </conditionalFormatting>
  <conditionalFormatting sqref="Z1:Z1048576">
    <cfRule type="cellIs" dxfId="899" priority="901" operator="equal">
      <formula>4</formula>
    </cfRule>
  </conditionalFormatting>
  <conditionalFormatting sqref="Z2">
    <cfRule type="cellIs" dxfId="898" priority="900" operator="equal">
      <formula>4</formula>
    </cfRule>
  </conditionalFormatting>
  <conditionalFormatting sqref="Z2">
    <cfRule type="cellIs" dxfId="897" priority="899" operator="equal">
      <formula>4</formula>
    </cfRule>
  </conditionalFormatting>
  <conditionalFormatting sqref="Z1:Z1048576">
    <cfRule type="cellIs" dxfId="896" priority="898" operator="equal">
      <formula>4</formula>
    </cfRule>
  </conditionalFormatting>
  <conditionalFormatting sqref="Z1:Z1048576">
    <cfRule type="cellIs" dxfId="895" priority="897" operator="equal">
      <formula>4</formula>
    </cfRule>
  </conditionalFormatting>
  <conditionalFormatting sqref="Z1:Z1048576">
    <cfRule type="cellIs" dxfId="894" priority="896" operator="equal">
      <formula>4</formula>
    </cfRule>
  </conditionalFormatting>
  <conditionalFormatting sqref="Z1:Z1048576">
    <cfRule type="cellIs" dxfId="893" priority="895" operator="equal">
      <formula>4</formula>
    </cfRule>
  </conditionalFormatting>
  <conditionalFormatting sqref="Z1:Z1048576">
    <cfRule type="cellIs" dxfId="892" priority="894" operator="equal">
      <formula>4</formula>
    </cfRule>
  </conditionalFormatting>
  <conditionalFormatting sqref="Z1:Z1048576">
    <cfRule type="cellIs" dxfId="891" priority="893" operator="equal">
      <formula>4</formula>
    </cfRule>
  </conditionalFormatting>
  <conditionalFormatting sqref="Z1:Z1048576">
    <cfRule type="cellIs" dxfId="890" priority="892" operator="equal">
      <formula>4</formula>
    </cfRule>
  </conditionalFormatting>
  <conditionalFormatting sqref="Z1:Z1048576">
    <cfRule type="cellIs" dxfId="889" priority="891" operator="equal">
      <formula>4</formula>
    </cfRule>
  </conditionalFormatting>
  <conditionalFormatting sqref="Z1:Z1048576">
    <cfRule type="cellIs" dxfId="888" priority="890" operator="equal">
      <formula>4</formula>
    </cfRule>
  </conditionalFormatting>
  <conditionalFormatting sqref="Z1:Z1048576">
    <cfRule type="cellIs" dxfId="887" priority="888" operator="equal">
      <formula>3</formula>
    </cfRule>
    <cfRule type="cellIs" dxfId="886" priority="889" operator="equal">
      <formula>4</formula>
    </cfRule>
  </conditionalFormatting>
  <conditionalFormatting sqref="AB1:AB1048576">
    <cfRule type="cellIs" dxfId="885" priority="887" operator="equal">
      <formula>4</formula>
    </cfRule>
  </conditionalFormatting>
  <conditionalFormatting sqref="AB1:AB1048576">
    <cfRule type="cellIs" dxfId="884" priority="886" operator="equal">
      <formula>4</formula>
    </cfRule>
  </conditionalFormatting>
  <conditionalFormatting sqref="AB2">
    <cfRule type="cellIs" dxfId="883" priority="885" operator="equal">
      <formula>4</formula>
    </cfRule>
  </conditionalFormatting>
  <conditionalFormatting sqref="AB2">
    <cfRule type="cellIs" dxfId="882" priority="884" operator="equal">
      <formula>4</formula>
    </cfRule>
  </conditionalFormatting>
  <conditionalFormatting sqref="AB1:AB1048576">
    <cfRule type="cellIs" dxfId="881" priority="883" operator="equal">
      <formula>4</formula>
    </cfRule>
  </conditionalFormatting>
  <conditionalFormatting sqref="AB1:AB1048576">
    <cfRule type="cellIs" dxfId="880" priority="882" operator="equal">
      <formula>4</formula>
    </cfRule>
  </conditionalFormatting>
  <conditionalFormatting sqref="AB2">
    <cfRule type="cellIs" dxfId="879" priority="881" operator="equal">
      <formula>4</formula>
    </cfRule>
  </conditionalFormatting>
  <conditionalFormatting sqref="AB2">
    <cfRule type="cellIs" dxfId="878" priority="880" operator="equal">
      <formula>4</formula>
    </cfRule>
  </conditionalFormatting>
  <conditionalFormatting sqref="AB1:AB1048576">
    <cfRule type="cellIs" dxfId="877" priority="879" operator="equal">
      <formula>4</formula>
    </cfRule>
  </conditionalFormatting>
  <conditionalFormatting sqref="AB1:AB1048576">
    <cfRule type="cellIs" dxfId="876" priority="878" operator="equal">
      <formula>4</formula>
    </cfRule>
  </conditionalFormatting>
  <conditionalFormatting sqref="AB2">
    <cfRule type="cellIs" dxfId="875" priority="877" operator="equal">
      <formula>4</formula>
    </cfRule>
  </conditionalFormatting>
  <conditionalFormatting sqref="AB2">
    <cfRule type="cellIs" dxfId="874" priority="876" operator="equal">
      <formula>4</formula>
    </cfRule>
  </conditionalFormatting>
  <conditionalFormatting sqref="AB1:AB1048576">
    <cfRule type="cellIs" dxfId="873" priority="875" operator="equal">
      <formula>4</formula>
    </cfRule>
  </conditionalFormatting>
  <conditionalFormatting sqref="AB1:AB1048576">
    <cfRule type="cellIs" dxfId="872" priority="874" operator="equal">
      <formula>4</formula>
    </cfRule>
  </conditionalFormatting>
  <conditionalFormatting sqref="AB1:AB1048576">
    <cfRule type="cellIs" dxfId="871" priority="873" operator="equal">
      <formula>4</formula>
    </cfRule>
  </conditionalFormatting>
  <conditionalFormatting sqref="AB1:AB1048576">
    <cfRule type="cellIs" dxfId="870" priority="872" operator="equal">
      <formula>4</formula>
    </cfRule>
  </conditionalFormatting>
  <conditionalFormatting sqref="AB1:AB1048576">
    <cfRule type="cellIs" dxfId="869" priority="871" operator="equal">
      <formula>4</formula>
    </cfRule>
  </conditionalFormatting>
  <conditionalFormatting sqref="AB1:AB1048576">
    <cfRule type="cellIs" dxfId="868" priority="870" operator="equal">
      <formula>4</formula>
    </cfRule>
  </conditionalFormatting>
  <conditionalFormatting sqref="AB1:AB1048576">
    <cfRule type="cellIs" dxfId="867" priority="869" operator="equal">
      <formula>4</formula>
    </cfRule>
  </conditionalFormatting>
  <conditionalFormatting sqref="AB1:AB1048576">
    <cfRule type="cellIs" dxfId="866" priority="868" operator="equal">
      <formula>4</formula>
    </cfRule>
  </conditionalFormatting>
  <conditionalFormatting sqref="AB1:AB1048576">
    <cfRule type="cellIs" dxfId="865" priority="867" operator="equal">
      <formula>4</formula>
    </cfRule>
  </conditionalFormatting>
  <conditionalFormatting sqref="AB1:AB1048576">
    <cfRule type="cellIs" dxfId="864" priority="865" operator="equal">
      <formula>3</formula>
    </cfRule>
    <cfRule type="cellIs" dxfId="863" priority="866" operator="equal">
      <formula>4</formula>
    </cfRule>
  </conditionalFormatting>
  <conditionalFormatting sqref="AD1:AD1048576">
    <cfRule type="cellIs" dxfId="862" priority="864" operator="equal">
      <formula>4</formula>
    </cfRule>
  </conditionalFormatting>
  <conditionalFormatting sqref="AD1:AD1048576">
    <cfRule type="cellIs" dxfId="861" priority="863" operator="equal">
      <formula>4</formula>
    </cfRule>
  </conditionalFormatting>
  <conditionalFormatting sqref="AD2">
    <cfRule type="cellIs" dxfId="860" priority="862" operator="equal">
      <formula>4</formula>
    </cfRule>
  </conditionalFormatting>
  <conditionalFormatting sqref="AD2">
    <cfRule type="cellIs" dxfId="859" priority="861" operator="equal">
      <formula>4</formula>
    </cfRule>
  </conditionalFormatting>
  <conditionalFormatting sqref="AD1:AD1048576">
    <cfRule type="cellIs" dxfId="858" priority="860" operator="equal">
      <formula>4</formula>
    </cfRule>
  </conditionalFormatting>
  <conditionalFormatting sqref="AD1:AD1048576">
    <cfRule type="cellIs" dxfId="857" priority="859" operator="equal">
      <formula>4</formula>
    </cfRule>
  </conditionalFormatting>
  <conditionalFormatting sqref="AD2">
    <cfRule type="cellIs" dxfId="856" priority="858" operator="equal">
      <formula>4</formula>
    </cfRule>
  </conditionalFormatting>
  <conditionalFormatting sqref="AD2">
    <cfRule type="cellIs" dxfId="855" priority="857" operator="equal">
      <formula>4</formula>
    </cfRule>
  </conditionalFormatting>
  <conditionalFormatting sqref="AD1:AD1048576">
    <cfRule type="cellIs" dxfId="854" priority="856" operator="equal">
      <formula>4</formula>
    </cfRule>
  </conditionalFormatting>
  <conditionalFormatting sqref="AD1:AD1048576">
    <cfRule type="cellIs" dxfId="853" priority="855" operator="equal">
      <formula>4</formula>
    </cfRule>
  </conditionalFormatting>
  <conditionalFormatting sqref="AD2">
    <cfRule type="cellIs" dxfId="852" priority="854" operator="equal">
      <formula>4</formula>
    </cfRule>
  </conditionalFormatting>
  <conditionalFormatting sqref="AD2">
    <cfRule type="cellIs" dxfId="851" priority="853" operator="equal">
      <formula>4</formula>
    </cfRule>
  </conditionalFormatting>
  <conditionalFormatting sqref="AD1:AD1048576">
    <cfRule type="cellIs" dxfId="850" priority="852" operator="equal">
      <formula>4</formula>
    </cfRule>
  </conditionalFormatting>
  <conditionalFormatting sqref="AD1:AD1048576">
    <cfRule type="cellIs" dxfId="849" priority="851" operator="equal">
      <formula>4</formula>
    </cfRule>
  </conditionalFormatting>
  <conditionalFormatting sqref="AD2">
    <cfRule type="cellIs" dxfId="848" priority="850" operator="equal">
      <formula>4</formula>
    </cfRule>
  </conditionalFormatting>
  <conditionalFormatting sqref="AD2">
    <cfRule type="cellIs" dxfId="847" priority="849" operator="equal">
      <formula>4</formula>
    </cfRule>
  </conditionalFormatting>
  <conditionalFormatting sqref="AD1:AD1048576">
    <cfRule type="cellIs" dxfId="846" priority="848" operator="equal">
      <formula>4</formula>
    </cfRule>
  </conditionalFormatting>
  <conditionalFormatting sqref="AD1:AD1048576">
    <cfRule type="cellIs" dxfId="845" priority="847" operator="equal">
      <formula>4</formula>
    </cfRule>
  </conditionalFormatting>
  <conditionalFormatting sqref="AD1:AD1048576">
    <cfRule type="cellIs" dxfId="844" priority="846" operator="equal">
      <formula>4</formula>
    </cfRule>
  </conditionalFormatting>
  <conditionalFormatting sqref="AD1:AD1048576">
    <cfRule type="cellIs" dxfId="843" priority="845" operator="equal">
      <formula>4</formula>
    </cfRule>
  </conditionalFormatting>
  <conditionalFormatting sqref="AD1:AD1048576">
    <cfRule type="cellIs" dxfId="842" priority="844" operator="equal">
      <formula>4</formula>
    </cfRule>
  </conditionalFormatting>
  <conditionalFormatting sqref="AD1:AD1048576">
    <cfRule type="cellIs" dxfId="841" priority="843" operator="equal">
      <formula>4</formula>
    </cfRule>
  </conditionalFormatting>
  <conditionalFormatting sqref="AD1:AD1048576">
    <cfRule type="cellIs" dxfId="840" priority="842" operator="equal">
      <formula>4</formula>
    </cfRule>
  </conditionalFormatting>
  <conditionalFormatting sqref="AD1:AD1048576">
    <cfRule type="cellIs" dxfId="839" priority="841" operator="equal">
      <formula>4</formula>
    </cfRule>
  </conditionalFormatting>
  <conditionalFormatting sqref="AD1:AD1048576">
    <cfRule type="cellIs" dxfId="838" priority="840" operator="equal">
      <formula>4</formula>
    </cfRule>
  </conditionalFormatting>
  <conditionalFormatting sqref="AD1:AD1048576">
    <cfRule type="cellIs" dxfId="837" priority="838" operator="equal">
      <formula>3</formula>
    </cfRule>
    <cfRule type="cellIs" dxfId="836" priority="839" operator="equal">
      <formula>4</formula>
    </cfRule>
  </conditionalFormatting>
  <conditionalFormatting sqref="AF1:AF1048576">
    <cfRule type="cellIs" dxfId="835" priority="837" operator="equal">
      <formula>4</formula>
    </cfRule>
  </conditionalFormatting>
  <conditionalFormatting sqref="AF1:AF1048576">
    <cfRule type="cellIs" dxfId="834" priority="836" operator="equal">
      <formula>4</formula>
    </cfRule>
  </conditionalFormatting>
  <conditionalFormatting sqref="AF2">
    <cfRule type="cellIs" dxfId="833" priority="835" operator="equal">
      <formula>4</formula>
    </cfRule>
  </conditionalFormatting>
  <conditionalFormatting sqref="AF2">
    <cfRule type="cellIs" dxfId="832" priority="834" operator="equal">
      <formula>4</formula>
    </cfRule>
  </conditionalFormatting>
  <conditionalFormatting sqref="AF1:AF1048576">
    <cfRule type="cellIs" dxfId="831" priority="833" operator="equal">
      <formula>4</formula>
    </cfRule>
  </conditionalFormatting>
  <conditionalFormatting sqref="AF1:AF1048576">
    <cfRule type="cellIs" dxfId="830" priority="832" operator="equal">
      <formula>4</formula>
    </cfRule>
  </conditionalFormatting>
  <conditionalFormatting sqref="AF2">
    <cfRule type="cellIs" dxfId="829" priority="831" operator="equal">
      <formula>4</formula>
    </cfRule>
  </conditionalFormatting>
  <conditionalFormatting sqref="AF2">
    <cfRule type="cellIs" dxfId="828" priority="830" operator="equal">
      <formula>4</formula>
    </cfRule>
  </conditionalFormatting>
  <conditionalFormatting sqref="AF1:AF1048576">
    <cfRule type="cellIs" dxfId="827" priority="829" operator="equal">
      <formula>4</formula>
    </cfRule>
  </conditionalFormatting>
  <conditionalFormatting sqref="AF1:AF1048576">
    <cfRule type="cellIs" dxfId="826" priority="828" operator="equal">
      <formula>4</formula>
    </cfRule>
  </conditionalFormatting>
  <conditionalFormatting sqref="AF2">
    <cfRule type="cellIs" dxfId="825" priority="827" operator="equal">
      <formula>4</formula>
    </cfRule>
  </conditionalFormatting>
  <conditionalFormatting sqref="AF2">
    <cfRule type="cellIs" dxfId="824" priority="826" operator="equal">
      <formula>4</formula>
    </cfRule>
  </conditionalFormatting>
  <conditionalFormatting sqref="AF1:AF1048576">
    <cfRule type="cellIs" dxfId="823" priority="825" operator="equal">
      <formula>4</formula>
    </cfRule>
  </conditionalFormatting>
  <conditionalFormatting sqref="AF1:AF1048576">
    <cfRule type="cellIs" dxfId="822" priority="824" operator="equal">
      <formula>4</formula>
    </cfRule>
  </conditionalFormatting>
  <conditionalFormatting sqref="AF2">
    <cfRule type="cellIs" dxfId="821" priority="823" operator="equal">
      <formula>4</formula>
    </cfRule>
  </conditionalFormatting>
  <conditionalFormatting sqref="AF2">
    <cfRule type="cellIs" dxfId="820" priority="822" operator="equal">
      <formula>4</formula>
    </cfRule>
  </conditionalFormatting>
  <conditionalFormatting sqref="AF1:AF1048576">
    <cfRule type="cellIs" dxfId="819" priority="821" operator="equal">
      <formula>4</formula>
    </cfRule>
  </conditionalFormatting>
  <conditionalFormatting sqref="AF1:AF1048576">
    <cfRule type="cellIs" dxfId="818" priority="820" operator="equal">
      <formula>4</formula>
    </cfRule>
  </conditionalFormatting>
  <conditionalFormatting sqref="AF2">
    <cfRule type="cellIs" dxfId="817" priority="819" operator="equal">
      <formula>4</formula>
    </cfRule>
  </conditionalFormatting>
  <conditionalFormatting sqref="AF2">
    <cfRule type="cellIs" dxfId="816" priority="818" operator="equal">
      <formula>4</formula>
    </cfRule>
  </conditionalFormatting>
  <conditionalFormatting sqref="AF1:AF1048576">
    <cfRule type="cellIs" dxfId="815" priority="817" operator="equal">
      <formula>4</formula>
    </cfRule>
  </conditionalFormatting>
  <conditionalFormatting sqref="AF1:AF1048576">
    <cfRule type="cellIs" dxfId="814" priority="816" operator="equal">
      <formula>4</formula>
    </cfRule>
  </conditionalFormatting>
  <conditionalFormatting sqref="AF1:AF1048576">
    <cfRule type="cellIs" dxfId="813" priority="815" operator="equal">
      <formula>4</formula>
    </cfRule>
  </conditionalFormatting>
  <conditionalFormatting sqref="AF1:AF1048576">
    <cfRule type="cellIs" dxfId="812" priority="814" operator="equal">
      <formula>4</formula>
    </cfRule>
  </conditionalFormatting>
  <conditionalFormatting sqref="AF1:AF1048576">
    <cfRule type="cellIs" dxfId="811" priority="813" operator="equal">
      <formula>4</formula>
    </cfRule>
  </conditionalFormatting>
  <conditionalFormatting sqref="AF1:AF1048576">
    <cfRule type="cellIs" dxfId="810" priority="812" operator="equal">
      <formula>4</formula>
    </cfRule>
  </conditionalFormatting>
  <conditionalFormatting sqref="AF1:AF1048576">
    <cfRule type="cellIs" dxfId="809" priority="811" operator="equal">
      <formula>4</formula>
    </cfRule>
  </conditionalFormatting>
  <conditionalFormatting sqref="AF1:AF1048576">
    <cfRule type="cellIs" dxfId="808" priority="810" operator="equal">
      <formula>4</formula>
    </cfRule>
  </conditionalFormatting>
  <conditionalFormatting sqref="AF1:AF1048576">
    <cfRule type="cellIs" dxfId="807" priority="809" operator="equal">
      <formula>4</formula>
    </cfRule>
  </conditionalFormatting>
  <conditionalFormatting sqref="AF1:AF1048576">
    <cfRule type="cellIs" dxfId="806" priority="807" operator="equal">
      <formula>3</formula>
    </cfRule>
    <cfRule type="cellIs" dxfId="805" priority="808" operator="equal">
      <formula>4</formula>
    </cfRule>
  </conditionalFormatting>
  <conditionalFormatting sqref="F1:F1048576">
    <cfRule type="cellIs" dxfId="804" priority="803" operator="equal">
      <formula>2</formula>
    </cfRule>
    <cfRule type="cellIs" dxfId="803" priority="804" operator="equal">
      <formula>3</formula>
    </cfRule>
    <cfRule type="cellIs" dxfId="802" priority="805" operator="equal">
      <formula>4</formula>
    </cfRule>
  </conditionalFormatting>
  <conditionalFormatting sqref="H1:H1048576">
    <cfRule type="cellIs" dxfId="801" priority="802" operator="equal">
      <formula>4</formula>
    </cfRule>
  </conditionalFormatting>
  <conditionalFormatting sqref="H1:H1048576">
    <cfRule type="cellIs" dxfId="800" priority="800" operator="equal">
      <formula>3</formula>
    </cfRule>
    <cfRule type="cellIs" dxfId="799" priority="801" operator="equal">
      <formula>4</formula>
    </cfRule>
  </conditionalFormatting>
  <conditionalFormatting sqref="H1:H1048576">
    <cfRule type="cellIs" dxfId="798" priority="797" operator="equal">
      <formula>2</formula>
    </cfRule>
    <cfRule type="cellIs" dxfId="797" priority="798" operator="equal">
      <formula>3</formula>
    </cfRule>
    <cfRule type="cellIs" dxfId="796" priority="799" operator="equal">
      <formula>4</formula>
    </cfRule>
  </conditionalFormatting>
  <conditionalFormatting sqref="J1:J1048576">
    <cfRule type="cellIs" dxfId="795" priority="796" operator="equal">
      <formula>4</formula>
    </cfRule>
  </conditionalFormatting>
  <conditionalFormatting sqref="J1:J1048576">
    <cfRule type="cellIs" dxfId="794" priority="795" operator="equal">
      <formula>4</formula>
    </cfRule>
  </conditionalFormatting>
  <conditionalFormatting sqref="J1:J1048576">
    <cfRule type="cellIs" dxfId="793" priority="793" operator="equal">
      <formula>3</formula>
    </cfRule>
    <cfRule type="cellIs" dxfId="792" priority="794" operator="equal">
      <formula>4</formula>
    </cfRule>
  </conditionalFormatting>
  <conditionalFormatting sqref="J1:J1048576">
    <cfRule type="cellIs" dxfId="791" priority="792" operator="equal">
      <formula>4</formula>
    </cfRule>
  </conditionalFormatting>
  <conditionalFormatting sqref="J1:J1048576">
    <cfRule type="cellIs" dxfId="790" priority="790" operator="equal">
      <formula>3</formula>
    </cfRule>
    <cfRule type="cellIs" dxfId="789" priority="791" operator="equal">
      <formula>4</formula>
    </cfRule>
  </conditionalFormatting>
  <conditionalFormatting sqref="J1:J1048576">
    <cfRule type="cellIs" dxfId="788" priority="787" operator="equal">
      <formula>2</formula>
    </cfRule>
    <cfRule type="cellIs" dxfId="787" priority="788" operator="equal">
      <formula>3</formula>
    </cfRule>
    <cfRule type="cellIs" dxfId="786" priority="789" operator="equal">
      <formula>4</formula>
    </cfRule>
  </conditionalFormatting>
  <conditionalFormatting sqref="L1:L1048576">
    <cfRule type="cellIs" dxfId="785" priority="786" operator="equal">
      <formula>4</formula>
    </cfRule>
  </conditionalFormatting>
  <conditionalFormatting sqref="L1:L1048576">
    <cfRule type="cellIs" dxfId="784" priority="785" operator="equal">
      <formula>4</formula>
    </cfRule>
  </conditionalFormatting>
  <conditionalFormatting sqref="L1:L1048576">
    <cfRule type="cellIs" dxfId="783" priority="784" operator="equal">
      <formula>4</formula>
    </cfRule>
  </conditionalFormatting>
  <conditionalFormatting sqref="L1:L1048576">
    <cfRule type="cellIs" dxfId="782" priority="782" operator="equal">
      <formula>3</formula>
    </cfRule>
    <cfRule type="cellIs" dxfId="781" priority="783" operator="equal">
      <formula>4</formula>
    </cfRule>
  </conditionalFormatting>
  <conditionalFormatting sqref="L1:L1048576">
    <cfRule type="cellIs" dxfId="780" priority="781" operator="equal">
      <formula>4</formula>
    </cfRule>
  </conditionalFormatting>
  <conditionalFormatting sqref="L1:L1048576">
    <cfRule type="cellIs" dxfId="779" priority="780" operator="equal">
      <formula>4</formula>
    </cfRule>
  </conditionalFormatting>
  <conditionalFormatting sqref="L1:L1048576">
    <cfRule type="cellIs" dxfId="778" priority="778" operator="equal">
      <formula>3</formula>
    </cfRule>
    <cfRule type="cellIs" dxfId="777" priority="779" operator="equal">
      <formula>4</formula>
    </cfRule>
  </conditionalFormatting>
  <conditionalFormatting sqref="L1:L1048576">
    <cfRule type="cellIs" dxfId="776" priority="777" operator="equal">
      <formula>4</formula>
    </cfRule>
  </conditionalFormatting>
  <conditionalFormatting sqref="L1:L1048576">
    <cfRule type="cellIs" dxfId="775" priority="775" operator="equal">
      <formula>3</formula>
    </cfRule>
    <cfRule type="cellIs" dxfId="774" priority="776" operator="equal">
      <formula>4</formula>
    </cfRule>
  </conditionalFormatting>
  <conditionalFormatting sqref="L1:L1048576">
    <cfRule type="cellIs" dxfId="773" priority="772" operator="equal">
      <formula>2</formula>
    </cfRule>
    <cfRule type="cellIs" dxfId="772" priority="773" operator="equal">
      <formula>3</formula>
    </cfRule>
    <cfRule type="cellIs" dxfId="771" priority="774" operator="equal">
      <formula>4</formula>
    </cfRule>
  </conditionalFormatting>
  <conditionalFormatting sqref="N1:N1048576">
    <cfRule type="cellIs" dxfId="770" priority="771" operator="equal">
      <formula>4</formula>
    </cfRule>
  </conditionalFormatting>
  <conditionalFormatting sqref="N1:N1048576">
    <cfRule type="cellIs" dxfId="769" priority="770" operator="equal">
      <formula>4</formula>
    </cfRule>
  </conditionalFormatting>
  <conditionalFormatting sqref="N1:N1048576">
    <cfRule type="cellIs" dxfId="768" priority="769" operator="equal">
      <formula>4</formula>
    </cfRule>
  </conditionalFormatting>
  <conditionalFormatting sqref="N1:N1048576">
    <cfRule type="cellIs" dxfId="767" priority="768" operator="equal">
      <formula>4</formula>
    </cfRule>
  </conditionalFormatting>
  <conditionalFormatting sqref="N1:N1048576">
    <cfRule type="cellIs" dxfId="766" priority="766" operator="equal">
      <formula>3</formula>
    </cfRule>
    <cfRule type="cellIs" dxfId="765" priority="767" operator="equal">
      <formula>4</formula>
    </cfRule>
  </conditionalFormatting>
  <conditionalFormatting sqref="N1:N1048576">
    <cfRule type="cellIs" dxfId="764" priority="765" operator="equal">
      <formula>4</formula>
    </cfRule>
  </conditionalFormatting>
  <conditionalFormatting sqref="N1:N1048576">
    <cfRule type="cellIs" dxfId="763" priority="764" operator="equal">
      <formula>4</formula>
    </cfRule>
  </conditionalFormatting>
  <conditionalFormatting sqref="N1:N1048576">
    <cfRule type="cellIs" dxfId="762" priority="763" operator="equal">
      <formula>4</formula>
    </cfRule>
  </conditionalFormatting>
  <conditionalFormatting sqref="N1:N1048576">
    <cfRule type="cellIs" dxfId="761" priority="761" operator="equal">
      <formula>3</formula>
    </cfRule>
    <cfRule type="cellIs" dxfId="760" priority="762" operator="equal">
      <formula>4</formula>
    </cfRule>
  </conditionalFormatting>
  <conditionalFormatting sqref="N1:N1048576">
    <cfRule type="cellIs" dxfId="759" priority="760" operator="equal">
      <formula>4</formula>
    </cfRule>
  </conditionalFormatting>
  <conditionalFormatting sqref="N1:N1048576">
    <cfRule type="cellIs" dxfId="758" priority="759" operator="equal">
      <formula>4</formula>
    </cfRule>
  </conditionalFormatting>
  <conditionalFormatting sqref="N1:N1048576">
    <cfRule type="cellIs" dxfId="757" priority="757" operator="equal">
      <formula>3</formula>
    </cfRule>
    <cfRule type="cellIs" dxfId="756" priority="758" operator="equal">
      <formula>4</formula>
    </cfRule>
  </conditionalFormatting>
  <conditionalFormatting sqref="N1:N1048576">
    <cfRule type="cellIs" dxfId="755" priority="756" operator="equal">
      <formula>4</formula>
    </cfRule>
  </conditionalFormatting>
  <conditionalFormatting sqref="N1:N1048576">
    <cfRule type="cellIs" dxfId="754" priority="754" operator="equal">
      <formula>3</formula>
    </cfRule>
    <cfRule type="cellIs" dxfId="753" priority="755" operator="equal">
      <formula>4</formula>
    </cfRule>
  </conditionalFormatting>
  <conditionalFormatting sqref="N1:N1048576">
    <cfRule type="cellIs" dxfId="752" priority="751" operator="equal">
      <formula>2</formula>
    </cfRule>
    <cfRule type="cellIs" dxfId="751" priority="752" operator="equal">
      <formula>3</formula>
    </cfRule>
    <cfRule type="cellIs" dxfId="750" priority="753" operator="equal">
      <formula>4</formula>
    </cfRule>
  </conditionalFormatting>
  <conditionalFormatting sqref="P1:P1048576">
    <cfRule type="cellIs" dxfId="749" priority="750" operator="equal">
      <formula>4</formula>
    </cfRule>
  </conditionalFormatting>
  <conditionalFormatting sqref="P1:P1048576">
    <cfRule type="cellIs" dxfId="748" priority="749" operator="equal">
      <formula>4</formula>
    </cfRule>
  </conditionalFormatting>
  <conditionalFormatting sqref="P1:P1048576">
    <cfRule type="cellIs" dxfId="747" priority="748" operator="equal">
      <formula>4</formula>
    </cfRule>
  </conditionalFormatting>
  <conditionalFormatting sqref="P1:P1048576">
    <cfRule type="cellIs" dxfId="746" priority="747" operator="equal">
      <formula>4</formula>
    </cfRule>
  </conditionalFormatting>
  <conditionalFormatting sqref="P1:P1048576">
    <cfRule type="cellIs" dxfId="745" priority="746" operator="equal">
      <formula>4</formula>
    </cfRule>
  </conditionalFormatting>
  <conditionalFormatting sqref="P1:P1048576">
    <cfRule type="cellIs" dxfId="744" priority="744" operator="equal">
      <formula>3</formula>
    </cfRule>
    <cfRule type="cellIs" dxfId="743" priority="745" operator="equal">
      <formula>4</formula>
    </cfRule>
  </conditionalFormatting>
  <conditionalFormatting sqref="P1:P1048576">
    <cfRule type="cellIs" dxfId="742" priority="743" operator="equal">
      <formula>4</formula>
    </cfRule>
  </conditionalFormatting>
  <conditionalFormatting sqref="P1:P1048576">
    <cfRule type="cellIs" dxfId="741" priority="742" operator="equal">
      <formula>4</formula>
    </cfRule>
  </conditionalFormatting>
  <conditionalFormatting sqref="P1:P1048576">
    <cfRule type="cellIs" dxfId="740" priority="741" operator="equal">
      <formula>4</formula>
    </cfRule>
  </conditionalFormatting>
  <conditionalFormatting sqref="P1:P1048576">
    <cfRule type="cellIs" dxfId="739" priority="740" operator="equal">
      <formula>4</formula>
    </cfRule>
  </conditionalFormatting>
  <conditionalFormatting sqref="P1:P1048576">
    <cfRule type="cellIs" dxfId="738" priority="738" operator="equal">
      <formula>3</formula>
    </cfRule>
    <cfRule type="cellIs" dxfId="737" priority="739" operator="equal">
      <formula>4</formula>
    </cfRule>
  </conditionalFormatting>
  <conditionalFormatting sqref="P1:P1048576">
    <cfRule type="cellIs" dxfId="736" priority="737" operator="equal">
      <formula>4</formula>
    </cfRule>
  </conditionalFormatting>
  <conditionalFormatting sqref="P1:P1048576">
    <cfRule type="cellIs" dxfId="735" priority="736" operator="equal">
      <formula>4</formula>
    </cfRule>
  </conditionalFormatting>
  <conditionalFormatting sqref="P1:P1048576">
    <cfRule type="cellIs" dxfId="734" priority="735" operator="equal">
      <formula>4</formula>
    </cfRule>
  </conditionalFormatting>
  <conditionalFormatting sqref="P1:P1048576">
    <cfRule type="cellIs" dxfId="733" priority="733" operator="equal">
      <formula>3</formula>
    </cfRule>
    <cfRule type="cellIs" dxfId="732" priority="734" operator="equal">
      <formula>4</formula>
    </cfRule>
  </conditionalFormatting>
  <conditionalFormatting sqref="P1:P1048576">
    <cfRule type="cellIs" dxfId="731" priority="732" operator="equal">
      <formula>4</formula>
    </cfRule>
  </conditionalFormatting>
  <conditionalFormatting sqref="P1:P1048576">
    <cfRule type="cellIs" dxfId="730" priority="731" operator="equal">
      <formula>4</formula>
    </cfRule>
  </conditionalFormatting>
  <conditionalFormatting sqref="P1:P1048576">
    <cfRule type="cellIs" dxfId="729" priority="729" operator="equal">
      <formula>3</formula>
    </cfRule>
    <cfRule type="cellIs" dxfId="728" priority="730" operator="equal">
      <formula>4</formula>
    </cfRule>
  </conditionalFormatting>
  <conditionalFormatting sqref="P1:P1048576">
    <cfRule type="cellIs" dxfId="727" priority="728" operator="equal">
      <formula>4</formula>
    </cfRule>
  </conditionalFormatting>
  <conditionalFormatting sqref="P1:P1048576">
    <cfRule type="cellIs" dxfId="726" priority="726" operator="equal">
      <formula>3</formula>
    </cfRule>
    <cfRule type="cellIs" dxfId="725" priority="727" operator="equal">
      <formula>4</formula>
    </cfRule>
  </conditionalFormatting>
  <conditionalFormatting sqref="P1:P1048576">
    <cfRule type="cellIs" dxfId="724" priority="723" operator="equal">
      <formula>2</formula>
    </cfRule>
    <cfRule type="cellIs" dxfId="723" priority="724" operator="equal">
      <formula>3</formula>
    </cfRule>
    <cfRule type="cellIs" dxfId="722" priority="725" operator="equal">
      <formula>4</formula>
    </cfRule>
  </conditionalFormatting>
  <conditionalFormatting sqref="R1:R1048576">
    <cfRule type="cellIs" dxfId="721" priority="722" operator="equal">
      <formula>4</formula>
    </cfRule>
  </conditionalFormatting>
  <conditionalFormatting sqref="R1:R1048576">
    <cfRule type="cellIs" dxfId="720" priority="721" operator="equal">
      <formula>4</formula>
    </cfRule>
  </conditionalFormatting>
  <conditionalFormatting sqref="R1:R1048576">
    <cfRule type="cellIs" dxfId="719" priority="720" operator="equal">
      <formula>4</formula>
    </cfRule>
  </conditionalFormatting>
  <conditionalFormatting sqref="R1:R1048576">
    <cfRule type="cellIs" dxfId="718" priority="719" operator="equal">
      <formula>4</formula>
    </cfRule>
  </conditionalFormatting>
  <conditionalFormatting sqref="R1:R1048576">
    <cfRule type="cellIs" dxfId="717" priority="718" operator="equal">
      <formula>4</formula>
    </cfRule>
  </conditionalFormatting>
  <conditionalFormatting sqref="R1:R1048576">
    <cfRule type="cellIs" dxfId="716" priority="717" operator="equal">
      <formula>4</formula>
    </cfRule>
  </conditionalFormatting>
  <conditionalFormatting sqref="R1:R1048576">
    <cfRule type="cellIs" dxfId="715" priority="715" operator="equal">
      <formula>3</formula>
    </cfRule>
    <cfRule type="cellIs" dxfId="714" priority="716" operator="equal">
      <formula>4</formula>
    </cfRule>
  </conditionalFormatting>
  <conditionalFormatting sqref="R1:R1048576">
    <cfRule type="cellIs" dxfId="713" priority="714" operator="equal">
      <formula>4</formula>
    </cfRule>
  </conditionalFormatting>
  <conditionalFormatting sqref="R1:R1048576">
    <cfRule type="cellIs" dxfId="712" priority="713" operator="equal">
      <formula>4</formula>
    </cfRule>
  </conditionalFormatting>
  <conditionalFormatting sqref="R1:R1048576">
    <cfRule type="cellIs" dxfId="711" priority="712" operator="equal">
      <formula>4</formula>
    </cfRule>
  </conditionalFormatting>
  <conditionalFormatting sqref="R1:R1048576">
    <cfRule type="cellIs" dxfId="710" priority="711" operator="equal">
      <formula>4</formula>
    </cfRule>
  </conditionalFormatting>
  <conditionalFormatting sqref="R1:R1048576">
    <cfRule type="cellIs" dxfId="709" priority="710" operator="equal">
      <formula>4</formula>
    </cfRule>
  </conditionalFormatting>
  <conditionalFormatting sqref="R1:R1048576">
    <cfRule type="cellIs" dxfId="708" priority="708" operator="equal">
      <formula>3</formula>
    </cfRule>
    <cfRule type="cellIs" dxfId="707" priority="709" operator="equal">
      <formula>4</formula>
    </cfRule>
  </conditionalFormatting>
  <conditionalFormatting sqref="R1:R1048576">
    <cfRule type="cellIs" dxfId="706" priority="707" operator="equal">
      <formula>4</formula>
    </cfRule>
  </conditionalFormatting>
  <conditionalFormatting sqref="R1:R1048576">
    <cfRule type="cellIs" dxfId="705" priority="706" operator="equal">
      <formula>4</formula>
    </cfRule>
  </conditionalFormatting>
  <conditionalFormatting sqref="R1:R1048576">
    <cfRule type="cellIs" dxfId="704" priority="705" operator="equal">
      <formula>4</formula>
    </cfRule>
  </conditionalFormatting>
  <conditionalFormatting sqref="R1:R1048576">
    <cfRule type="cellIs" dxfId="703" priority="704" operator="equal">
      <formula>4</formula>
    </cfRule>
  </conditionalFormatting>
  <conditionalFormatting sqref="R1:R1048576">
    <cfRule type="cellIs" dxfId="702" priority="702" operator="equal">
      <formula>3</formula>
    </cfRule>
    <cfRule type="cellIs" dxfId="701" priority="703" operator="equal">
      <formula>4</formula>
    </cfRule>
  </conditionalFormatting>
  <conditionalFormatting sqref="R1:R1048576">
    <cfRule type="cellIs" dxfId="700" priority="701" operator="equal">
      <formula>4</formula>
    </cfRule>
  </conditionalFormatting>
  <conditionalFormatting sqref="R1:R1048576">
    <cfRule type="cellIs" dxfId="699" priority="700" operator="equal">
      <formula>4</formula>
    </cfRule>
  </conditionalFormatting>
  <conditionalFormatting sqref="R1:R1048576">
    <cfRule type="cellIs" dxfId="698" priority="699" operator="equal">
      <formula>4</formula>
    </cfRule>
  </conditionalFormatting>
  <conditionalFormatting sqref="R1:R1048576">
    <cfRule type="cellIs" dxfId="697" priority="697" operator="equal">
      <formula>3</formula>
    </cfRule>
    <cfRule type="cellIs" dxfId="696" priority="698" operator="equal">
      <formula>4</formula>
    </cfRule>
  </conditionalFormatting>
  <conditionalFormatting sqref="R1:R1048576">
    <cfRule type="cellIs" dxfId="695" priority="696" operator="equal">
      <formula>4</formula>
    </cfRule>
  </conditionalFormatting>
  <conditionalFormatting sqref="R1:R1048576">
    <cfRule type="cellIs" dxfId="694" priority="695" operator="equal">
      <formula>4</formula>
    </cfRule>
  </conditionalFormatting>
  <conditionalFormatting sqref="R1:R1048576">
    <cfRule type="cellIs" dxfId="693" priority="693" operator="equal">
      <formula>3</formula>
    </cfRule>
    <cfRule type="cellIs" dxfId="692" priority="694" operator="equal">
      <formula>4</formula>
    </cfRule>
  </conditionalFormatting>
  <conditionalFormatting sqref="R1:R1048576">
    <cfRule type="cellIs" dxfId="691" priority="692" operator="equal">
      <formula>4</formula>
    </cfRule>
  </conditionalFormatting>
  <conditionalFormatting sqref="R1:R1048576">
    <cfRule type="cellIs" dxfId="690" priority="690" operator="equal">
      <formula>3</formula>
    </cfRule>
    <cfRule type="cellIs" dxfId="689" priority="691" operator="equal">
      <formula>4</formula>
    </cfRule>
  </conditionalFormatting>
  <conditionalFormatting sqref="R1:R1048576">
    <cfRule type="cellIs" dxfId="688" priority="687" operator="equal">
      <formula>2</formula>
    </cfRule>
    <cfRule type="cellIs" dxfId="687" priority="688" operator="equal">
      <formula>3</formula>
    </cfRule>
    <cfRule type="cellIs" dxfId="686" priority="689" operator="equal">
      <formula>4</formula>
    </cfRule>
  </conditionalFormatting>
  <conditionalFormatting sqref="T1:T1048576">
    <cfRule type="cellIs" dxfId="685" priority="686" operator="equal">
      <formula>4</formula>
    </cfRule>
  </conditionalFormatting>
  <conditionalFormatting sqref="T1:T1048576">
    <cfRule type="cellIs" dxfId="684" priority="685" operator="equal">
      <formula>4</formula>
    </cfRule>
  </conditionalFormatting>
  <conditionalFormatting sqref="T1:T1048576">
    <cfRule type="cellIs" dxfId="683" priority="684" operator="equal">
      <formula>4</formula>
    </cfRule>
  </conditionalFormatting>
  <conditionalFormatting sqref="T1:T1048576">
    <cfRule type="cellIs" dxfId="682" priority="683" operator="equal">
      <formula>4</formula>
    </cfRule>
  </conditionalFormatting>
  <conditionalFormatting sqref="T1:T1048576">
    <cfRule type="cellIs" dxfId="681" priority="682" operator="equal">
      <formula>4</formula>
    </cfRule>
  </conditionalFormatting>
  <conditionalFormatting sqref="T1:T1048576">
    <cfRule type="cellIs" dxfId="680" priority="681" operator="equal">
      <formula>4</formula>
    </cfRule>
  </conditionalFormatting>
  <conditionalFormatting sqref="T1:T1048576">
    <cfRule type="cellIs" dxfId="679" priority="680" operator="equal">
      <formula>4</formula>
    </cfRule>
  </conditionalFormatting>
  <conditionalFormatting sqref="T1:T1048576">
    <cfRule type="cellIs" dxfId="678" priority="678" operator="equal">
      <formula>3</formula>
    </cfRule>
    <cfRule type="cellIs" dxfId="677" priority="679" operator="equal">
      <formula>4</formula>
    </cfRule>
  </conditionalFormatting>
  <conditionalFormatting sqref="T1:T1048576">
    <cfRule type="cellIs" dxfId="676" priority="677" operator="equal">
      <formula>4</formula>
    </cfRule>
  </conditionalFormatting>
  <conditionalFormatting sqref="T1:T1048576">
    <cfRule type="cellIs" dxfId="675" priority="676" operator="equal">
      <formula>4</formula>
    </cfRule>
  </conditionalFormatting>
  <conditionalFormatting sqref="T1:T1048576">
    <cfRule type="cellIs" dxfId="674" priority="675" operator="equal">
      <formula>4</formula>
    </cfRule>
  </conditionalFormatting>
  <conditionalFormatting sqref="T1:T1048576">
    <cfRule type="cellIs" dxfId="673" priority="674" operator="equal">
      <formula>4</formula>
    </cfRule>
  </conditionalFormatting>
  <conditionalFormatting sqref="T1:T1048576">
    <cfRule type="cellIs" dxfId="672" priority="673" operator="equal">
      <formula>4</formula>
    </cfRule>
  </conditionalFormatting>
  <conditionalFormatting sqref="T1:T1048576">
    <cfRule type="cellIs" dxfId="671" priority="672" operator="equal">
      <formula>4</formula>
    </cfRule>
  </conditionalFormatting>
  <conditionalFormatting sqref="T1:T1048576">
    <cfRule type="cellIs" dxfId="670" priority="670" operator="equal">
      <formula>3</formula>
    </cfRule>
    <cfRule type="cellIs" dxfId="669" priority="671" operator="equal">
      <formula>4</formula>
    </cfRule>
  </conditionalFormatting>
  <conditionalFormatting sqref="T1:T1048576">
    <cfRule type="cellIs" dxfId="668" priority="669" operator="equal">
      <formula>4</formula>
    </cfRule>
  </conditionalFormatting>
  <conditionalFormatting sqref="T1:T1048576">
    <cfRule type="cellIs" dxfId="667" priority="668" operator="equal">
      <formula>4</formula>
    </cfRule>
  </conditionalFormatting>
  <conditionalFormatting sqref="T1:T1048576">
    <cfRule type="cellIs" dxfId="666" priority="667" operator="equal">
      <formula>4</formula>
    </cfRule>
  </conditionalFormatting>
  <conditionalFormatting sqref="T1:T1048576">
    <cfRule type="cellIs" dxfId="665" priority="666" operator="equal">
      <formula>4</formula>
    </cfRule>
  </conditionalFormatting>
  <conditionalFormatting sqref="T1:T1048576">
    <cfRule type="cellIs" dxfId="664" priority="665" operator="equal">
      <formula>4</formula>
    </cfRule>
  </conditionalFormatting>
  <conditionalFormatting sqref="T1:T1048576">
    <cfRule type="cellIs" dxfId="663" priority="663" operator="equal">
      <formula>3</formula>
    </cfRule>
    <cfRule type="cellIs" dxfId="662" priority="664" operator="equal">
      <formula>4</formula>
    </cfRule>
  </conditionalFormatting>
  <conditionalFormatting sqref="T1:T1048576">
    <cfRule type="cellIs" dxfId="661" priority="662" operator="equal">
      <formula>4</formula>
    </cfRule>
  </conditionalFormatting>
  <conditionalFormatting sqref="T1:T1048576">
    <cfRule type="cellIs" dxfId="660" priority="661" operator="equal">
      <formula>4</formula>
    </cfRule>
  </conditionalFormatting>
  <conditionalFormatting sqref="T1:T1048576">
    <cfRule type="cellIs" dxfId="659" priority="660" operator="equal">
      <formula>4</formula>
    </cfRule>
  </conditionalFormatting>
  <conditionalFormatting sqref="T1:T1048576">
    <cfRule type="cellIs" dxfId="658" priority="659" operator="equal">
      <formula>4</formula>
    </cfRule>
  </conditionalFormatting>
  <conditionalFormatting sqref="T1:T1048576">
    <cfRule type="cellIs" dxfId="657" priority="657" operator="equal">
      <formula>3</formula>
    </cfRule>
    <cfRule type="cellIs" dxfId="656" priority="658" operator="equal">
      <formula>4</formula>
    </cfRule>
  </conditionalFormatting>
  <conditionalFormatting sqref="T1:T1048576">
    <cfRule type="cellIs" dxfId="655" priority="656" operator="equal">
      <formula>4</formula>
    </cfRule>
  </conditionalFormatting>
  <conditionalFormatting sqref="T1:T1048576">
    <cfRule type="cellIs" dxfId="654" priority="655" operator="equal">
      <formula>4</formula>
    </cfRule>
  </conditionalFormatting>
  <conditionalFormatting sqref="T1:T1048576">
    <cfRule type="cellIs" dxfId="653" priority="654" operator="equal">
      <formula>4</formula>
    </cfRule>
  </conditionalFormatting>
  <conditionalFormatting sqref="T1:T1048576">
    <cfRule type="cellIs" dxfId="652" priority="652" operator="equal">
      <formula>3</formula>
    </cfRule>
    <cfRule type="cellIs" dxfId="651" priority="653" operator="equal">
      <formula>4</formula>
    </cfRule>
  </conditionalFormatting>
  <conditionalFormatting sqref="T1:T1048576">
    <cfRule type="cellIs" dxfId="650" priority="651" operator="equal">
      <formula>4</formula>
    </cfRule>
  </conditionalFormatting>
  <conditionalFormatting sqref="T1:T1048576">
    <cfRule type="cellIs" dxfId="649" priority="650" operator="equal">
      <formula>4</formula>
    </cfRule>
  </conditionalFormatting>
  <conditionalFormatting sqref="T1:T1048576">
    <cfRule type="cellIs" dxfId="648" priority="648" operator="equal">
      <formula>3</formula>
    </cfRule>
    <cfRule type="cellIs" dxfId="647" priority="649" operator="equal">
      <formula>4</formula>
    </cfRule>
  </conditionalFormatting>
  <conditionalFormatting sqref="T1:T1048576">
    <cfRule type="cellIs" dxfId="646" priority="647" operator="equal">
      <formula>4</formula>
    </cfRule>
  </conditionalFormatting>
  <conditionalFormatting sqref="T1:T1048576">
    <cfRule type="cellIs" dxfId="645" priority="645" operator="equal">
      <formula>3</formula>
    </cfRule>
    <cfRule type="cellIs" dxfId="644" priority="646" operator="equal">
      <formula>4</formula>
    </cfRule>
  </conditionalFormatting>
  <conditionalFormatting sqref="T1:T1048576">
    <cfRule type="cellIs" dxfId="643" priority="642" operator="equal">
      <formula>2</formula>
    </cfRule>
    <cfRule type="cellIs" dxfId="642" priority="643" operator="equal">
      <formula>3</formula>
    </cfRule>
    <cfRule type="cellIs" dxfId="641" priority="644" operator="equal">
      <formula>4</formula>
    </cfRule>
  </conditionalFormatting>
  <conditionalFormatting sqref="V1:V1048576">
    <cfRule type="cellIs" dxfId="640" priority="641" operator="equal">
      <formula>4</formula>
    </cfRule>
  </conditionalFormatting>
  <conditionalFormatting sqref="V1:V1048576">
    <cfRule type="cellIs" dxfId="639" priority="640" operator="equal">
      <formula>4</formula>
    </cfRule>
  </conditionalFormatting>
  <conditionalFormatting sqref="V1:V1048576">
    <cfRule type="cellIs" dxfId="638" priority="639" operator="equal">
      <formula>4</formula>
    </cfRule>
  </conditionalFormatting>
  <conditionalFormatting sqref="V1:V1048576">
    <cfRule type="cellIs" dxfId="637" priority="638" operator="equal">
      <formula>4</formula>
    </cfRule>
  </conditionalFormatting>
  <conditionalFormatting sqref="V1:V1048576">
    <cfRule type="cellIs" dxfId="636" priority="637" operator="equal">
      <formula>4</formula>
    </cfRule>
  </conditionalFormatting>
  <conditionalFormatting sqref="V1:V1048576">
    <cfRule type="cellIs" dxfId="635" priority="636" operator="equal">
      <formula>4</formula>
    </cfRule>
  </conditionalFormatting>
  <conditionalFormatting sqref="V1:V1048576">
    <cfRule type="cellIs" dxfId="634" priority="635" operator="equal">
      <formula>4</formula>
    </cfRule>
  </conditionalFormatting>
  <conditionalFormatting sqref="V1:V1048576">
    <cfRule type="cellIs" dxfId="633" priority="634" operator="equal">
      <formula>4</formula>
    </cfRule>
  </conditionalFormatting>
  <conditionalFormatting sqref="V1:V1048576">
    <cfRule type="cellIs" dxfId="632" priority="633" operator="equal">
      <formula>4</formula>
    </cfRule>
  </conditionalFormatting>
  <conditionalFormatting sqref="V1:V1048576">
    <cfRule type="cellIs" dxfId="631" priority="631" operator="equal">
      <formula>3</formula>
    </cfRule>
    <cfRule type="cellIs" dxfId="630" priority="632" operator="equal">
      <formula>4</formula>
    </cfRule>
  </conditionalFormatting>
  <conditionalFormatting sqref="V1:V1048576">
    <cfRule type="cellIs" dxfId="629" priority="630" operator="equal">
      <formula>4</formula>
    </cfRule>
  </conditionalFormatting>
  <conditionalFormatting sqref="V1:V1048576">
    <cfRule type="cellIs" dxfId="628" priority="629" operator="equal">
      <formula>4</formula>
    </cfRule>
  </conditionalFormatting>
  <conditionalFormatting sqref="V1:V1048576">
    <cfRule type="cellIs" dxfId="627" priority="628" operator="equal">
      <formula>4</formula>
    </cfRule>
  </conditionalFormatting>
  <conditionalFormatting sqref="V1:V1048576">
    <cfRule type="cellIs" dxfId="626" priority="627" operator="equal">
      <formula>4</formula>
    </cfRule>
  </conditionalFormatting>
  <conditionalFormatting sqref="V1:V1048576">
    <cfRule type="cellIs" dxfId="625" priority="626" operator="equal">
      <formula>4</formula>
    </cfRule>
  </conditionalFormatting>
  <conditionalFormatting sqref="V1:V1048576">
    <cfRule type="cellIs" dxfId="624" priority="625" operator="equal">
      <formula>4</formula>
    </cfRule>
  </conditionalFormatting>
  <conditionalFormatting sqref="V1:V1048576">
    <cfRule type="cellIs" dxfId="623" priority="624" operator="equal">
      <formula>4</formula>
    </cfRule>
  </conditionalFormatting>
  <conditionalFormatting sqref="V1:V1048576">
    <cfRule type="cellIs" dxfId="622" priority="622" operator="equal">
      <formula>3</formula>
    </cfRule>
    <cfRule type="cellIs" dxfId="621" priority="623" operator="equal">
      <formula>4</formula>
    </cfRule>
  </conditionalFormatting>
  <conditionalFormatting sqref="V1:V1048576">
    <cfRule type="cellIs" dxfId="620" priority="621" operator="equal">
      <formula>4</formula>
    </cfRule>
  </conditionalFormatting>
  <conditionalFormatting sqref="V1:V1048576">
    <cfRule type="cellIs" dxfId="619" priority="620" operator="equal">
      <formula>4</formula>
    </cfRule>
  </conditionalFormatting>
  <conditionalFormatting sqref="V1:V1048576">
    <cfRule type="cellIs" dxfId="618" priority="619" operator="equal">
      <formula>4</formula>
    </cfRule>
  </conditionalFormatting>
  <conditionalFormatting sqref="V1:V1048576">
    <cfRule type="cellIs" dxfId="617" priority="618" operator="equal">
      <formula>4</formula>
    </cfRule>
  </conditionalFormatting>
  <conditionalFormatting sqref="V1:V1048576">
    <cfRule type="cellIs" dxfId="616" priority="617" operator="equal">
      <formula>4</formula>
    </cfRule>
  </conditionalFormatting>
  <conditionalFormatting sqref="V1:V1048576">
    <cfRule type="cellIs" dxfId="615" priority="616" operator="equal">
      <formula>4</formula>
    </cfRule>
  </conditionalFormatting>
  <conditionalFormatting sqref="V1:V1048576">
    <cfRule type="cellIs" dxfId="614" priority="614" operator="equal">
      <formula>3</formula>
    </cfRule>
    <cfRule type="cellIs" dxfId="613" priority="615" operator="equal">
      <formula>4</formula>
    </cfRule>
  </conditionalFormatting>
  <conditionalFormatting sqref="V1:V1048576">
    <cfRule type="cellIs" dxfId="612" priority="613" operator="equal">
      <formula>4</formula>
    </cfRule>
  </conditionalFormatting>
  <conditionalFormatting sqref="V1:V1048576">
    <cfRule type="cellIs" dxfId="611" priority="612" operator="equal">
      <formula>4</formula>
    </cfRule>
  </conditionalFormatting>
  <conditionalFormatting sqref="V1:V1048576">
    <cfRule type="cellIs" dxfId="610" priority="611" operator="equal">
      <formula>4</formula>
    </cfRule>
  </conditionalFormatting>
  <conditionalFormatting sqref="V1:V1048576">
    <cfRule type="cellIs" dxfId="609" priority="610" operator="equal">
      <formula>4</formula>
    </cfRule>
  </conditionalFormatting>
  <conditionalFormatting sqref="V1:V1048576">
    <cfRule type="cellIs" dxfId="608" priority="609" operator="equal">
      <formula>4</formula>
    </cfRule>
  </conditionalFormatting>
  <conditionalFormatting sqref="V1:V1048576">
    <cfRule type="cellIs" dxfId="607" priority="607" operator="equal">
      <formula>3</formula>
    </cfRule>
    <cfRule type="cellIs" dxfId="606" priority="608" operator="equal">
      <formula>4</formula>
    </cfRule>
  </conditionalFormatting>
  <conditionalFormatting sqref="V1:V1048576">
    <cfRule type="cellIs" dxfId="605" priority="606" operator="equal">
      <formula>4</formula>
    </cfRule>
  </conditionalFormatting>
  <conditionalFormatting sqref="V1:V1048576">
    <cfRule type="cellIs" dxfId="604" priority="605" operator="equal">
      <formula>4</formula>
    </cfRule>
  </conditionalFormatting>
  <conditionalFormatting sqref="V1:V1048576">
    <cfRule type="cellIs" dxfId="603" priority="604" operator="equal">
      <formula>4</formula>
    </cfRule>
  </conditionalFormatting>
  <conditionalFormatting sqref="V1:V1048576">
    <cfRule type="cellIs" dxfId="602" priority="603" operator="equal">
      <formula>4</formula>
    </cfRule>
  </conditionalFormatting>
  <conditionalFormatting sqref="V1:V1048576">
    <cfRule type="cellIs" dxfId="601" priority="601" operator="equal">
      <formula>3</formula>
    </cfRule>
    <cfRule type="cellIs" dxfId="600" priority="602" operator="equal">
      <formula>4</formula>
    </cfRule>
  </conditionalFormatting>
  <conditionalFormatting sqref="V1:V1048576">
    <cfRule type="cellIs" dxfId="599" priority="600" operator="equal">
      <formula>4</formula>
    </cfRule>
  </conditionalFormatting>
  <conditionalFormatting sqref="V1:V1048576">
    <cfRule type="cellIs" dxfId="598" priority="599" operator="equal">
      <formula>4</formula>
    </cfRule>
  </conditionalFormatting>
  <conditionalFormatting sqref="V1:V1048576">
    <cfRule type="cellIs" dxfId="597" priority="598" operator="equal">
      <formula>4</formula>
    </cfRule>
  </conditionalFormatting>
  <conditionalFormatting sqref="V1:V1048576">
    <cfRule type="cellIs" dxfId="596" priority="596" operator="equal">
      <formula>3</formula>
    </cfRule>
    <cfRule type="cellIs" dxfId="595" priority="597" operator="equal">
      <formula>4</formula>
    </cfRule>
  </conditionalFormatting>
  <conditionalFormatting sqref="V1:V1048576">
    <cfRule type="cellIs" dxfId="594" priority="595" operator="equal">
      <formula>4</formula>
    </cfRule>
  </conditionalFormatting>
  <conditionalFormatting sqref="V1:V1048576">
    <cfRule type="cellIs" dxfId="593" priority="594" operator="equal">
      <formula>4</formula>
    </cfRule>
  </conditionalFormatting>
  <conditionalFormatting sqref="V1:V1048576">
    <cfRule type="cellIs" dxfId="592" priority="592" operator="equal">
      <formula>3</formula>
    </cfRule>
    <cfRule type="cellIs" dxfId="591" priority="593" operator="equal">
      <formula>4</formula>
    </cfRule>
  </conditionalFormatting>
  <conditionalFormatting sqref="V1:V1048576">
    <cfRule type="cellIs" dxfId="590" priority="591" operator="equal">
      <formula>4</formula>
    </cfRule>
  </conditionalFormatting>
  <conditionalFormatting sqref="V1:V1048576">
    <cfRule type="cellIs" dxfId="589" priority="589" operator="equal">
      <formula>3</formula>
    </cfRule>
    <cfRule type="cellIs" dxfId="588" priority="590" operator="equal">
      <formula>4</formula>
    </cfRule>
  </conditionalFormatting>
  <conditionalFormatting sqref="V1:V1048576">
    <cfRule type="cellIs" dxfId="587" priority="586" operator="equal">
      <formula>2</formula>
    </cfRule>
    <cfRule type="cellIs" dxfId="586" priority="587" operator="equal">
      <formula>3</formula>
    </cfRule>
    <cfRule type="cellIs" dxfId="585" priority="588" operator="equal">
      <formula>4</formula>
    </cfRule>
  </conditionalFormatting>
  <conditionalFormatting sqref="X1:X1048576">
    <cfRule type="cellIs" dxfId="584" priority="585" operator="equal">
      <formula>4</formula>
    </cfRule>
  </conditionalFormatting>
  <conditionalFormatting sqref="X1:X1048576">
    <cfRule type="cellIs" dxfId="583" priority="584" operator="equal">
      <formula>4</formula>
    </cfRule>
  </conditionalFormatting>
  <conditionalFormatting sqref="X2">
    <cfRule type="cellIs" dxfId="582" priority="583" operator="equal">
      <formula>4</formula>
    </cfRule>
  </conditionalFormatting>
  <conditionalFormatting sqref="X2">
    <cfRule type="cellIs" dxfId="581" priority="582" operator="equal">
      <formula>4</formula>
    </cfRule>
  </conditionalFormatting>
  <conditionalFormatting sqref="X1:X1048576">
    <cfRule type="cellIs" dxfId="580" priority="581" operator="equal">
      <formula>4</formula>
    </cfRule>
  </conditionalFormatting>
  <conditionalFormatting sqref="X1:X1048576">
    <cfRule type="cellIs" dxfId="579" priority="580" operator="equal">
      <formula>4</formula>
    </cfRule>
  </conditionalFormatting>
  <conditionalFormatting sqref="X1:X1048576">
    <cfRule type="cellIs" dxfId="578" priority="579" operator="equal">
      <formula>4</formula>
    </cfRule>
  </conditionalFormatting>
  <conditionalFormatting sqref="X1:X1048576">
    <cfRule type="cellIs" dxfId="577" priority="578" operator="equal">
      <formula>4</formula>
    </cfRule>
  </conditionalFormatting>
  <conditionalFormatting sqref="X1:X1048576">
    <cfRule type="cellIs" dxfId="576" priority="577" operator="equal">
      <formula>4</formula>
    </cfRule>
  </conditionalFormatting>
  <conditionalFormatting sqref="X1:X1048576">
    <cfRule type="cellIs" dxfId="575" priority="576" operator="equal">
      <formula>4</formula>
    </cfRule>
  </conditionalFormatting>
  <conditionalFormatting sqref="X1:X1048576">
    <cfRule type="cellIs" dxfId="574" priority="575" operator="equal">
      <formula>4</formula>
    </cfRule>
  </conditionalFormatting>
  <conditionalFormatting sqref="X1:X1048576">
    <cfRule type="cellIs" dxfId="573" priority="574" operator="equal">
      <formula>4</formula>
    </cfRule>
  </conditionalFormatting>
  <conditionalFormatting sqref="X1:X1048576">
    <cfRule type="cellIs" dxfId="572" priority="573" operator="equal">
      <formula>4</formula>
    </cfRule>
  </conditionalFormatting>
  <conditionalFormatting sqref="X1:X1048576">
    <cfRule type="cellIs" dxfId="571" priority="571" operator="equal">
      <formula>3</formula>
    </cfRule>
    <cfRule type="cellIs" dxfId="570" priority="572" operator="equal">
      <formula>4</formula>
    </cfRule>
  </conditionalFormatting>
  <conditionalFormatting sqref="X1:X1048576">
    <cfRule type="cellIs" dxfId="569" priority="570" operator="equal">
      <formula>4</formula>
    </cfRule>
  </conditionalFormatting>
  <conditionalFormatting sqref="X1:X1048576">
    <cfRule type="cellIs" dxfId="568" priority="569" operator="equal">
      <formula>4</formula>
    </cfRule>
  </conditionalFormatting>
  <conditionalFormatting sqref="X1:X1048576">
    <cfRule type="cellIs" dxfId="567" priority="568" operator="equal">
      <formula>4</formula>
    </cfRule>
  </conditionalFormatting>
  <conditionalFormatting sqref="X1:X1048576">
    <cfRule type="cellIs" dxfId="566" priority="567" operator="equal">
      <formula>4</formula>
    </cfRule>
  </conditionalFormatting>
  <conditionalFormatting sqref="X1:X1048576">
    <cfRule type="cellIs" dxfId="565" priority="566" operator="equal">
      <formula>4</formula>
    </cfRule>
  </conditionalFormatting>
  <conditionalFormatting sqref="X1:X1048576">
    <cfRule type="cellIs" dxfId="564" priority="565" operator="equal">
      <formula>4</formula>
    </cfRule>
  </conditionalFormatting>
  <conditionalFormatting sqref="X1:X1048576">
    <cfRule type="cellIs" dxfId="563" priority="564" operator="equal">
      <formula>4</formula>
    </cfRule>
  </conditionalFormatting>
  <conditionalFormatting sqref="X1:X1048576">
    <cfRule type="cellIs" dxfId="562" priority="563" operator="equal">
      <formula>4</formula>
    </cfRule>
  </conditionalFormatting>
  <conditionalFormatting sqref="X1:X1048576">
    <cfRule type="cellIs" dxfId="561" priority="562" operator="equal">
      <formula>4</formula>
    </cfRule>
  </conditionalFormatting>
  <conditionalFormatting sqref="X1:X1048576">
    <cfRule type="cellIs" dxfId="560" priority="560" operator="equal">
      <formula>3</formula>
    </cfRule>
    <cfRule type="cellIs" dxfId="559" priority="561" operator="equal">
      <formula>4</formula>
    </cfRule>
  </conditionalFormatting>
  <conditionalFormatting sqref="X1:X1048576">
    <cfRule type="cellIs" dxfId="558" priority="559" operator="equal">
      <formula>4</formula>
    </cfRule>
  </conditionalFormatting>
  <conditionalFormatting sqref="X1:X1048576">
    <cfRule type="cellIs" dxfId="557" priority="558" operator="equal">
      <formula>4</formula>
    </cfRule>
  </conditionalFormatting>
  <conditionalFormatting sqref="X1:X1048576">
    <cfRule type="cellIs" dxfId="556" priority="557" operator="equal">
      <formula>4</formula>
    </cfRule>
  </conditionalFormatting>
  <conditionalFormatting sqref="X1:X1048576">
    <cfRule type="cellIs" dxfId="555" priority="556" operator="equal">
      <formula>4</formula>
    </cfRule>
  </conditionalFormatting>
  <conditionalFormatting sqref="X1:X1048576">
    <cfRule type="cellIs" dxfId="554" priority="555" operator="equal">
      <formula>4</formula>
    </cfRule>
  </conditionalFormatting>
  <conditionalFormatting sqref="X1:X1048576">
    <cfRule type="cellIs" dxfId="553" priority="554" operator="equal">
      <formula>4</formula>
    </cfRule>
  </conditionalFormatting>
  <conditionalFormatting sqref="X1:X1048576">
    <cfRule type="cellIs" dxfId="552" priority="553" operator="equal">
      <formula>4</formula>
    </cfRule>
  </conditionalFormatting>
  <conditionalFormatting sqref="X1:X1048576">
    <cfRule type="cellIs" dxfId="551" priority="551" operator="equal">
      <formula>3</formula>
    </cfRule>
    <cfRule type="cellIs" dxfId="550" priority="552" operator="equal">
      <formula>4</formula>
    </cfRule>
  </conditionalFormatting>
  <conditionalFormatting sqref="X1:X1048576">
    <cfRule type="cellIs" dxfId="549" priority="550" operator="equal">
      <formula>4</formula>
    </cfRule>
  </conditionalFormatting>
  <conditionalFormatting sqref="X1:X1048576">
    <cfRule type="cellIs" dxfId="548" priority="549" operator="equal">
      <formula>4</formula>
    </cfRule>
  </conditionalFormatting>
  <conditionalFormatting sqref="X1:X1048576">
    <cfRule type="cellIs" dxfId="547" priority="548" operator="equal">
      <formula>4</formula>
    </cfRule>
  </conditionalFormatting>
  <conditionalFormatting sqref="X1:X1048576">
    <cfRule type="cellIs" dxfId="546" priority="547" operator="equal">
      <formula>4</formula>
    </cfRule>
  </conditionalFormatting>
  <conditionalFormatting sqref="X1:X1048576">
    <cfRule type="cellIs" dxfId="545" priority="546" operator="equal">
      <formula>4</formula>
    </cfRule>
  </conditionalFormatting>
  <conditionalFormatting sqref="X1:X1048576">
    <cfRule type="cellIs" dxfId="544" priority="545" operator="equal">
      <formula>4</formula>
    </cfRule>
  </conditionalFormatting>
  <conditionalFormatting sqref="X1:X1048576">
    <cfRule type="cellIs" dxfId="543" priority="543" operator="equal">
      <formula>3</formula>
    </cfRule>
    <cfRule type="cellIs" dxfId="542" priority="544" operator="equal">
      <formula>4</formula>
    </cfRule>
  </conditionalFormatting>
  <conditionalFormatting sqref="X1:X1048576">
    <cfRule type="cellIs" dxfId="541" priority="542" operator="equal">
      <formula>4</formula>
    </cfRule>
  </conditionalFormatting>
  <conditionalFormatting sqref="X1:X1048576">
    <cfRule type="cellIs" dxfId="540" priority="541" operator="equal">
      <formula>4</formula>
    </cfRule>
  </conditionalFormatting>
  <conditionalFormatting sqref="X1:X1048576">
    <cfRule type="cellIs" dxfId="539" priority="540" operator="equal">
      <formula>4</formula>
    </cfRule>
  </conditionalFormatting>
  <conditionalFormatting sqref="X1:X1048576">
    <cfRule type="cellIs" dxfId="538" priority="539" operator="equal">
      <formula>4</formula>
    </cfRule>
  </conditionalFormatting>
  <conditionalFormatting sqref="X1:X1048576">
    <cfRule type="cellIs" dxfId="537" priority="538" operator="equal">
      <formula>4</formula>
    </cfRule>
  </conditionalFormatting>
  <conditionalFormatting sqref="X1:X1048576">
    <cfRule type="cellIs" dxfId="536" priority="536" operator="equal">
      <formula>3</formula>
    </cfRule>
    <cfRule type="cellIs" dxfId="535" priority="537" operator="equal">
      <formula>4</formula>
    </cfRule>
  </conditionalFormatting>
  <conditionalFormatting sqref="X1:X1048576">
    <cfRule type="cellIs" dxfId="534" priority="535" operator="equal">
      <formula>4</formula>
    </cfRule>
  </conditionalFormatting>
  <conditionalFormatting sqref="X1:X1048576">
    <cfRule type="cellIs" dxfId="533" priority="534" operator="equal">
      <formula>4</formula>
    </cfRule>
  </conditionalFormatting>
  <conditionalFormatting sqref="X1:X1048576">
    <cfRule type="cellIs" dxfId="532" priority="533" operator="equal">
      <formula>4</formula>
    </cfRule>
  </conditionalFormatting>
  <conditionalFormatting sqref="X1:X1048576">
    <cfRule type="cellIs" dxfId="531" priority="532" operator="equal">
      <formula>4</formula>
    </cfRule>
  </conditionalFormatting>
  <conditionalFormatting sqref="X1:X1048576">
    <cfRule type="cellIs" dxfId="530" priority="530" operator="equal">
      <formula>3</formula>
    </cfRule>
    <cfRule type="cellIs" dxfId="529" priority="531" operator="equal">
      <formula>4</formula>
    </cfRule>
  </conditionalFormatting>
  <conditionalFormatting sqref="X1:X1048576">
    <cfRule type="cellIs" dxfId="528" priority="529" operator="equal">
      <formula>4</formula>
    </cfRule>
  </conditionalFormatting>
  <conditionalFormatting sqref="X1:X1048576">
    <cfRule type="cellIs" dxfId="527" priority="528" operator="equal">
      <formula>4</formula>
    </cfRule>
  </conditionalFormatting>
  <conditionalFormatting sqref="X1:X1048576">
    <cfRule type="cellIs" dxfId="526" priority="527" operator="equal">
      <formula>4</formula>
    </cfRule>
  </conditionalFormatting>
  <conditionalFormatting sqref="X1:X1048576">
    <cfRule type="cellIs" dxfId="525" priority="525" operator="equal">
      <formula>3</formula>
    </cfRule>
    <cfRule type="cellIs" dxfId="524" priority="526" operator="equal">
      <formula>4</formula>
    </cfRule>
  </conditionalFormatting>
  <conditionalFormatting sqref="X1:X1048576">
    <cfRule type="cellIs" dxfId="523" priority="524" operator="equal">
      <formula>4</formula>
    </cfRule>
  </conditionalFormatting>
  <conditionalFormatting sqref="X1:X1048576">
    <cfRule type="cellIs" dxfId="522" priority="523" operator="equal">
      <formula>4</formula>
    </cfRule>
  </conditionalFormatting>
  <conditionalFormatting sqref="X1:X1048576">
    <cfRule type="cellIs" dxfId="521" priority="521" operator="equal">
      <formula>3</formula>
    </cfRule>
    <cfRule type="cellIs" dxfId="520" priority="522" operator="equal">
      <formula>4</formula>
    </cfRule>
  </conditionalFormatting>
  <conditionalFormatting sqref="X1:X1048576">
    <cfRule type="cellIs" dxfId="519" priority="520" operator="equal">
      <formula>4</formula>
    </cfRule>
  </conditionalFormatting>
  <conditionalFormatting sqref="X1:X1048576">
    <cfRule type="cellIs" dxfId="518" priority="518" operator="equal">
      <formula>3</formula>
    </cfRule>
    <cfRule type="cellIs" dxfId="517" priority="519" operator="equal">
      <formula>4</formula>
    </cfRule>
  </conditionalFormatting>
  <conditionalFormatting sqref="X1:X1048576">
    <cfRule type="cellIs" dxfId="516" priority="515" operator="equal">
      <formula>2</formula>
    </cfRule>
    <cfRule type="cellIs" dxfId="515" priority="516" operator="equal">
      <formula>3</formula>
    </cfRule>
    <cfRule type="cellIs" dxfId="514" priority="517" operator="equal">
      <formula>4</formula>
    </cfRule>
  </conditionalFormatting>
  <conditionalFormatting sqref="Z1:Z1048576">
    <cfRule type="cellIs" dxfId="513" priority="514" operator="equal">
      <formula>4</formula>
    </cfRule>
  </conditionalFormatting>
  <conditionalFormatting sqref="Z1:Z1048576">
    <cfRule type="cellIs" dxfId="512" priority="513" operator="equal">
      <formula>4</formula>
    </cfRule>
  </conditionalFormatting>
  <conditionalFormatting sqref="Z2">
    <cfRule type="cellIs" dxfId="511" priority="512" operator="equal">
      <formula>4</formula>
    </cfRule>
  </conditionalFormatting>
  <conditionalFormatting sqref="Z2">
    <cfRule type="cellIs" dxfId="510" priority="511" operator="equal">
      <formula>4</formula>
    </cfRule>
  </conditionalFormatting>
  <conditionalFormatting sqref="Z1:Z1048576">
    <cfRule type="cellIs" dxfId="509" priority="510" operator="equal">
      <formula>4</formula>
    </cfRule>
  </conditionalFormatting>
  <conditionalFormatting sqref="Z1:Z1048576">
    <cfRule type="cellIs" dxfId="508" priority="509" operator="equal">
      <formula>4</formula>
    </cfRule>
  </conditionalFormatting>
  <conditionalFormatting sqref="Z2">
    <cfRule type="cellIs" dxfId="507" priority="508" operator="equal">
      <formula>4</formula>
    </cfRule>
  </conditionalFormatting>
  <conditionalFormatting sqref="Z2">
    <cfRule type="cellIs" dxfId="506" priority="507" operator="equal">
      <formula>4</formula>
    </cfRule>
  </conditionalFormatting>
  <conditionalFormatting sqref="Z1:Z1048576">
    <cfRule type="cellIs" dxfId="505" priority="506" operator="equal">
      <formula>4</formula>
    </cfRule>
  </conditionalFormatting>
  <conditionalFormatting sqref="Z1:Z1048576">
    <cfRule type="cellIs" dxfId="504" priority="505" operator="equal">
      <formula>4</formula>
    </cfRule>
  </conditionalFormatting>
  <conditionalFormatting sqref="Z1:Z1048576">
    <cfRule type="cellIs" dxfId="503" priority="504" operator="equal">
      <formula>4</formula>
    </cfRule>
  </conditionalFormatting>
  <conditionalFormatting sqref="Z1:Z1048576">
    <cfRule type="cellIs" dxfId="502" priority="503" operator="equal">
      <formula>4</formula>
    </cfRule>
  </conditionalFormatting>
  <conditionalFormatting sqref="Z1:Z1048576">
    <cfRule type="cellIs" dxfId="501" priority="502" operator="equal">
      <formula>4</formula>
    </cfRule>
  </conditionalFormatting>
  <conditionalFormatting sqref="Z1:Z1048576">
    <cfRule type="cellIs" dxfId="500" priority="501" operator="equal">
      <formula>4</formula>
    </cfRule>
  </conditionalFormatting>
  <conditionalFormatting sqref="Z1:Z1048576">
    <cfRule type="cellIs" dxfId="499" priority="500" operator="equal">
      <formula>4</formula>
    </cfRule>
  </conditionalFormatting>
  <conditionalFormatting sqref="Z1:Z1048576">
    <cfRule type="cellIs" dxfId="498" priority="499" operator="equal">
      <formula>4</formula>
    </cfRule>
  </conditionalFormatting>
  <conditionalFormatting sqref="Z1:Z1048576">
    <cfRule type="cellIs" dxfId="497" priority="498" operator="equal">
      <formula>4</formula>
    </cfRule>
  </conditionalFormatting>
  <conditionalFormatting sqref="Z1:Z1048576">
    <cfRule type="cellIs" dxfId="496" priority="496" operator="equal">
      <formula>3</formula>
    </cfRule>
    <cfRule type="cellIs" dxfId="495" priority="497" operator="equal">
      <formula>4</formula>
    </cfRule>
  </conditionalFormatting>
  <conditionalFormatting sqref="Z1:Z1048576">
    <cfRule type="cellIs" dxfId="494" priority="495" operator="equal">
      <formula>4</formula>
    </cfRule>
  </conditionalFormatting>
  <conditionalFormatting sqref="Z1:Z1048576">
    <cfRule type="cellIs" dxfId="493" priority="494" operator="equal">
      <formula>4</formula>
    </cfRule>
  </conditionalFormatting>
  <conditionalFormatting sqref="Z2">
    <cfRule type="cellIs" dxfId="492" priority="493" operator="equal">
      <formula>4</formula>
    </cfRule>
  </conditionalFormatting>
  <conditionalFormatting sqref="Z2">
    <cfRule type="cellIs" dxfId="491" priority="492" operator="equal">
      <formula>4</formula>
    </cfRule>
  </conditionalFormatting>
  <conditionalFormatting sqref="Z1:Z1048576">
    <cfRule type="cellIs" dxfId="490" priority="491" operator="equal">
      <formula>4</formula>
    </cfRule>
  </conditionalFormatting>
  <conditionalFormatting sqref="Z1:Z1048576">
    <cfRule type="cellIs" dxfId="489" priority="490" operator="equal">
      <formula>4</formula>
    </cfRule>
  </conditionalFormatting>
  <conditionalFormatting sqref="Z1:Z1048576">
    <cfRule type="cellIs" dxfId="488" priority="489" operator="equal">
      <formula>4</formula>
    </cfRule>
  </conditionalFormatting>
  <conditionalFormatting sqref="Z1:Z1048576">
    <cfRule type="cellIs" dxfId="487" priority="488" operator="equal">
      <formula>4</formula>
    </cfRule>
  </conditionalFormatting>
  <conditionalFormatting sqref="Z1:Z1048576">
    <cfRule type="cellIs" dxfId="486" priority="487" operator="equal">
      <formula>4</formula>
    </cfRule>
  </conditionalFormatting>
  <conditionalFormatting sqref="Z1:Z1048576">
    <cfRule type="cellIs" dxfId="485" priority="486" operator="equal">
      <formula>4</formula>
    </cfRule>
  </conditionalFormatting>
  <conditionalFormatting sqref="Z1:Z1048576">
    <cfRule type="cellIs" dxfId="484" priority="485" operator="equal">
      <formula>4</formula>
    </cfRule>
  </conditionalFormatting>
  <conditionalFormatting sqref="Z1:Z1048576">
    <cfRule type="cellIs" dxfId="483" priority="484" operator="equal">
      <formula>4</formula>
    </cfRule>
  </conditionalFormatting>
  <conditionalFormatting sqref="Z1:Z1048576">
    <cfRule type="cellIs" dxfId="482" priority="483" operator="equal">
      <formula>4</formula>
    </cfRule>
  </conditionalFormatting>
  <conditionalFormatting sqref="Z1:Z1048576">
    <cfRule type="cellIs" dxfId="481" priority="481" operator="equal">
      <formula>3</formula>
    </cfRule>
    <cfRule type="cellIs" dxfId="480" priority="482" operator="equal">
      <formula>4</formula>
    </cfRule>
  </conditionalFormatting>
  <conditionalFormatting sqref="Z1:Z1048576">
    <cfRule type="cellIs" dxfId="479" priority="480" operator="equal">
      <formula>4</formula>
    </cfRule>
  </conditionalFormatting>
  <conditionalFormatting sqref="Z1:Z1048576">
    <cfRule type="cellIs" dxfId="478" priority="479" operator="equal">
      <formula>4</formula>
    </cfRule>
  </conditionalFormatting>
  <conditionalFormatting sqref="Z1:Z1048576">
    <cfRule type="cellIs" dxfId="477" priority="478" operator="equal">
      <formula>4</formula>
    </cfRule>
  </conditionalFormatting>
  <conditionalFormatting sqref="Z1:Z1048576">
    <cfRule type="cellIs" dxfId="476" priority="477" operator="equal">
      <formula>4</formula>
    </cfRule>
  </conditionalFormatting>
  <conditionalFormatting sqref="Z1:Z1048576">
    <cfRule type="cellIs" dxfId="475" priority="476" operator="equal">
      <formula>4</formula>
    </cfRule>
  </conditionalFormatting>
  <conditionalFormatting sqref="Z1:Z1048576">
    <cfRule type="cellIs" dxfId="474" priority="475" operator="equal">
      <formula>4</formula>
    </cfRule>
  </conditionalFormatting>
  <conditionalFormatting sqref="Z1:Z1048576">
    <cfRule type="cellIs" dxfId="473" priority="474" operator="equal">
      <formula>4</formula>
    </cfRule>
  </conditionalFormatting>
  <conditionalFormatting sqref="Z1:Z1048576">
    <cfRule type="cellIs" dxfId="472" priority="473" operator="equal">
      <formula>4</formula>
    </cfRule>
  </conditionalFormatting>
  <conditionalFormatting sqref="Z1:Z1048576">
    <cfRule type="cellIs" dxfId="471" priority="472" operator="equal">
      <formula>4</formula>
    </cfRule>
  </conditionalFormatting>
  <conditionalFormatting sqref="Z1:Z1048576">
    <cfRule type="cellIs" dxfId="470" priority="470" operator="equal">
      <formula>3</formula>
    </cfRule>
    <cfRule type="cellIs" dxfId="469" priority="471" operator="equal">
      <formula>4</formula>
    </cfRule>
  </conditionalFormatting>
  <conditionalFormatting sqref="Z1:Z1048576">
    <cfRule type="cellIs" dxfId="468" priority="469" operator="equal">
      <formula>4</formula>
    </cfRule>
  </conditionalFormatting>
  <conditionalFormatting sqref="Z1:Z1048576">
    <cfRule type="cellIs" dxfId="467" priority="468" operator="equal">
      <formula>4</formula>
    </cfRule>
  </conditionalFormatting>
  <conditionalFormatting sqref="Z1:Z1048576">
    <cfRule type="cellIs" dxfId="466" priority="467" operator="equal">
      <formula>4</formula>
    </cfRule>
  </conditionalFormatting>
  <conditionalFormatting sqref="Z1:Z1048576">
    <cfRule type="cellIs" dxfId="465" priority="466" operator="equal">
      <formula>4</formula>
    </cfRule>
  </conditionalFormatting>
  <conditionalFormatting sqref="Z1:Z1048576">
    <cfRule type="cellIs" dxfId="464" priority="465" operator="equal">
      <formula>4</formula>
    </cfRule>
  </conditionalFormatting>
  <conditionalFormatting sqref="Z1:Z1048576">
    <cfRule type="cellIs" dxfId="463" priority="464" operator="equal">
      <formula>4</formula>
    </cfRule>
  </conditionalFormatting>
  <conditionalFormatting sqref="Z1:Z1048576">
    <cfRule type="cellIs" dxfId="462" priority="463" operator="equal">
      <formula>4</formula>
    </cfRule>
  </conditionalFormatting>
  <conditionalFormatting sqref="Z1:Z1048576">
    <cfRule type="cellIs" dxfId="461" priority="461" operator="equal">
      <formula>3</formula>
    </cfRule>
    <cfRule type="cellIs" dxfId="460" priority="462" operator="equal">
      <formula>4</formula>
    </cfRule>
  </conditionalFormatting>
  <conditionalFormatting sqref="Z1:Z1048576">
    <cfRule type="cellIs" dxfId="459" priority="460" operator="equal">
      <formula>4</formula>
    </cfRule>
  </conditionalFormatting>
  <conditionalFormatting sqref="Z1:Z1048576">
    <cfRule type="cellIs" dxfId="458" priority="459" operator="equal">
      <formula>4</formula>
    </cfRule>
  </conditionalFormatting>
  <conditionalFormatting sqref="Z1:Z1048576">
    <cfRule type="cellIs" dxfId="457" priority="458" operator="equal">
      <formula>4</formula>
    </cfRule>
  </conditionalFormatting>
  <conditionalFormatting sqref="Z1:Z1048576">
    <cfRule type="cellIs" dxfId="456" priority="457" operator="equal">
      <formula>4</formula>
    </cfRule>
  </conditionalFormatting>
  <conditionalFormatting sqref="Z1:Z1048576">
    <cfRule type="cellIs" dxfId="455" priority="456" operator="equal">
      <formula>4</formula>
    </cfRule>
  </conditionalFormatting>
  <conditionalFormatting sqref="Z1:Z1048576">
    <cfRule type="cellIs" dxfId="454" priority="455" operator="equal">
      <formula>4</formula>
    </cfRule>
  </conditionalFormatting>
  <conditionalFormatting sqref="Z1:Z1048576">
    <cfRule type="cellIs" dxfId="453" priority="453" operator="equal">
      <formula>3</formula>
    </cfRule>
    <cfRule type="cellIs" dxfId="452" priority="454" operator="equal">
      <formula>4</formula>
    </cfRule>
  </conditionalFormatting>
  <conditionalFormatting sqref="Z1:Z1048576">
    <cfRule type="cellIs" dxfId="451" priority="452" operator="equal">
      <formula>4</formula>
    </cfRule>
  </conditionalFormatting>
  <conditionalFormatting sqref="Z1:Z1048576">
    <cfRule type="cellIs" dxfId="450" priority="451" operator="equal">
      <formula>4</formula>
    </cfRule>
  </conditionalFormatting>
  <conditionalFormatting sqref="Z1:Z1048576">
    <cfRule type="cellIs" dxfId="449" priority="450" operator="equal">
      <formula>4</formula>
    </cfRule>
  </conditionalFormatting>
  <conditionalFormatting sqref="Z1:Z1048576">
    <cfRule type="cellIs" dxfId="448" priority="449" operator="equal">
      <formula>4</formula>
    </cfRule>
  </conditionalFormatting>
  <conditionalFormatting sqref="Z1:Z1048576">
    <cfRule type="cellIs" dxfId="447" priority="448" operator="equal">
      <formula>4</formula>
    </cfRule>
  </conditionalFormatting>
  <conditionalFormatting sqref="Z1:Z1048576">
    <cfRule type="cellIs" dxfId="446" priority="446" operator="equal">
      <formula>3</formula>
    </cfRule>
    <cfRule type="cellIs" dxfId="445" priority="447" operator="equal">
      <formula>4</formula>
    </cfRule>
  </conditionalFormatting>
  <conditionalFormatting sqref="Z1:Z1048576">
    <cfRule type="cellIs" dxfId="444" priority="445" operator="equal">
      <formula>4</formula>
    </cfRule>
  </conditionalFormatting>
  <conditionalFormatting sqref="Z1:Z1048576">
    <cfRule type="cellIs" dxfId="443" priority="444" operator="equal">
      <formula>4</formula>
    </cfRule>
  </conditionalFormatting>
  <conditionalFormatting sqref="Z1:Z1048576">
    <cfRule type="cellIs" dxfId="442" priority="443" operator="equal">
      <formula>4</formula>
    </cfRule>
  </conditionalFormatting>
  <conditionalFormatting sqref="Z1:Z1048576">
    <cfRule type="cellIs" dxfId="441" priority="442" operator="equal">
      <formula>4</formula>
    </cfRule>
  </conditionalFormatting>
  <conditionalFormatting sqref="Z1:Z1048576">
    <cfRule type="cellIs" dxfId="440" priority="440" operator="equal">
      <formula>3</formula>
    </cfRule>
    <cfRule type="cellIs" dxfId="439" priority="441" operator="equal">
      <formula>4</formula>
    </cfRule>
  </conditionalFormatting>
  <conditionalFormatting sqref="Z1:Z1048576">
    <cfRule type="cellIs" dxfId="438" priority="439" operator="equal">
      <formula>4</formula>
    </cfRule>
  </conditionalFormatting>
  <conditionalFormatting sqref="Z1:Z1048576">
    <cfRule type="cellIs" dxfId="437" priority="438" operator="equal">
      <formula>4</formula>
    </cfRule>
  </conditionalFormatting>
  <conditionalFormatting sqref="Z1:Z1048576">
    <cfRule type="cellIs" dxfId="436" priority="437" operator="equal">
      <formula>4</formula>
    </cfRule>
  </conditionalFormatting>
  <conditionalFormatting sqref="Z1:Z1048576">
    <cfRule type="cellIs" dxfId="435" priority="435" operator="equal">
      <formula>3</formula>
    </cfRule>
    <cfRule type="cellIs" dxfId="434" priority="436" operator="equal">
      <formula>4</formula>
    </cfRule>
  </conditionalFormatting>
  <conditionalFormatting sqref="Z1:Z1048576">
    <cfRule type="cellIs" dxfId="433" priority="434" operator="equal">
      <formula>4</formula>
    </cfRule>
  </conditionalFormatting>
  <conditionalFormatting sqref="Z1:Z1048576">
    <cfRule type="cellIs" dxfId="432" priority="433" operator="equal">
      <formula>4</formula>
    </cfRule>
  </conditionalFormatting>
  <conditionalFormatting sqref="Z1:Z1048576">
    <cfRule type="cellIs" dxfId="431" priority="431" operator="equal">
      <formula>3</formula>
    </cfRule>
    <cfRule type="cellIs" dxfId="430" priority="432" operator="equal">
      <formula>4</formula>
    </cfRule>
  </conditionalFormatting>
  <conditionalFormatting sqref="Z1:Z1048576">
    <cfRule type="cellIs" dxfId="429" priority="430" operator="equal">
      <formula>4</formula>
    </cfRule>
  </conditionalFormatting>
  <conditionalFormatting sqref="Z1:Z1048576">
    <cfRule type="cellIs" dxfId="428" priority="428" operator="equal">
      <formula>3</formula>
    </cfRule>
    <cfRule type="cellIs" dxfId="427" priority="429" operator="equal">
      <formula>4</formula>
    </cfRule>
  </conditionalFormatting>
  <conditionalFormatting sqref="Z1:Z1048576">
    <cfRule type="cellIs" dxfId="426" priority="425" operator="equal">
      <formula>2</formula>
    </cfRule>
    <cfRule type="cellIs" dxfId="425" priority="426" operator="equal">
      <formula>3</formula>
    </cfRule>
    <cfRule type="cellIs" dxfId="424" priority="427" operator="equal">
      <formula>4</formula>
    </cfRule>
  </conditionalFormatting>
  <conditionalFormatting sqref="AB1:AB1048576">
    <cfRule type="cellIs" dxfId="423" priority="424" operator="equal">
      <formula>4</formula>
    </cfRule>
  </conditionalFormatting>
  <conditionalFormatting sqref="AB1:AB1048576">
    <cfRule type="cellIs" dxfId="422" priority="423" operator="equal">
      <formula>4</formula>
    </cfRule>
  </conditionalFormatting>
  <conditionalFormatting sqref="AB2">
    <cfRule type="cellIs" dxfId="421" priority="422" operator="equal">
      <formula>4</formula>
    </cfRule>
  </conditionalFormatting>
  <conditionalFormatting sqref="AB2">
    <cfRule type="cellIs" dxfId="420" priority="421" operator="equal">
      <formula>4</formula>
    </cfRule>
  </conditionalFormatting>
  <conditionalFormatting sqref="AB1:AB1048576">
    <cfRule type="cellIs" dxfId="419" priority="420" operator="equal">
      <formula>4</formula>
    </cfRule>
  </conditionalFormatting>
  <conditionalFormatting sqref="AB1:AB1048576">
    <cfRule type="cellIs" dxfId="418" priority="419" operator="equal">
      <formula>4</formula>
    </cfRule>
  </conditionalFormatting>
  <conditionalFormatting sqref="AB2">
    <cfRule type="cellIs" dxfId="417" priority="418" operator="equal">
      <formula>4</formula>
    </cfRule>
  </conditionalFormatting>
  <conditionalFormatting sqref="AB2">
    <cfRule type="cellIs" dxfId="416" priority="417" operator="equal">
      <formula>4</formula>
    </cfRule>
  </conditionalFormatting>
  <conditionalFormatting sqref="AB1:AB1048576">
    <cfRule type="cellIs" dxfId="415" priority="416" operator="equal">
      <formula>4</formula>
    </cfRule>
  </conditionalFormatting>
  <conditionalFormatting sqref="AB1:AB1048576">
    <cfRule type="cellIs" dxfId="414" priority="415" operator="equal">
      <formula>4</formula>
    </cfRule>
  </conditionalFormatting>
  <conditionalFormatting sqref="AB2">
    <cfRule type="cellIs" dxfId="413" priority="414" operator="equal">
      <formula>4</formula>
    </cfRule>
  </conditionalFormatting>
  <conditionalFormatting sqref="AB2">
    <cfRule type="cellIs" dxfId="412" priority="413" operator="equal">
      <formula>4</formula>
    </cfRule>
  </conditionalFormatting>
  <conditionalFormatting sqref="AB1:AB1048576">
    <cfRule type="cellIs" dxfId="411" priority="412" operator="equal">
      <formula>4</formula>
    </cfRule>
  </conditionalFormatting>
  <conditionalFormatting sqref="AB1:AB1048576">
    <cfRule type="cellIs" dxfId="410" priority="411" operator="equal">
      <formula>4</formula>
    </cfRule>
  </conditionalFormatting>
  <conditionalFormatting sqref="AB1:AB1048576">
    <cfRule type="cellIs" dxfId="409" priority="410" operator="equal">
      <formula>4</formula>
    </cfRule>
  </conditionalFormatting>
  <conditionalFormatting sqref="AB1:AB1048576">
    <cfRule type="cellIs" dxfId="408" priority="409" operator="equal">
      <formula>4</formula>
    </cfRule>
  </conditionalFormatting>
  <conditionalFormatting sqref="AB1:AB1048576">
    <cfRule type="cellIs" dxfId="407" priority="408" operator="equal">
      <formula>4</formula>
    </cfRule>
  </conditionalFormatting>
  <conditionalFormatting sqref="AB1:AB1048576">
    <cfRule type="cellIs" dxfId="406" priority="407" operator="equal">
      <formula>4</formula>
    </cfRule>
  </conditionalFormatting>
  <conditionalFormatting sqref="AB1:AB1048576">
    <cfRule type="cellIs" dxfId="405" priority="406" operator="equal">
      <formula>4</formula>
    </cfRule>
  </conditionalFormatting>
  <conditionalFormatting sqref="AB1:AB1048576">
    <cfRule type="cellIs" dxfId="404" priority="405" operator="equal">
      <formula>4</formula>
    </cfRule>
  </conditionalFormatting>
  <conditionalFormatting sqref="AB1:AB1048576">
    <cfRule type="cellIs" dxfId="403" priority="404" operator="equal">
      <formula>4</formula>
    </cfRule>
  </conditionalFormatting>
  <conditionalFormatting sqref="AB1:AB1048576">
    <cfRule type="cellIs" dxfId="402" priority="402" operator="equal">
      <formula>3</formula>
    </cfRule>
    <cfRule type="cellIs" dxfId="401" priority="403" operator="equal">
      <formula>4</formula>
    </cfRule>
  </conditionalFormatting>
  <conditionalFormatting sqref="AB1:AB1048576">
    <cfRule type="cellIs" dxfId="400" priority="401" operator="equal">
      <formula>4</formula>
    </cfRule>
  </conditionalFormatting>
  <conditionalFormatting sqref="AB1:AB1048576">
    <cfRule type="cellIs" dxfId="399" priority="400" operator="equal">
      <formula>4</formula>
    </cfRule>
  </conditionalFormatting>
  <conditionalFormatting sqref="AB2">
    <cfRule type="cellIs" dxfId="398" priority="399" operator="equal">
      <formula>4</formula>
    </cfRule>
  </conditionalFormatting>
  <conditionalFormatting sqref="AB2">
    <cfRule type="cellIs" dxfId="397" priority="398" operator="equal">
      <formula>4</formula>
    </cfRule>
  </conditionalFormatting>
  <conditionalFormatting sqref="AB1:AB1048576">
    <cfRule type="cellIs" dxfId="396" priority="397" operator="equal">
      <formula>4</formula>
    </cfRule>
  </conditionalFormatting>
  <conditionalFormatting sqref="AB1:AB1048576">
    <cfRule type="cellIs" dxfId="395" priority="396" operator="equal">
      <formula>4</formula>
    </cfRule>
  </conditionalFormatting>
  <conditionalFormatting sqref="AB2">
    <cfRule type="cellIs" dxfId="394" priority="395" operator="equal">
      <formula>4</formula>
    </cfRule>
  </conditionalFormatting>
  <conditionalFormatting sqref="AB2">
    <cfRule type="cellIs" dxfId="393" priority="394" operator="equal">
      <formula>4</formula>
    </cfRule>
  </conditionalFormatting>
  <conditionalFormatting sqref="AB1:AB1048576">
    <cfRule type="cellIs" dxfId="392" priority="393" operator="equal">
      <formula>4</formula>
    </cfRule>
  </conditionalFormatting>
  <conditionalFormatting sqref="AB1:AB1048576">
    <cfRule type="cellIs" dxfId="391" priority="392" operator="equal">
      <formula>4</formula>
    </cfRule>
  </conditionalFormatting>
  <conditionalFormatting sqref="AB1:AB1048576">
    <cfRule type="cellIs" dxfId="390" priority="391" operator="equal">
      <formula>4</formula>
    </cfRule>
  </conditionalFormatting>
  <conditionalFormatting sqref="AB1:AB1048576">
    <cfRule type="cellIs" dxfId="389" priority="390" operator="equal">
      <formula>4</formula>
    </cfRule>
  </conditionalFormatting>
  <conditionalFormatting sqref="AB1:AB1048576">
    <cfRule type="cellIs" dxfId="388" priority="389" operator="equal">
      <formula>4</formula>
    </cfRule>
  </conditionalFormatting>
  <conditionalFormatting sqref="AB1:AB1048576">
    <cfRule type="cellIs" dxfId="387" priority="388" operator="equal">
      <formula>4</formula>
    </cfRule>
  </conditionalFormatting>
  <conditionalFormatting sqref="AB1:AB1048576">
    <cfRule type="cellIs" dxfId="386" priority="387" operator="equal">
      <formula>4</formula>
    </cfRule>
  </conditionalFormatting>
  <conditionalFormatting sqref="AB1:AB1048576">
    <cfRule type="cellIs" dxfId="385" priority="386" operator="equal">
      <formula>4</formula>
    </cfRule>
  </conditionalFormatting>
  <conditionalFormatting sqref="AB1:AB1048576">
    <cfRule type="cellIs" dxfId="384" priority="385" operator="equal">
      <formula>4</formula>
    </cfRule>
  </conditionalFormatting>
  <conditionalFormatting sqref="AB1:AB1048576">
    <cfRule type="cellIs" dxfId="383" priority="383" operator="equal">
      <formula>3</formula>
    </cfRule>
    <cfRule type="cellIs" dxfId="382" priority="384" operator="equal">
      <formula>4</formula>
    </cfRule>
  </conditionalFormatting>
  <conditionalFormatting sqref="AB1:AB1048576">
    <cfRule type="cellIs" dxfId="381" priority="382" operator="equal">
      <formula>4</formula>
    </cfRule>
  </conditionalFormatting>
  <conditionalFormatting sqref="AB1:AB1048576">
    <cfRule type="cellIs" dxfId="380" priority="381" operator="equal">
      <formula>4</formula>
    </cfRule>
  </conditionalFormatting>
  <conditionalFormatting sqref="AB2">
    <cfRule type="cellIs" dxfId="379" priority="380" operator="equal">
      <formula>4</formula>
    </cfRule>
  </conditionalFormatting>
  <conditionalFormatting sqref="AB2">
    <cfRule type="cellIs" dxfId="378" priority="379" operator="equal">
      <formula>4</formula>
    </cfRule>
  </conditionalFormatting>
  <conditionalFormatting sqref="AB1:AB1048576">
    <cfRule type="cellIs" dxfId="377" priority="378" operator="equal">
      <formula>4</formula>
    </cfRule>
  </conditionalFormatting>
  <conditionalFormatting sqref="AB1:AB1048576">
    <cfRule type="cellIs" dxfId="376" priority="377" operator="equal">
      <formula>4</formula>
    </cfRule>
  </conditionalFormatting>
  <conditionalFormatting sqref="AB1:AB1048576">
    <cfRule type="cellIs" dxfId="375" priority="376" operator="equal">
      <formula>4</formula>
    </cfRule>
  </conditionalFormatting>
  <conditionalFormatting sqref="AB1:AB1048576">
    <cfRule type="cellIs" dxfId="374" priority="375" operator="equal">
      <formula>4</formula>
    </cfRule>
  </conditionalFormatting>
  <conditionalFormatting sqref="AB1:AB1048576">
    <cfRule type="cellIs" dxfId="373" priority="374" operator="equal">
      <formula>4</formula>
    </cfRule>
  </conditionalFormatting>
  <conditionalFormatting sqref="AB1:AB1048576">
    <cfRule type="cellIs" dxfId="372" priority="373" operator="equal">
      <formula>4</formula>
    </cfRule>
  </conditionalFormatting>
  <conditionalFormatting sqref="AB1:AB1048576">
    <cfRule type="cellIs" dxfId="371" priority="372" operator="equal">
      <formula>4</formula>
    </cfRule>
  </conditionalFormatting>
  <conditionalFormatting sqref="AB1:AB1048576">
    <cfRule type="cellIs" dxfId="370" priority="371" operator="equal">
      <formula>4</formula>
    </cfRule>
  </conditionalFormatting>
  <conditionalFormatting sqref="AB1:AB1048576">
    <cfRule type="cellIs" dxfId="369" priority="370" operator="equal">
      <formula>4</formula>
    </cfRule>
  </conditionalFormatting>
  <conditionalFormatting sqref="AB1:AB1048576">
    <cfRule type="cellIs" dxfId="368" priority="368" operator="equal">
      <formula>3</formula>
    </cfRule>
    <cfRule type="cellIs" dxfId="367" priority="369" operator="equal">
      <formula>4</formula>
    </cfRule>
  </conditionalFormatting>
  <conditionalFormatting sqref="AB1:AB1048576">
    <cfRule type="cellIs" dxfId="366" priority="367" operator="equal">
      <formula>4</formula>
    </cfRule>
  </conditionalFormatting>
  <conditionalFormatting sqref="AB1:AB1048576">
    <cfRule type="cellIs" dxfId="365" priority="366" operator="equal">
      <formula>4</formula>
    </cfRule>
  </conditionalFormatting>
  <conditionalFormatting sqref="AB1:AB1048576">
    <cfRule type="cellIs" dxfId="364" priority="365" operator="equal">
      <formula>4</formula>
    </cfRule>
  </conditionalFormatting>
  <conditionalFormatting sqref="AB1:AB1048576">
    <cfRule type="cellIs" dxfId="363" priority="364" operator="equal">
      <formula>4</formula>
    </cfRule>
  </conditionalFormatting>
  <conditionalFormatting sqref="AB1:AB1048576">
    <cfRule type="cellIs" dxfId="362" priority="363" operator="equal">
      <formula>4</formula>
    </cfRule>
  </conditionalFormatting>
  <conditionalFormatting sqref="AB1:AB1048576">
    <cfRule type="cellIs" dxfId="361" priority="362" operator="equal">
      <formula>4</formula>
    </cfRule>
  </conditionalFormatting>
  <conditionalFormatting sqref="AB1:AB1048576">
    <cfRule type="cellIs" dxfId="360" priority="361" operator="equal">
      <formula>4</formula>
    </cfRule>
  </conditionalFormatting>
  <conditionalFormatting sqref="AB1:AB1048576">
    <cfRule type="cellIs" dxfId="359" priority="360" operator="equal">
      <formula>4</formula>
    </cfRule>
  </conditionalFormatting>
  <conditionalFormatting sqref="AB1:AB1048576">
    <cfRule type="cellIs" dxfId="358" priority="359" operator="equal">
      <formula>4</formula>
    </cfRule>
  </conditionalFormatting>
  <conditionalFormatting sqref="AB1:AB1048576">
    <cfRule type="cellIs" dxfId="357" priority="357" operator="equal">
      <formula>3</formula>
    </cfRule>
    <cfRule type="cellIs" dxfId="356" priority="358" operator="equal">
      <formula>4</formula>
    </cfRule>
  </conditionalFormatting>
  <conditionalFormatting sqref="AB1:AB1048576">
    <cfRule type="cellIs" dxfId="355" priority="356" operator="equal">
      <formula>4</formula>
    </cfRule>
  </conditionalFormatting>
  <conditionalFormatting sqref="AB1:AB1048576">
    <cfRule type="cellIs" dxfId="354" priority="355" operator="equal">
      <formula>4</formula>
    </cfRule>
  </conditionalFormatting>
  <conditionalFormatting sqref="AB1:AB1048576">
    <cfRule type="cellIs" dxfId="353" priority="354" operator="equal">
      <formula>4</formula>
    </cfRule>
  </conditionalFormatting>
  <conditionalFormatting sqref="AB1:AB1048576">
    <cfRule type="cellIs" dxfId="352" priority="353" operator="equal">
      <formula>4</formula>
    </cfRule>
  </conditionalFormatting>
  <conditionalFormatting sqref="AB1:AB1048576">
    <cfRule type="cellIs" dxfId="351" priority="352" operator="equal">
      <formula>4</formula>
    </cfRule>
  </conditionalFormatting>
  <conditionalFormatting sqref="AB1:AB1048576">
    <cfRule type="cellIs" dxfId="350" priority="351" operator="equal">
      <formula>4</formula>
    </cfRule>
  </conditionalFormatting>
  <conditionalFormatting sqref="AB1:AB1048576">
    <cfRule type="cellIs" dxfId="349" priority="350" operator="equal">
      <formula>4</formula>
    </cfRule>
  </conditionalFormatting>
  <conditionalFormatting sqref="AB1:AB1048576">
    <cfRule type="cellIs" dxfId="348" priority="348" operator="equal">
      <formula>3</formula>
    </cfRule>
    <cfRule type="cellIs" dxfId="347" priority="349" operator="equal">
      <formula>4</formula>
    </cfRule>
  </conditionalFormatting>
  <conditionalFormatting sqref="AB1:AB1048576">
    <cfRule type="cellIs" dxfId="346" priority="347" operator="equal">
      <formula>4</formula>
    </cfRule>
  </conditionalFormatting>
  <conditionalFormatting sqref="AB1:AB1048576">
    <cfRule type="cellIs" dxfId="345" priority="346" operator="equal">
      <formula>4</formula>
    </cfRule>
  </conditionalFormatting>
  <conditionalFormatting sqref="AB1:AB1048576">
    <cfRule type="cellIs" dxfId="344" priority="345" operator="equal">
      <formula>4</formula>
    </cfRule>
  </conditionalFormatting>
  <conditionalFormatting sqref="AB1:AB1048576">
    <cfRule type="cellIs" dxfId="343" priority="344" operator="equal">
      <formula>4</formula>
    </cfRule>
  </conditionalFormatting>
  <conditionalFormatting sqref="AB1:AB1048576">
    <cfRule type="cellIs" dxfId="342" priority="343" operator="equal">
      <formula>4</formula>
    </cfRule>
  </conditionalFormatting>
  <conditionalFormatting sqref="AB1:AB1048576">
    <cfRule type="cellIs" dxfId="341" priority="342" operator="equal">
      <formula>4</formula>
    </cfRule>
  </conditionalFormatting>
  <conditionalFormatting sqref="AB1:AB1048576">
    <cfRule type="cellIs" dxfId="340" priority="340" operator="equal">
      <formula>3</formula>
    </cfRule>
    <cfRule type="cellIs" dxfId="339" priority="341" operator="equal">
      <formula>4</formula>
    </cfRule>
  </conditionalFormatting>
  <conditionalFormatting sqref="AB1:AB1048576">
    <cfRule type="cellIs" dxfId="338" priority="339" operator="equal">
      <formula>4</formula>
    </cfRule>
  </conditionalFormatting>
  <conditionalFormatting sqref="AB1:AB1048576">
    <cfRule type="cellIs" dxfId="337" priority="338" operator="equal">
      <formula>4</formula>
    </cfRule>
  </conditionalFormatting>
  <conditionalFormatting sqref="AB1:AB1048576">
    <cfRule type="cellIs" dxfId="336" priority="337" operator="equal">
      <formula>4</formula>
    </cfRule>
  </conditionalFormatting>
  <conditionalFormatting sqref="AB1:AB1048576">
    <cfRule type="cellIs" dxfId="335" priority="336" operator="equal">
      <formula>4</formula>
    </cfRule>
  </conditionalFormatting>
  <conditionalFormatting sqref="AB1:AB1048576">
    <cfRule type="cellIs" dxfId="334" priority="335" operator="equal">
      <formula>4</formula>
    </cfRule>
  </conditionalFormatting>
  <conditionalFormatting sqref="AB1:AB1048576">
    <cfRule type="cellIs" dxfId="333" priority="333" operator="equal">
      <formula>3</formula>
    </cfRule>
    <cfRule type="cellIs" dxfId="332" priority="334" operator="equal">
      <formula>4</formula>
    </cfRule>
  </conditionalFormatting>
  <conditionalFormatting sqref="AB1:AB1048576">
    <cfRule type="cellIs" dxfId="331" priority="332" operator="equal">
      <formula>4</formula>
    </cfRule>
  </conditionalFormatting>
  <conditionalFormatting sqref="AB1:AB1048576">
    <cfRule type="cellIs" dxfId="330" priority="331" operator="equal">
      <formula>4</formula>
    </cfRule>
  </conditionalFormatting>
  <conditionalFormatting sqref="AB1:AB1048576">
    <cfRule type="cellIs" dxfId="329" priority="330" operator="equal">
      <formula>4</formula>
    </cfRule>
  </conditionalFormatting>
  <conditionalFormatting sqref="AB1:AB1048576">
    <cfRule type="cellIs" dxfId="328" priority="329" operator="equal">
      <formula>4</formula>
    </cfRule>
  </conditionalFormatting>
  <conditionalFormatting sqref="AB1:AB1048576">
    <cfRule type="cellIs" dxfId="327" priority="327" operator="equal">
      <formula>3</formula>
    </cfRule>
    <cfRule type="cellIs" dxfId="326" priority="328" operator="equal">
      <formula>4</formula>
    </cfRule>
  </conditionalFormatting>
  <conditionalFormatting sqref="AB1:AB1048576">
    <cfRule type="cellIs" dxfId="325" priority="326" operator="equal">
      <formula>4</formula>
    </cfRule>
  </conditionalFormatting>
  <conditionalFormatting sqref="AB1:AB1048576">
    <cfRule type="cellIs" dxfId="324" priority="325" operator="equal">
      <formula>4</formula>
    </cfRule>
  </conditionalFormatting>
  <conditionalFormatting sqref="AB1:AB1048576">
    <cfRule type="cellIs" dxfId="323" priority="324" operator="equal">
      <formula>4</formula>
    </cfRule>
  </conditionalFormatting>
  <conditionalFormatting sqref="AB1:AB1048576">
    <cfRule type="cellIs" dxfId="322" priority="322" operator="equal">
      <formula>3</formula>
    </cfRule>
    <cfRule type="cellIs" dxfId="321" priority="323" operator="equal">
      <formula>4</formula>
    </cfRule>
  </conditionalFormatting>
  <conditionalFormatting sqref="AB1:AB1048576">
    <cfRule type="cellIs" dxfId="320" priority="321" operator="equal">
      <formula>4</formula>
    </cfRule>
  </conditionalFormatting>
  <conditionalFormatting sqref="AB1:AB1048576">
    <cfRule type="cellIs" dxfId="319" priority="320" operator="equal">
      <formula>4</formula>
    </cfRule>
  </conditionalFormatting>
  <conditionalFormatting sqref="AB1:AB1048576">
    <cfRule type="cellIs" dxfId="318" priority="318" operator="equal">
      <formula>3</formula>
    </cfRule>
    <cfRule type="cellIs" dxfId="317" priority="319" operator="equal">
      <formula>4</formula>
    </cfRule>
  </conditionalFormatting>
  <conditionalFormatting sqref="AB1:AB1048576">
    <cfRule type="cellIs" dxfId="316" priority="317" operator="equal">
      <formula>4</formula>
    </cfRule>
  </conditionalFormatting>
  <conditionalFormatting sqref="AB1:AB1048576">
    <cfRule type="cellIs" dxfId="315" priority="315" operator="equal">
      <formula>3</formula>
    </cfRule>
    <cfRule type="cellIs" dxfId="314" priority="316" operator="equal">
      <formula>4</formula>
    </cfRule>
  </conditionalFormatting>
  <conditionalFormatting sqref="AB1:AB1048576">
    <cfRule type="cellIs" dxfId="313" priority="312" operator="equal">
      <formula>2</formula>
    </cfRule>
    <cfRule type="cellIs" dxfId="312" priority="313" operator="equal">
      <formula>3</formula>
    </cfRule>
    <cfRule type="cellIs" dxfId="311" priority="314" operator="equal">
      <formula>4</formula>
    </cfRule>
  </conditionalFormatting>
  <conditionalFormatting sqref="AD1:AD1048576">
    <cfRule type="cellIs" dxfId="310" priority="311" operator="equal">
      <formula>4</formula>
    </cfRule>
  </conditionalFormatting>
  <conditionalFormatting sqref="AD1:AD1048576">
    <cfRule type="cellIs" dxfId="309" priority="310" operator="equal">
      <formula>4</formula>
    </cfRule>
  </conditionalFormatting>
  <conditionalFormatting sqref="AD2">
    <cfRule type="cellIs" dxfId="308" priority="309" operator="equal">
      <formula>4</formula>
    </cfRule>
  </conditionalFormatting>
  <conditionalFormatting sqref="AD2">
    <cfRule type="cellIs" dxfId="307" priority="308" operator="equal">
      <formula>4</formula>
    </cfRule>
  </conditionalFormatting>
  <conditionalFormatting sqref="AD1:AD1048576">
    <cfRule type="cellIs" dxfId="306" priority="307" operator="equal">
      <formula>4</formula>
    </cfRule>
  </conditionalFormatting>
  <conditionalFormatting sqref="AD1:AD1048576">
    <cfRule type="cellIs" dxfId="305" priority="306" operator="equal">
      <formula>4</formula>
    </cfRule>
  </conditionalFormatting>
  <conditionalFormatting sqref="AD2">
    <cfRule type="cellIs" dxfId="304" priority="305" operator="equal">
      <formula>4</formula>
    </cfRule>
  </conditionalFormatting>
  <conditionalFormatting sqref="AD2">
    <cfRule type="cellIs" dxfId="303" priority="304" operator="equal">
      <formula>4</formula>
    </cfRule>
  </conditionalFormatting>
  <conditionalFormatting sqref="AD1:AD1048576">
    <cfRule type="cellIs" dxfId="302" priority="303" operator="equal">
      <formula>4</formula>
    </cfRule>
  </conditionalFormatting>
  <conditionalFormatting sqref="AD1:AD1048576">
    <cfRule type="cellIs" dxfId="301" priority="302" operator="equal">
      <formula>4</formula>
    </cfRule>
  </conditionalFormatting>
  <conditionalFormatting sqref="AD2">
    <cfRule type="cellIs" dxfId="300" priority="301" operator="equal">
      <formula>4</formula>
    </cfRule>
  </conditionalFormatting>
  <conditionalFormatting sqref="AD2">
    <cfRule type="cellIs" dxfId="299" priority="300" operator="equal">
      <formula>4</formula>
    </cfRule>
  </conditionalFormatting>
  <conditionalFormatting sqref="AD1:AD1048576">
    <cfRule type="cellIs" dxfId="298" priority="299" operator="equal">
      <formula>4</formula>
    </cfRule>
  </conditionalFormatting>
  <conditionalFormatting sqref="AD1:AD1048576">
    <cfRule type="cellIs" dxfId="297" priority="298" operator="equal">
      <formula>4</formula>
    </cfRule>
  </conditionalFormatting>
  <conditionalFormatting sqref="AD2">
    <cfRule type="cellIs" dxfId="296" priority="297" operator="equal">
      <formula>4</formula>
    </cfRule>
  </conditionalFormatting>
  <conditionalFormatting sqref="AD2">
    <cfRule type="cellIs" dxfId="295" priority="296" operator="equal">
      <formula>4</formula>
    </cfRule>
  </conditionalFormatting>
  <conditionalFormatting sqref="AD1:AD1048576">
    <cfRule type="cellIs" dxfId="294" priority="295" operator="equal">
      <formula>4</formula>
    </cfRule>
  </conditionalFormatting>
  <conditionalFormatting sqref="AD1:AD1048576">
    <cfRule type="cellIs" dxfId="293" priority="294" operator="equal">
      <formula>4</formula>
    </cfRule>
  </conditionalFormatting>
  <conditionalFormatting sqref="AD1:AD1048576">
    <cfRule type="cellIs" dxfId="292" priority="293" operator="equal">
      <formula>4</formula>
    </cfRule>
  </conditionalFormatting>
  <conditionalFormatting sqref="AD1:AD1048576">
    <cfRule type="cellIs" dxfId="291" priority="292" operator="equal">
      <formula>4</formula>
    </cfRule>
  </conditionalFormatting>
  <conditionalFormatting sqref="AD1:AD1048576">
    <cfRule type="cellIs" dxfId="290" priority="291" operator="equal">
      <formula>4</formula>
    </cfRule>
  </conditionalFormatting>
  <conditionalFormatting sqref="AD1:AD1048576">
    <cfRule type="cellIs" dxfId="289" priority="290" operator="equal">
      <formula>4</formula>
    </cfRule>
  </conditionalFormatting>
  <conditionalFormatting sqref="AD1:AD1048576">
    <cfRule type="cellIs" dxfId="288" priority="289" operator="equal">
      <formula>4</formula>
    </cfRule>
  </conditionalFormatting>
  <conditionalFormatting sqref="AD1:AD1048576">
    <cfRule type="cellIs" dxfId="287" priority="288" operator="equal">
      <formula>4</formula>
    </cfRule>
  </conditionalFormatting>
  <conditionalFormatting sqref="AD1:AD1048576">
    <cfRule type="cellIs" dxfId="286" priority="287" operator="equal">
      <formula>4</formula>
    </cfRule>
  </conditionalFormatting>
  <conditionalFormatting sqref="AD1:AD1048576">
    <cfRule type="cellIs" dxfId="285" priority="285" operator="equal">
      <formula>3</formula>
    </cfRule>
    <cfRule type="cellIs" dxfId="284" priority="286" operator="equal">
      <formula>4</formula>
    </cfRule>
  </conditionalFormatting>
  <conditionalFormatting sqref="AD1:AD1048576">
    <cfRule type="cellIs" dxfId="283" priority="284" operator="equal">
      <formula>4</formula>
    </cfRule>
  </conditionalFormatting>
  <conditionalFormatting sqref="AD1:AD1048576">
    <cfRule type="cellIs" dxfId="282" priority="283" operator="equal">
      <formula>4</formula>
    </cfRule>
  </conditionalFormatting>
  <conditionalFormatting sqref="AD2">
    <cfRule type="cellIs" dxfId="281" priority="282" operator="equal">
      <formula>4</formula>
    </cfRule>
  </conditionalFormatting>
  <conditionalFormatting sqref="AD2">
    <cfRule type="cellIs" dxfId="280" priority="281" operator="equal">
      <formula>4</formula>
    </cfRule>
  </conditionalFormatting>
  <conditionalFormatting sqref="AD1:AD1048576">
    <cfRule type="cellIs" dxfId="279" priority="280" operator="equal">
      <formula>4</formula>
    </cfRule>
  </conditionalFormatting>
  <conditionalFormatting sqref="AD1:AD1048576">
    <cfRule type="cellIs" dxfId="278" priority="279" operator="equal">
      <formula>4</formula>
    </cfRule>
  </conditionalFormatting>
  <conditionalFormatting sqref="AD2">
    <cfRule type="cellIs" dxfId="277" priority="278" operator="equal">
      <formula>4</formula>
    </cfRule>
  </conditionalFormatting>
  <conditionalFormatting sqref="AD2">
    <cfRule type="cellIs" dxfId="276" priority="277" operator="equal">
      <formula>4</formula>
    </cfRule>
  </conditionalFormatting>
  <conditionalFormatting sqref="AD1:AD1048576">
    <cfRule type="cellIs" dxfId="275" priority="276" operator="equal">
      <formula>4</formula>
    </cfRule>
  </conditionalFormatting>
  <conditionalFormatting sqref="AD1:AD1048576">
    <cfRule type="cellIs" dxfId="274" priority="275" operator="equal">
      <formula>4</formula>
    </cfRule>
  </conditionalFormatting>
  <conditionalFormatting sqref="AD2">
    <cfRule type="cellIs" dxfId="273" priority="274" operator="equal">
      <formula>4</formula>
    </cfRule>
  </conditionalFormatting>
  <conditionalFormatting sqref="AD2">
    <cfRule type="cellIs" dxfId="272" priority="273" operator="equal">
      <formula>4</formula>
    </cfRule>
  </conditionalFormatting>
  <conditionalFormatting sqref="AD1:AD1048576">
    <cfRule type="cellIs" dxfId="271" priority="272" operator="equal">
      <formula>4</formula>
    </cfRule>
  </conditionalFormatting>
  <conditionalFormatting sqref="AD1:AD1048576">
    <cfRule type="cellIs" dxfId="270" priority="271" operator="equal">
      <formula>4</formula>
    </cfRule>
  </conditionalFormatting>
  <conditionalFormatting sqref="AD1:AD1048576">
    <cfRule type="cellIs" dxfId="269" priority="270" operator="equal">
      <formula>4</formula>
    </cfRule>
  </conditionalFormatting>
  <conditionalFormatting sqref="AD1:AD1048576">
    <cfRule type="cellIs" dxfId="268" priority="269" operator="equal">
      <formula>4</formula>
    </cfRule>
  </conditionalFormatting>
  <conditionalFormatting sqref="AD1:AD1048576">
    <cfRule type="cellIs" dxfId="267" priority="268" operator="equal">
      <formula>4</formula>
    </cfRule>
  </conditionalFormatting>
  <conditionalFormatting sqref="AD1:AD1048576">
    <cfRule type="cellIs" dxfId="266" priority="267" operator="equal">
      <formula>4</formula>
    </cfRule>
  </conditionalFormatting>
  <conditionalFormatting sqref="AD1:AD1048576">
    <cfRule type="cellIs" dxfId="265" priority="266" operator="equal">
      <formula>4</formula>
    </cfRule>
  </conditionalFormatting>
  <conditionalFormatting sqref="AD1:AD1048576">
    <cfRule type="cellIs" dxfId="264" priority="265" operator="equal">
      <formula>4</formula>
    </cfRule>
  </conditionalFormatting>
  <conditionalFormatting sqref="AD1:AD1048576">
    <cfRule type="cellIs" dxfId="263" priority="264" operator="equal">
      <formula>4</formula>
    </cfRule>
  </conditionalFormatting>
  <conditionalFormatting sqref="AD1:AD1048576">
    <cfRule type="cellIs" dxfId="262" priority="262" operator="equal">
      <formula>3</formula>
    </cfRule>
    <cfRule type="cellIs" dxfId="261" priority="263" operator="equal">
      <formula>4</formula>
    </cfRule>
  </conditionalFormatting>
  <conditionalFormatting sqref="AD1:AD1048576">
    <cfRule type="cellIs" dxfId="260" priority="261" operator="equal">
      <formula>4</formula>
    </cfRule>
  </conditionalFormatting>
  <conditionalFormatting sqref="AD1:AD1048576">
    <cfRule type="cellIs" dxfId="259" priority="260" operator="equal">
      <formula>4</formula>
    </cfRule>
  </conditionalFormatting>
  <conditionalFormatting sqref="AD2">
    <cfRule type="cellIs" dxfId="258" priority="259" operator="equal">
      <formula>4</formula>
    </cfRule>
  </conditionalFormatting>
  <conditionalFormatting sqref="AD2">
    <cfRule type="cellIs" dxfId="257" priority="258" operator="equal">
      <formula>4</formula>
    </cfRule>
  </conditionalFormatting>
  <conditionalFormatting sqref="AD1:AD1048576">
    <cfRule type="cellIs" dxfId="256" priority="257" operator="equal">
      <formula>4</formula>
    </cfRule>
  </conditionalFormatting>
  <conditionalFormatting sqref="AD1:AD1048576">
    <cfRule type="cellIs" dxfId="255" priority="256" operator="equal">
      <formula>4</formula>
    </cfRule>
  </conditionalFormatting>
  <conditionalFormatting sqref="AD2">
    <cfRule type="cellIs" dxfId="254" priority="255" operator="equal">
      <formula>4</formula>
    </cfRule>
  </conditionalFormatting>
  <conditionalFormatting sqref="AD2">
    <cfRule type="cellIs" dxfId="253" priority="254" operator="equal">
      <formula>4</formula>
    </cfRule>
  </conditionalFormatting>
  <conditionalFormatting sqref="AD1:AD1048576">
    <cfRule type="cellIs" dxfId="252" priority="253" operator="equal">
      <formula>4</formula>
    </cfRule>
  </conditionalFormatting>
  <conditionalFormatting sqref="AD1:AD1048576">
    <cfRule type="cellIs" dxfId="251" priority="252" operator="equal">
      <formula>4</formula>
    </cfRule>
  </conditionalFormatting>
  <conditionalFormatting sqref="AD1:AD1048576">
    <cfRule type="cellIs" dxfId="250" priority="251" operator="equal">
      <formula>4</formula>
    </cfRule>
  </conditionalFormatting>
  <conditionalFormatting sqref="AD1:AD1048576">
    <cfRule type="cellIs" dxfId="249" priority="250" operator="equal">
      <formula>4</formula>
    </cfRule>
  </conditionalFormatting>
  <conditionalFormatting sqref="AD1:AD1048576">
    <cfRule type="cellIs" dxfId="248" priority="249" operator="equal">
      <formula>4</formula>
    </cfRule>
  </conditionalFormatting>
  <conditionalFormatting sqref="AD1:AD1048576">
    <cfRule type="cellIs" dxfId="247" priority="248" operator="equal">
      <formula>4</formula>
    </cfRule>
  </conditionalFormatting>
  <conditionalFormatting sqref="AD1:AD1048576">
    <cfRule type="cellIs" dxfId="246" priority="247" operator="equal">
      <formula>4</formula>
    </cfRule>
  </conditionalFormatting>
  <conditionalFormatting sqref="AD1:AD1048576">
    <cfRule type="cellIs" dxfId="245" priority="246" operator="equal">
      <formula>4</formula>
    </cfRule>
  </conditionalFormatting>
  <conditionalFormatting sqref="AD1:AD1048576">
    <cfRule type="cellIs" dxfId="244" priority="245" operator="equal">
      <formula>4</formula>
    </cfRule>
  </conditionalFormatting>
  <conditionalFormatting sqref="AD1:AD1048576">
    <cfRule type="cellIs" dxfId="243" priority="243" operator="equal">
      <formula>3</formula>
    </cfRule>
    <cfRule type="cellIs" dxfId="242" priority="244" operator="equal">
      <formula>4</formula>
    </cfRule>
  </conditionalFormatting>
  <conditionalFormatting sqref="AD1:AD1048576">
    <cfRule type="cellIs" dxfId="241" priority="242" operator="equal">
      <formula>4</formula>
    </cfRule>
  </conditionalFormatting>
  <conditionalFormatting sqref="AD1:AD1048576">
    <cfRule type="cellIs" dxfId="240" priority="241" operator="equal">
      <formula>4</formula>
    </cfRule>
  </conditionalFormatting>
  <conditionalFormatting sqref="AD2">
    <cfRule type="cellIs" dxfId="239" priority="240" operator="equal">
      <formula>4</formula>
    </cfRule>
  </conditionalFormatting>
  <conditionalFormatting sqref="AD2">
    <cfRule type="cellIs" dxfId="238" priority="239" operator="equal">
      <formula>4</formula>
    </cfRule>
  </conditionalFormatting>
  <conditionalFormatting sqref="AD1:AD1048576">
    <cfRule type="cellIs" dxfId="237" priority="238" operator="equal">
      <formula>4</formula>
    </cfRule>
  </conditionalFormatting>
  <conditionalFormatting sqref="AD1:AD1048576">
    <cfRule type="cellIs" dxfId="236" priority="237" operator="equal">
      <formula>4</formula>
    </cfRule>
  </conditionalFormatting>
  <conditionalFormatting sqref="AD1:AD1048576">
    <cfRule type="cellIs" dxfId="235" priority="236" operator="equal">
      <formula>4</formula>
    </cfRule>
  </conditionalFormatting>
  <conditionalFormatting sqref="AD1:AD1048576">
    <cfRule type="cellIs" dxfId="234" priority="235" operator="equal">
      <formula>4</formula>
    </cfRule>
  </conditionalFormatting>
  <conditionalFormatting sqref="AD1:AD1048576">
    <cfRule type="cellIs" dxfId="233" priority="234" operator="equal">
      <formula>4</formula>
    </cfRule>
  </conditionalFormatting>
  <conditionalFormatting sqref="AD1:AD1048576">
    <cfRule type="cellIs" dxfId="232" priority="233" operator="equal">
      <formula>4</formula>
    </cfRule>
  </conditionalFormatting>
  <conditionalFormatting sqref="AD1:AD1048576">
    <cfRule type="cellIs" dxfId="231" priority="232" operator="equal">
      <formula>4</formula>
    </cfRule>
  </conditionalFormatting>
  <conditionalFormatting sqref="AD1:AD1048576">
    <cfRule type="cellIs" dxfId="230" priority="231" operator="equal">
      <formula>4</formula>
    </cfRule>
  </conditionalFormatting>
  <conditionalFormatting sqref="AD1:AD1048576">
    <cfRule type="cellIs" dxfId="229" priority="230" operator="equal">
      <formula>4</formula>
    </cfRule>
  </conditionalFormatting>
  <conditionalFormatting sqref="AD1:AD1048576">
    <cfRule type="cellIs" dxfId="228" priority="228" operator="equal">
      <formula>3</formula>
    </cfRule>
    <cfRule type="cellIs" dxfId="227" priority="229" operator="equal">
      <formula>4</formula>
    </cfRule>
  </conditionalFormatting>
  <conditionalFormatting sqref="AD1:AD1048576">
    <cfRule type="cellIs" dxfId="226" priority="227" operator="equal">
      <formula>4</formula>
    </cfRule>
  </conditionalFormatting>
  <conditionalFormatting sqref="AD1:AD1048576">
    <cfRule type="cellIs" dxfId="225" priority="226" operator="equal">
      <formula>4</formula>
    </cfRule>
  </conditionalFormatting>
  <conditionalFormatting sqref="AD1:AD1048576">
    <cfRule type="cellIs" dxfId="224" priority="225" operator="equal">
      <formula>4</formula>
    </cfRule>
  </conditionalFormatting>
  <conditionalFormatting sqref="AD1:AD1048576">
    <cfRule type="cellIs" dxfId="223" priority="224" operator="equal">
      <formula>4</formula>
    </cfRule>
  </conditionalFormatting>
  <conditionalFormatting sqref="AD1:AD1048576">
    <cfRule type="cellIs" dxfId="222" priority="223" operator="equal">
      <formula>4</formula>
    </cfRule>
  </conditionalFormatting>
  <conditionalFormatting sqref="AD1:AD1048576">
    <cfRule type="cellIs" dxfId="221" priority="222" operator="equal">
      <formula>4</formula>
    </cfRule>
  </conditionalFormatting>
  <conditionalFormatting sqref="AD1:AD1048576">
    <cfRule type="cellIs" dxfId="220" priority="221" operator="equal">
      <formula>4</formula>
    </cfRule>
  </conditionalFormatting>
  <conditionalFormatting sqref="AD1:AD1048576">
    <cfRule type="cellIs" dxfId="219" priority="220" operator="equal">
      <formula>4</formula>
    </cfRule>
  </conditionalFormatting>
  <conditionalFormatting sqref="AD1:AD1048576">
    <cfRule type="cellIs" dxfId="218" priority="219" operator="equal">
      <formula>4</formula>
    </cfRule>
  </conditionalFormatting>
  <conditionalFormatting sqref="AD1:AD1048576">
    <cfRule type="cellIs" dxfId="217" priority="217" operator="equal">
      <formula>3</formula>
    </cfRule>
    <cfRule type="cellIs" dxfId="216" priority="218" operator="equal">
      <formula>4</formula>
    </cfRule>
  </conditionalFormatting>
  <conditionalFormatting sqref="AD1:AD1048576">
    <cfRule type="cellIs" dxfId="215" priority="216" operator="equal">
      <formula>4</formula>
    </cfRule>
  </conditionalFormatting>
  <conditionalFormatting sqref="AD1:AD1048576">
    <cfRule type="cellIs" dxfId="214" priority="215" operator="equal">
      <formula>4</formula>
    </cfRule>
  </conditionalFormatting>
  <conditionalFormatting sqref="AD1:AD1048576">
    <cfRule type="cellIs" dxfId="213" priority="214" operator="equal">
      <formula>4</formula>
    </cfRule>
  </conditionalFormatting>
  <conditionalFormatting sqref="AD1:AD1048576">
    <cfRule type="cellIs" dxfId="212" priority="213" operator="equal">
      <formula>4</formula>
    </cfRule>
  </conditionalFormatting>
  <conditionalFormatting sqref="AD1:AD1048576">
    <cfRule type="cellIs" dxfId="211" priority="212" operator="equal">
      <formula>4</formula>
    </cfRule>
  </conditionalFormatting>
  <conditionalFormatting sqref="AD1:AD1048576">
    <cfRule type="cellIs" dxfId="210" priority="211" operator="equal">
      <formula>4</formula>
    </cfRule>
  </conditionalFormatting>
  <conditionalFormatting sqref="AD1:AD1048576">
    <cfRule type="cellIs" dxfId="209" priority="210" operator="equal">
      <formula>4</formula>
    </cfRule>
  </conditionalFormatting>
  <conditionalFormatting sqref="AD1:AD1048576">
    <cfRule type="cellIs" dxfId="208" priority="208" operator="equal">
      <formula>3</formula>
    </cfRule>
    <cfRule type="cellIs" dxfId="207" priority="209" operator="equal">
      <formula>4</formula>
    </cfRule>
  </conditionalFormatting>
  <conditionalFormatting sqref="AD1:AD1048576">
    <cfRule type="cellIs" dxfId="206" priority="207" operator="equal">
      <formula>4</formula>
    </cfRule>
  </conditionalFormatting>
  <conditionalFormatting sqref="AD1:AD1048576">
    <cfRule type="cellIs" dxfId="205" priority="206" operator="equal">
      <formula>4</formula>
    </cfRule>
  </conditionalFormatting>
  <conditionalFormatting sqref="AD1:AD1048576">
    <cfRule type="cellIs" dxfId="204" priority="205" operator="equal">
      <formula>4</formula>
    </cfRule>
  </conditionalFormatting>
  <conditionalFormatting sqref="AD1:AD1048576">
    <cfRule type="cellIs" dxfId="203" priority="204" operator="equal">
      <formula>4</formula>
    </cfRule>
  </conditionalFormatting>
  <conditionalFormatting sqref="AD1:AD1048576">
    <cfRule type="cellIs" dxfId="202" priority="203" operator="equal">
      <formula>4</formula>
    </cfRule>
  </conditionalFormatting>
  <conditionalFormatting sqref="AD1:AD1048576">
    <cfRule type="cellIs" dxfId="201" priority="202" operator="equal">
      <formula>4</formula>
    </cfRule>
  </conditionalFormatting>
  <conditionalFormatting sqref="AD1:AD1048576">
    <cfRule type="cellIs" dxfId="200" priority="200" operator="equal">
      <formula>3</formula>
    </cfRule>
    <cfRule type="cellIs" dxfId="199" priority="201" operator="equal">
      <formula>4</formula>
    </cfRule>
  </conditionalFormatting>
  <conditionalFormatting sqref="AD1:AD1048576">
    <cfRule type="cellIs" dxfId="198" priority="199" operator="equal">
      <formula>4</formula>
    </cfRule>
  </conditionalFormatting>
  <conditionalFormatting sqref="AD1:AD1048576">
    <cfRule type="cellIs" dxfId="197" priority="198" operator="equal">
      <formula>4</formula>
    </cfRule>
  </conditionalFormatting>
  <conditionalFormatting sqref="AD1:AD1048576">
    <cfRule type="cellIs" dxfId="196" priority="197" operator="equal">
      <formula>4</formula>
    </cfRule>
  </conditionalFormatting>
  <conditionalFormatting sqref="AD1:AD1048576">
    <cfRule type="cellIs" dxfId="195" priority="196" operator="equal">
      <formula>4</formula>
    </cfRule>
  </conditionalFormatting>
  <conditionalFormatting sqref="AD1:AD1048576">
    <cfRule type="cellIs" dxfId="194" priority="195" operator="equal">
      <formula>4</formula>
    </cfRule>
  </conditionalFormatting>
  <conditionalFormatting sqref="AD1:AD1048576">
    <cfRule type="cellIs" dxfId="193" priority="193" operator="equal">
      <formula>3</formula>
    </cfRule>
    <cfRule type="cellIs" dxfId="192" priority="194" operator="equal">
      <formula>4</formula>
    </cfRule>
  </conditionalFormatting>
  <conditionalFormatting sqref="AD1:AD1048576">
    <cfRule type="cellIs" dxfId="191" priority="192" operator="equal">
      <formula>4</formula>
    </cfRule>
  </conditionalFormatting>
  <conditionalFormatting sqref="AD1:AD1048576">
    <cfRule type="cellIs" dxfId="190" priority="191" operator="equal">
      <formula>4</formula>
    </cfRule>
  </conditionalFormatting>
  <conditionalFormatting sqref="AD1:AD1048576">
    <cfRule type="cellIs" dxfId="189" priority="190" operator="equal">
      <formula>4</formula>
    </cfRule>
  </conditionalFormatting>
  <conditionalFormatting sqref="AD1:AD1048576">
    <cfRule type="cellIs" dxfId="188" priority="189" operator="equal">
      <formula>4</formula>
    </cfRule>
  </conditionalFormatting>
  <conditionalFormatting sqref="AD1:AD1048576">
    <cfRule type="cellIs" dxfId="187" priority="187" operator="equal">
      <formula>3</formula>
    </cfRule>
    <cfRule type="cellIs" dxfId="186" priority="188" operator="equal">
      <formula>4</formula>
    </cfRule>
  </conditionalFormatting>
  <conditionalFormatting sqref="AD1:AD1048576">
    <cfRule type="cellIs" dxfId="185" priority="186" operator="equal">
      <formula>4</formula>
    </cfRule>
  </conditionalFormatting>
  <conditionalFormatting sqref="AD1:AD1048576">
    <cfRule type="cellIs" dxfId="184" priority="185" operator="equal">
      <formula>4</formula>
    </cfRule>
  </conditionalFormatting>
  <conditionalFormatting sqref="AD1:AD1048576">
    <cfRule type="cellIs" dxfId="183" priority="184" operator="equal">
      <formula>4</formula>
    </cfRule>
  </conditionalFormatting>
  <conditionalFormatting sqref="AD1:AD1048576">
    <cfRule type="cellIs" dxfId="182" priority="182" operator="equal">
      <formula>3</formula>
    </cfRule>
    <cfRule type="cellIs" dxfId="181" priority="183" operator="equal">
      <formula>4</formula>
    </cfRule>
  </conditionalFormatting>
  <conditionalFormatting sqref="AD1:AD1048576">
    <cfRule type="cellIs" dxfId="180" priority="181" operator="equal">
      <formula>4</formula>
    </cfRule>
  </conditionalFormatting>
  <conditionalFormatting sqref="AD1:AD1048576">
    <cfRule type="cellIs" dxfId="179" priority="180" operator="equal">
      <formula>4</formula>
    </cfRule>
  </conditionalFormatting>
  <conditionalFormatting sqref="AD1:AD1048576">
    <cfRule type="cellIs" dxfId="178" priority="178" operator="equal">
      <formula>3</formula>
    </cfRule>
    <cfRule type="cellIs" dxfId="177" priority="179" operator="equal">
      <formula>4</formula>
    </cfRule>
  </conditionalFormatting>
  <conditionalFormatting sqref="AD1:AD1048576">
    <cfRule type="cellIs" dxfId="176" priority="177" operator="equal">
      <formula>4</formula>
    </cfRule>
  </conditionalFormatting>
  <conditionalFormatting sqref="AD1:AD1048576">
    <cfRule type="cellIs" dxfId="175" priority="175" operator="equal">
      <formula>3</formula>
    </cfRule>
    <cfRule type="cellIs" dxfId="174" priority="176" operator="equal">
      <formula>4</formula>
    </cfRule>
  </conditionalFormatting>
  <conditionalFormatting sqref="AD1:AD1048576">
    <cfRule type="cellIs" dxfId="173" priority="172" operator="equal">
      <formula>2</formula>
    </cfRule>
    <cfRule type="cellIs" dxfId="172" priority="173" operator="equal">
      <formula>3</formula>
    </cfRule>
    <cfRule type="cellIs" dxfId="171" priority="174" operator="equal">
      <formula>4</formula>
    </cfRule>
  </conditionalFormatting>
  <conditionalFormatting sqref="AF1:AF1048576">
    <cfRule type="cellIs" dxfId="170" priority="171" operator="equal">
      <formula>4</formula>
    </cfRule>
  </conditionalFormatting>
  <conditionalFormatting sqref="AF1:AF1048576">
    <cfRule type="cellIs" dxfId="169" priority="170" operator="equal">
      <formula>4</formula>
    </cfRule>
  </conditionalFormatting>
  <conditionalFormatting sqref="AF2">
    <cfRule type="cellIs" dxfId="168" priority="169" operator="equal">
      <formula>4</formula>
    </cfRule>
  </conditionalFormatting>
  <conditionalFormatting sqref="AF2">
    <cfRule type="cellIs" dxfId="167" priority="168" operator="equal">
      <formula>4</formula>
    </cfRule>
  </conditionalFormatting>
  <conditionalFormatting sqref="AF1:AF1048576">
    <cfRule type="cellIs" dxfId="166" priority="167" operator="equal">
      <formula>4</formula>
    </cfRule>
  </conditionalFormatting>
  <conditionalFormatting sqref="AF1:AF1048576">
    <cfRule type="cellIs" dxfId="165" priority="166" operator="equal">
      <formula>4</formula>
    </cfRule>
  </conditionalFormatting>
  <conditionalFormatting sqref="AF2">
    <cfRule type="cellIs" dxfId="164" priority="165" operator="equal">
      <formula>4</formula>
    </cfRule>
  </conditionalFormatting>
  <conditionalFormatting sqref="AF2">
    <cfRule type="cellIs" dxfId="163" priority="164" operator="equal">
      <formula>4</formula>
    </cfRule>
  </conditionalFormatting>
  <conditionalFormatting sqref="AF1:AF1048576">
    <cfRule type="cellIs" dxfId="162" priority="163" operator="equal">
      <formula>4</formula>
    </cfRule>
  </conditionalFormatting>
  <conditionalFormatting sqref="AF1:AF1048576">
    <cfRule type="cellIs" dxfId="161" priority="162" operator="equal">
      <formula>4</formula>
    </cfRule>
  </conditionalFormatting>
  <conditionalFormatting sqref="AF2">
    <cfRule type="cellIs" dxfId="160" priority="161" operator="equal">
      <formula>4</formula>
    </cfRule>
  </conditionalFormatting>
  <conditionalFormatting sqref="AF2">
    <cfRule type="cellIs" dxfId="159" priority="160" operator="equal">
      <formula>4</formula>
    </cfRule>
  </conditionalFormatting>
  <conditionalFormatting sqref="AF1:AF1048576">
    <cfRule type="cellIs" dxfId="158" priority="159" operator="equal">
      <formula>4</formula>
    </cfRule>
  </conditionalFormatting>
  <conditionalFormatting sqref="AF1:AF1048576">
    <cfRule type="cellIs" dxfId="157" priority="158" operator="equal">
      <formula>4</formula>
    </cfRule>
  </conditionalFormatting>
  <conditionalFormatting sqref="AF2">
    <cfRule type="cellIs" dxfId="156" priority="157" operator="equal">
      <formula>4</formula>
    </cfRule>
  </conditionalFormatting>
  <conditionalFormatting sqref="AF2">
    <cfRule type="cellIs" dxfId="155" priority="156" operator="equal">
      <formula>4</formula>
    </cfRule>
  </conditionalFormatting>
  <conditionalFormatting sqref="AF1:AF1048576">
    <cfRule type="cellIs" dxfId="154" priority="155" operator="equal">
      <formula>4</formula>
    </cfRule>
  </conditionalFormatting>
  <conditionalFormatting sqref="AF1:AF1048576">
    <cfRule type="cellIs" dxfId="153" priority="154" operator="equal">
      <formula>4</formula>
    </cfRule>
  </conditionalFormatting>
  <conditionalFormatting sqref="AF2">
    <cfRule type="cellIs" dxfId="152" priority="153" operator="equal">
      <formula>4</formula>
    </cfRule>
  </conditionalFormatting>
  <conditionalFormatting sqref="AF2">
    <cfRule type="cellIs" dxfId="151" priority="152" operator="equal">
      <formula>4</formula>
    </cfRule>
  </conditionalFormatting>
  <conditionalFormatting sqref="AF1:AF1048576">
    <cfRule type="cellIs" dxfId="150" priority="151" operator="equal">
      <formula>4</formula>
    </cfRule>
  </conditionalFormatting>
  <conditionalFormatting sqref="AF1:AF1048576">
    <cfRule type="cellIs" dxfId="149" priority="150" operator="equal">
      <formula>4</formula>
    </cfRule>
  </conditionalFormatting>
  <conditionalFormatting sqref="AF1:AF1048576">
    <cfRule type="cellIs" dxfId="148" priority="149" operator="equal">
      <formula>4</formula>
    </cfRule>
  </conditionalFormatting>
  <conditionalFormatting sqref="AF1:AF1048576">
    <cfRule type="cellIs" dxfId="147" priority="148" operator="equal">
      <formula>4</formula>
    </cfRule>
  </conditionalFormatting>
  <conditionalFormatting sqref="AF1:AF1048576">
    <cfRule type="cellIs" dxfId="146" priority="147" operator="equal">
      <formula>4</formula>
    </cfRule>
  </conditionalFormatting>
  <conditionalFormatting sqref="AF1:AF1048576">
    <cfRule type="cellIs" dxfId="145" priority="146" operator="equal">
      <formula>4</formula>
    </cfRule>
  </conditionalFormatting>
  <conditionalFormatting sqref="AF1:AF1048576">
    <cfRule type="cellIs" dxfId="144" priority="145" operator="equal">
      <formula>4</formula>
    </cfRule>
  </conditionalFormatting>
  <conditionalFormatting sqref="AF1:AF1048576">
    <cfRule type="cellIs" dxfId="143" priority="144" operator="equal">
      <formula>4</formula>
    </cfRule>
  </conditionalFormatting>
  <conditionalFormatting sqref="AF1:AF1048576">
    <cfRule type="cellIs" dxfId="142" priority="143" operator="equal">
      <formula>4</formula>
    </cfRule>
  </conditionalFormatting>
  <conditionalFormatting sqref="AF1:AF1048576">
    <cfRule type="cellIs" dxfId="141" priority="141" operator="equal">
      <formula>3</formula>
    </cfRule>
    <cfRule type="cellIs" dxfId="140" priority="142" operator="equal">
      <formula>4</formula>
    </cfRule>
  </conditionalFormatting>
  <conditionalFormatting sqref="AF1:AF1048576">
    <cfRule type="cellIs" dxfId="139" priority="140" operator="equal">
      <formula>4</formula>
    </cfRule>
  </conditionalFormatting>
  <conditionalFormatting sqref="AF1:AF1048576">
    <cfRule type="cellIs" dxfId="138" priority="139" operator="equal">
      <formula>4</formula>
    </cfRule>
  </conditionalFormatting>
  <conditionalFormatting sqref="AF2">
    <cfRule type="cellIs" dxfId="137" priority="138" operator="equal">
      <formula>4</formula>
    </cfRule>
  </conditionalFormatting>
  <conditionalFormatting sqref="AF2">
    <cfRule type="cellIs" dxfId="136" priority="137" operator="equal">
      <formula>4</formula>
    </cfRule>
  </conditionalFormatting>
  <conditionalFormatting sqref="AF1:AF1048576">
    <cfRule type="cellIs" dxfId="135" priority="136" operator="equal">
      <formula>4</formula>
    </cfRule>
  </conditionalFormatting>
  <conditionalFormatting sqref="AF1:AF1048576">
    <cfRule type="cellIs" dxfId="134" priority="135" operator="equal">
      <formula>4</formula>
    </cfRule>
  </conditionalFormatting>
  <conditionalFormatting sqref="AF2">
    <cfRule type="cellIs" dxfId="133" priority="134" operator="equal">
      <formula>4</formula>
    </cfRule>
  </conditionalFormatting>
  <conditionalFormatting sqref="AF2">
    <cfRule type="cellIs" dxfId="132" priority="133" operator="equal">
      <formula>4</formula>
    </cfRule>
  </conditionalFormatting>
  <conditionalFormatting sqref="AF1:AF1048576">
    <cfRule type="cellIs" dxfId="131" priority="132" operator="equal">
      <formula>4</formula>
    </cfRule>
  </conditionalFormatting>
  <conditionalFormatting sqref="AF1:AF1048576">
    <cfRule type="cellIs" dxfId="130" priority="131" operator="equal">
      <formula>4</formula>
    </cfRule>
  </conditionalFormatting>
  <conditionalFormatting sqref="AF2">
    <cfRule type="cellIs" dxfId="129" priority="130" operator="equal">
      <formula>4</formula>
    </cfRule>
  </conditionalFormatting>
  <conditionalFormatting sqref="AF2">
    <cfRule type="cellIs" dxfId="128" priority="129" operator="equal">
      <formula>4</formula>
    </cfRule>
  </conditionalFormatting>
  <conditionalFormatting sqref="AF1:AF1048576">
    <cfRule type="cellIs" dxfId="127" priority="128" operator="equal">
      <formula>4</formula>
    </cfRule>
  </conditionalFormatting>
  <conditionalFormatting sqref="AF1:AF1048576">
    <cfRule type="cellIs" dxfId="126" priority="127" operator="equal">
      <formula>4</formula>
    </cfRule>
  </conditionalFormatting>
  <conditionalFormatting sqref="AF2">
    <cfRule type="cellIs" dxfId="125" priority="126" operator="equal">
      <formula>4</formula>
    </cfRule>
  </conditionalFormatting>
  <conditionalFormatting sqref="AF2">
    <cfRule type="cellIs" dxfId="124" priority="125" operator="equal">
      <formula>4</formula>
    </cfRule>
  </conditionalFormatting>
  <conditionalFormatting sqref="AF1:AF1048576">
    <cfRule type="cellIs" dxfId="123" priority="124" operator="equal">
      <formula>4</formula>
    </cfRule>
  </conditionalFormatting>
  <conditionalFormatting sqref="AF1:AF1048576">
    <cfRule type="cellIs" dxfId="122" priority="123" operator="equal">
      <formula>4</formula>
    </cfRule>
  </conditionalFormatting>
  <conditionalFormatting sqref="AF1:AF1048576">
    <cfRule type="cellIs" dxfId="121" priority="122" operator="equal">
      <formula>4</formula>
    </cfRule>
  </conditionalFormatting>
  <conditionalFormatting sqref="AF1:AF1048576">
    <cfRule type="cellIs" dxfId="120" priority="121" operator="equal">
      <formula>4</formula>
    </cfRule>
  </conditionalFormatting>
  <conditionalFormatting sqref="AF1:AF1048576">
    <cfRule type="cellIs" dxfId="119" priority="120" operator="equal">
      <formula>4</formula>
    </cfRule>
  </conditionalFormatting>
  <conditionalFormatting sqref="AF1:AF1048576">
    <cfRule type="cellIs" dxfId="118" priority="119" operator="equal">
      <formula>4</formula>
    </cfRule>
  </conditionalFormatting>
  <conditionalFormatting sqref="AF1:AF1048576">
    <cfRule type="cellIs" dxfId="117" priority="118" operator="equal">
      <formula>4</formula>
    </cfRule>
  </conditionalFormatting>
  <conditionalFormatting sqref="AF1:AF1048576">
    <cfRule type="cellIs" dxfId="116" priority="117" operator="equal">
      <formula>4</formula>
    </cfRule>
  </conditionalFormatting>
  <conditionalFormatting sqref="AF1:AF1048576">
    <cfRule type="cellIs" dxfId="115" priority="116" operator="equal">
      <formula>4</formula>
    </cfRule>
  </conditionalFormatting>
  <conditionalFormatting sqref="AF1:AF1048576">
    <cfRule type="cellIs" dxfId="114" priority="114" operator="equal">
      <formula>3</formula>
    </cfRule>
    <cfRule type="cellIs" dxfId="113" priority="115" operator="equal">
      <formula>4</formula>
    </cfRule>
  </conditionalFormatting>
  <conditionalFormatting sqref="AF1:AF1048576">
    <cfRule type="cellIs" dxfId="112" priority="113" operator="equal">
      <formula>4</formula>
    </cfRule>
  </conditionalFormatting>
  <conditionalFormatting sqref="AF1:AF1048576">
    <cfRule type="cellIs" dxfId="111" priority="112" operator="equal">
      <formula>4</formula>
    </cfRule>
  </conditionalFormatting>
  <conditionalFormatting sqref="AF2">
    <cfRule type="cellIs" dxfId="110" priority="111" operator="equal">
      <formula>4</formula>
    </cfRule>
  </conditionalFormatting>
  <conditionalFormatting sqref="AF2">
    <cfRule type="cellIs" dxfId="109" priority="110" operator="equal">
      <formula>4</formula>
    </cfRule>
  </conditionalFormatting>
  <conditionalFormatting sqref="AF1:AF1048576">
    <cfRule type="cellIs" dxfId="108" priority="109" operator="equal">
      <formula>4</formula>
    </cfRule>
  </conditionalFormatting>
  <conditionalFormatting sqref="AF1:AF1048576">
    <cfRule type="cellIs" dxfId="107" priority="108" operator="equal">
      <formula>4</formula>
    </cfRule>
  </conditionalFormatting>
  <conditionalFormatting sqref="AF2">
    <cfRule type="cellIs" dxfId="106" priority="107" operator="equal">
      <formula>4</formula>
    </cfRule>
  </conditionalFormatting>
  <conditionalFormatting sqref="AF2">
    <cfRule type="cellIs" dxfId="105" priority="106" operator="equal">
      <formula>4</formula>
    </cfRule>
  </conditionalFormatting>
  <conditionalFormatting sqref="AF1:AF1048576">
    <cfRule type="cellIs" dxfId="104" priority="105" operator="equal">
      <formula>4</formula>
    </cfRule>
  </conditionalFormatting>
  <conditionalFormatting sqref="AF1:AF1048576">
    <cfRule type="cellIs" dxfId="103" priority="104" operator="equal">
      <formula>4</formula>
    </cfRule>
  </conditionalFormatting>
  <conditionalFormatting sqref="AF2">
    <cfRule type="cellIs" dxfId="102" priority="103" operator="equal">
      <formula>4</formula>
    </cfRule>
  </conditionalFormatting>
  <conditionalFormatting sqref="AF2">
    <cfRule type="cellIs" dxfId="101" priority="102" operator="equal">
      <formula>4</formula>
    </cfRule>
  </conditionalFormatting>
  <conditionalFormatting sqref="AF1:AF1048576">
    <cfRule type="cellIs" dxfId="100" priority="101" operator="equal">
      <formula>4</formula>
    </cfRule>
  </conditionalFormatting>
  <conditionalFormatting sqref="AF1:AF1048576">
    <cfRule type="cellIs" dxfId="99" priority="100" operator="equal">
      <formula>4</formula>
    </cfRule>
  </conditionalFormatting>
  <conditionalFormatting sqref="AF1:AF1048576">
    <cfRule type="cellIs" dxfId="98" priority="99" operator="equal">
      <formula>4</formula>
    </cfRule>
  </conditionalFormatting>
  <conditionalFormatting sqref="AF1:AF1048576">
    <cfRule type="cellIs" dxfId="97" priority="98" operator="equal">
      <formula>4</formula>
    </cfRule>
  </conditionalFormatting>
  <conditionalFormatting sqref="AF1:AF1048576">
    <cfRule type="cellIs" dxfId="96" priority="97" operator="equal">
      <formula>4</formula>
    </cfRule>
  </conditionalFormatting>
  <conditionalFormatting sqref="AF1:AF1048576">
    <cfRule type="cellIs" dxfId="95" priority="96" operator="equal">
      <formula>4</formula>
    </cfRule>
  </conditionalFormatting>
  <conditionalFormatting sqref="AF1:AF1048576">
    <cfRule type="cellIs" dxfId="94" priority="95" operator="equal">
      <formula>4</formula>
    </cfRule>
  </conditionalFormatting>
  <conditionalFormatting sqref="AF1:AF1048576">
    <cfRule type="cellIs" dxfId="93" priority="94" operator="equal">
      <formula>4</formula>
    </cfRule>
  </conditionalFormatting>
  <conditionalFormatting sqref="AF1:AF1048576">
    <cfRule type="cellIs" dxfId="92" priority="93" operator="equal">
      <formula>4</formula>
    </cfRule>
  </conditionalFormatting>
  <conditionalFormatting sqref="AF1:AF1048576">
    <cfRule type="cellIs" dxfId="91" priority="91" operator="equal">
      <formula>3</formula>
    </cfRule>
    <cfRule type="cellIs" dxfId="90" priority="92" operator="equal">
      <formula>4</formula>
    </cfRule>
  </conditionalFormatting>
  <conditionalFormatting sqref="AF1:AF1048576">
    <cfRule type="cellIs" dxfId="89" priority="90" operator="equal">
      <formula>4</formula>
    </cfRule>
  </conditionalFormatting>
  <conditionalFormatting sqref="AF1:AF1048576">
    <cfRule type="cellIs" dxfId="88" priority="89" operator="equal">
      <formula>4</formula>
    </cfRule>
  </conditionalFormatting>
  <conditionalFormatting sqref="AF2">
    <cfRule type="cellIs" dxfId="87" priority="88" operator="equal">
      <formula>4</formula>
    </cfRule>
  </conditionalFormatting>
  <conditionalFormatting sqref="AF2">
    <cfRule type="cellIs" dxfId="86" priority="87" operator="equal">
      <formula>4</formula>
    </cfRule>
  </conditionalFormatting>
  <conditionalFormatting sqref="AF1:AF1048576">
    <cfRule type="cellIs" dxfId="85" priority="86" operator="equal">
      <formula>4</formula>
    </cfRule>
  </conditionalFormatting>
  <conditionalFormatting sqref="AF1:AF1048576">
    <cfRule type="cellIs" dxfId="84" priority="85" operator="equal">
      <formula>4</formula>
    </cfRule>
  </conditionalFormatting>
  <conditionalFormatting sqref="AF2">
    <cfRule type="cellIs" dxfId="83" priority="84" operator="equal">
      <formula>4</formula>
    </cfRule>
  </conditionalFormatting>
  <conditionalFormatting sqref="AF2">
    <cfRule type="cellIs" dxfId="82" priority="83" operator="equal">
      <formula>4</formula>
    </cfRule>
  </conditionalFormatting>
  <conditionalFormatting sqref="AF1:AF1048576">
    <cfRule type="cellIs" dxfId="81" priority="82" operator="equal">
      <formula>4</formula>
    </cfRule>
  </conditionalFormatting>
  <conditionalFormatting sqref="AF1:AF1048576">
    <cfRule type="cellIs" dxfId="80" priority="81" operator="equal">
      <formula>4</formula>
    </cfRule>
  </conditionalFormatting>
  <conditionalFormatting sqref="AF1:AF1048576">
    <cfRule type="cellIs" dxfId="79" priority="80" operator="equal">
      <formula>4</formula>
    </cfRule>
  </conditionalFormatting>
  <conditionalFormatting sqref="AF1:AF1048576">
    <cfRule type="cellIs" dxfId="78" priority="79" operator="equal">
      <formula>4</formula>
    </cfRule>
  </conditionalFormatting>
  <conditionalFormatting sqref="AF1:AF1048576">
    <cfRule type="cellIs" dxfId="77" priority="78" operator="equal">
      <formula>4</formula>
    </cfRule>
  </conditionalFormatting>
  <conditionalFormatting sqref="AF1:AF1048576">
    <cfRule type="cellIs" dxfId="76" priority="77" operator="equal">
      <formula>4</formula>
    </cfRule>
  </conditionalFormatting>
  <conditionalFormatting sqref="AF1:AF1048576">
    <cfRule type="cellIs" dxfId="75" priority="76" operator="equal">
      <formula>4</formula>
    </cfRule>
  </conditionalFormatting>
  <conditionalFormatting sqref="AF1:AF1048576">
    <cfRule type="cellIs" dxfId="74" priority="75" operator="equal">
      <formula>4</formula>
    </cfRule>
  </conditionalFormatting>
  <conditionalFormatting sqref="AF1:AF1048576">
    <cfRule type="cellIs" dxfId="73" priority="74" operator="equal">
      <formula>4</formula>
    </cfRule>
  </conditionalFormatting>
  <conditionalFormatting sqref="AF1:AF1048576">
    <cfRule type="cellIs" dxfId="72" priority="72" operator="equal">
      <formula>3</formula>
    </cfRule>
    <cfRule type="cellIs" dxfId="71" priority="73" operator="equal">
      <formula>4</formula>
    </cfRule>
  </conditionalFormatting>
  <conditionalFormatting sqref="AF1:AF1048576">
    <cfRule type="cellIs" dxfId="70" priority="71" operator="equal">
      <formula>4</formula>
    </cfRule>
  </conditionalFormatting>
  <conditionalFormatting sqref="AF1:AF1048576">
    <cfRule type="cellIs" dxfId="69" priority="70" operator="equal">
      <formula>4</formula>
    </cfRule>
  </conditionalFormatting>
  <conditionalFormatting sqref="AF2">
    <cfRule type="cellIs" dxfId="68" priority="69" operator="equal">
      <formula>4</formula>
    </cfRule>
  </conditionalFormatting>
  <conditionalFormatting sqref="AF2">
    <cfRule type="cellIs" dxfId="67" priority="68" operator="equal">
      <formula>4</formula>
    </cfRule>
  </conditionalFormatting>
  <conditionalFormatting sqref="AF1:AF1048576">
    <cfRule type="cellIs" dxfId="66" priority="67" operator="equal">
      <formula>4</formula>
    </cfRule>
  </conditionalFormatting>
  <conditionalFormatting sqref="AF1:AF1048576">
    <cfRule type="cellIs" dxfId="65" priority="66" operator="equal">
      <formula>4</formula>
    </cfRule>
  </conditionalFormatting>
  <conditionalFormatting sqref="AF1:AF1048576">
    <cfRule type="cellIs" dxfId="64" priority="65" operator="equal">
      <formula>4</formula>
    </cfRule>
  </conditionalFormatting>
  <conditionalFormatting sqref="AF1:AF1048576">
    <cfRule type="cellIs" dxfId="63" priority="64" operator="equal">
      <formula>4</formula>
    </cfRule>
  </conditionalFormatting>
  <conditionalFormatting sqref="AF1:AF1048576">
    <cfRule type="cellIs" dxfId="62" priority="63" operator="equal">
      <formula>4</formula>
    </cfRule>
  </conditionalFormatting>
  <conditionalFormatting sqref="AF1:AF1048576">
    <cfRule type="cellIs" dxfId="61" priority="62" operator="equal">
      <formula>4</formula>
    </cfRule>
  </conditionalFormatting>
  <conditionalFormatting sqref="AF1:AF1048576">
    <cfRule type="cellIs" dxfId="60" priority="61" operator="equal">
      <formula>4</formula>
    </cfRule>
  </conditionalFormatting>
  <conditionalFormatting sqref="AF1:AF1048576">
    <cfRule type="cellIs" dxfId="59" priority="60" operator="equal">
      <formula>4</formula>
    </cfRule>
  </conditionalFormatting>
  <conditionalFormatting sqref="AF1:AF1048576">
    <cfRule type="cellIs" dxfId="58" priority="59" operator="equal">
      <formula>4</formula>
    </cfRule>
  </conditionalFormatting>
  <conditionalFormatting sqref="AF1:AF1048576">
    <cfRule type="cellIs" dxfId="57" priority="57" operator="equal">
      <formula>3</formula>
    </cfRule>
    <cfRule type="cellIs" dxfId="56" priority="58" operator="equal">
      <formula>4</formula>
    </cfRule>
  </conditionalFormatting>
  <conditionalFormatting sqref="AF1:AF1048576">
    <cfRule type="cellIs" dxfId="55" priority="56" operator="equal">
      <formula>4</formula>
    </cfRule>
  </conditionalFormatting>
  <conditionalFormatting sqref="AF1:AF1048576">
    <cfRule type="cellIs" dxfId="54" priority="55" operator="equal">
      <formula>4</formula>
    </cfRule>
  </conditionalFormatting>
  <conditionalFormatting sqref="AF1:AF1048576">
    <cfRule type="cellIs" dxfId="53" priority="54" operator="equal">
      <formula>4</formula>
    </cfRule>
  </conditionalFormatting>
  <conditionalFormatting sqref="AF1:AF1048576">
    <cfRule type="cellIs" dxfId="52" priority="53" operator="equal">
      <formula>4</formula>
    </cfRule>
  </conditionalFormatting>
  <conditionalFormatting sqref="AF1:AF1048576">
    <cfRule type="cellIs" dxfId="51" priority="52" operator="equal">
      <formula>4</formula>
    </cfRule>
  </conditionalFormatting>
  <conditionalFormatting sqref="AF1:AF1048576">
    <cfRule type="cellIs" dxfId="50" priority="51" operator="equal">
      <formula>4</formula>
    </cfRule>
  </conditionalFormatting>
  <conditionalFormatting sqref="AF1:AF1048576">
    <cfRule type="cellIs" dxfId="49" priority="50" operator="equal">
      <formula>4</formula>
    </cfRule>
  </conditionalFormatting>
  <conditionalFormatting sqref="AF1:AF1048576">
    <cfRule type="cellIs" dxfId="48" priority="49" operator="equal">
      <formula>4</formula>
    </cfRule>
  </conditionalFormatting>
  <conditionalFormatting sqref="AF1:AF1048576">
    <cfRule type="cellIs" dxfId="47" priority="48" operator="equal">
      <formula>4</formula>
    </cfRule>
  </conditionalFormatting>
  <conditionalFormatting sqref="AF1:AF1048576">
    <cfRule type="cellIs" dxfId="46" priority="46" operator="equal">
      <formula>3</formula>
    </cfRule>
    <cfRule type="cellIs" dxfId="45" priority="47" operator="equal">
      <formula>4</formula>
    </cfRule>
  </conditionalFormatting>
  <conditionalFormatting sqref="AF1:AF1048576">
    <cfRule type="cellIs" dxfId="44" priority="45" operator="equal">
      <formula>4</formula>
    </cfRule>
  </conditionalFormatting>
  <conditionalFormatting sqref="AF1:AF1048576">
    <cfRule type="cellIs" dxfId="43" priority="44" operator="equal">
      <formula>4</formula>
    </cfRule>
  </conditionalFormatting>
  <conditionalFormatting sqref="AF1:AF1048576">
    <cfRule type="cellIs" dxfId="42" priority="43" operator="equal">
      <formula>4</formula>
    </cfRule>
  </conditionalFormatting>
  <conditionalFormatting sqref="AF1:AF1048576">
    <cfRule type="cellIs" dxfId="41" priority="42" operator="equal">
      <formula>4</formula>
    </cfRule>
  </conditionalFormatting>
  <conditionalFormatting sqref="AF1:AF1048576">
    <cfRule type="cellIs" dxfId="40" priority="41" operator="equal">
      <formula>4</formula>
    </cfRule>
  </conditionalFormatting>
  <conditionalFormatting sqref="AF1:AF1048576">
    <cfRule type="cellIs" dxfId="39" priority="40" operator="equal">
      <formula>4</formula>
    </cfRule>
  </conditionalFormatting>
  <conditionalFormatting sqref="AF1:AF1048576">
    <cfRule type="cellIs" dxfId="38" priority="39" operator="equal">
      <formula>4</formula>
    </cfRule>
  </conditionalFormatting>
  <conditionalFormatting sqref="AF1:AF1048576">
    <cfRule type="cellIs" dxfId="37" priority="37" operator="equal">
      <formula>3</formula>
    </cfRule>
    <cfRule type="cellIs" dxfId="36" priority="38" operator="equal">
      <formula>4</formula>
    </cfRule>
  </conditionalFormatting>
  <conditionalFormatting sqref="AF1:AF1048576">
    <cfRule type="cellIs" dxfId="35" priority="36" operator="equal">
      <formula>4</formula>
    </cfRule>
  </conditionalFormatting>
  <conditionalFormatting sqref="AF1:AF1048576">
    <cfRule type="cellIs" dxfId="34" priority="35" operator="equal">
      <formula>4</formula>
    </cfRule>
  </conditionalFormatting>
  <conditionalFormatting sqref="AF1:AF1048576">
    <cfRule type="cellIs" dxfId="33" priority="34" operator="equal">
      <formula>4</formula>
    </cfRule>
  </conditionalFormatting>
  <conditionalFormatting sqref="AF1:AF1048576">
    <cfRule type="cellIs" dxfId="32" priority="33" operator="equal">
      <formula>4</formula>
    </cfRule>
  </conditionalFormatting>
  <conditionalFormatting sqref="AF1:AF1048576">
    <cfRule type="cellIs" dxfId="31" priority="32" operator="equal">
      <formula>4</formula>
    </cfRule>
  </conditionalFormatting>
  <conditionalFormatting sqref="AF1:AF1048576">
    <cfRule type="cellIs" dxfId="30" priority="31" operator="equal">
      <formula>4</formula>
    </cfRule>
  </conditionalFormatting>
  <conditionalFormatting sqref="AF1:AF1048576">
    <cfRule type="cellIs" dxfId="29" priority="29" operator="equal">
      <formula>3</formula>
    </cfRule>
    <cfRule type="cellIs" dxfId="28" priority="30" operator="equal">
      <formula>4</formula>
    </cfRule>
  </conditionalFormatting>
  <conditionalFormatting sqref="AF1:AF1048576">
    <cfRule type="cellIs" dxfId="27" priority="28" operator="equal">
      <formula>4</formula>
    </cfRule>
  </conditionalFormatting>
  <conditionalFormatting sqref="AF1:AF1048576">
    <cfRule type="cellIs" dxfId="26" priority="27" operator="equal">
      <formula>4</formula>
    </cfRule>
  </conditionalFormatting>
  <conditionalFormatting sqref="AF1:AF1048576">
    <cfRule type="cellIs" dxfId="25" priority="26" operator="equal">
      <formula>4</formula>
    </cfRule>
  </conditionalFormatting>
  <conditionalFormatting sqref="AF1:AF1048576">
    <cfRule type="cellIs" dxfId="24" priority="25" operator="equal">
      <formula>4</formula>
    </cfRule>
  </conditionalFormatting>
  <conditionalFormatting sqref="AF1:AF1048576">
    <cfRule type="cellIs" dxfId="23" priority="24" operator="equal">
      <formula>4</formula>
    </cfRule>
  </conditionalFormatting>
  <conditionalFormatting sqref="AF1:AF1048576">
    <cfRule type="cellIs" dxfId="22" priority="22" operator="equal">
      <formula>3</formula>
    </cfRule>
    <cfRule type="cellIs" dxfId="21" priority="23" operator="equal">
      <formula>4</formula>
    </cfRule>
  </conditionalFormatting>
  <conditionalFormatting sqref="AF1:AF1048576">
    <cfRule type="cellIs" dxfId="20" priority="21" operator="equal">
      <formula>4</formula>
    </cfRule>
  </conditionalFormatting>
  <conditionalFormatting sqref="AF1:AF1048576">
    <cfRule type="cellIs" dxfId="19" priority="20" operator="equal">
      <formula>4</formula>
    </cfRule>
  </conditionalFormatting>
  <conditionalFormatting sqref="AF1:AF1048576">
    <cfRule type="cellIs" dxfId="18" priority="19" operator="equal">
      <formula>4</formula>
    </cfRule>
  </conditionalFormatting>
  <conditionalFormatting sqref="AF1:AF1048576">
    <cfRule type="cellIs" dxfId="17" priority="18" operator="equal">
      <formula>4</formula>
    </cfRule>
  </conditionalFormatting>
  <conditionalFormatting sqref="AF1:AF1048576">
    <cfRule type="cellIs" dxfId="16" priority="16" operator="equal">
      <formula>3</formula>
    </cfRule>
    <cfRule type="cellIs" dxfId="15" priority="17" operator="equal">
      <formula>4</formula>
    </cfRule>
  </conditionalFormatting>
  <conditionalFormatting sqref="AF1:AF1048576">
    <cfRule type="cellIs" dxfId="14" priority="15" operator="equal">
      <formula>4</formula>
    </cfRule>
  </conditionalFormatting>
  <conditionalFormatting sqref="AF1:AF1048576">
    <cfRule type="cellIs" dxfId="13" priority="14" operator="equal">
      <formula>4</formula>
    </cfRule>
  </conditionalFormatting>
  <conditionalFormatting sqref="AF1:AF1048576">
    <cfRule type="cellIs" dxfId="12" priority="13" operator="equal">
      <formula>4</formula>
    </cfRule>
  </conditionalFormatting>
  <conditionalFormatting sqref="AF1:AF1048576">
    <cfRule type="cellIs" dxfId="11" priority="11" operator="equal">
      <formula>3</formula>
    </cfRule>
    <cfRule type="cellIs" dxfId="10" priority="12" operator="equal">
      <formula>4</formula>
    </cfRule>
  </conditionalFormatting>
  <conditionalFormatting sqref="AF1:AF1048576">
    <cfRule type="cellIs" dxfId="9" priority="10" operator="equal">
      <formula>4</formula>
    </cfRule>
  </conditionalFormatting>
  <conditionalFormatting sqref="AF1:AF1048576">
    <cfRule type="cellIs" dxfId="8" priority="9" operator="equal">
      <formula>4</formula>
    </cfRule>
  </conditionalFormatting>
  <conditionalFormatting sqref="AF1:AF1048576">
    <cfRule type="cellIs" dxfId="7" priority="7" operator="equal">
      <formula>3</formula>
    </cfRule>
    <cfRule type="cellIs" dxfId="6" priority="8" operator="equal">
      <formula>4</formula>
    </cfRule>
  </conditionalFormatting>
  <conditionalFormatting sqref="AF1:AF1048576">
    <cfRule type="cellIs" dxfId="5" priority="6" operator="equal">
      <formula>4</formula>
    </cfRule>
  </conditionalFormatting>
  <conditionalFormatting sqref="AF1:AF1048576">
    <cfRule type="cellIs" dxfId="4" priority="4" operator="equal">
      <formula>3</formula>
    </cfRule>
    <cfRule type="cellIs" dxfId="3" priority="5" operator="equal">
      <formula>4</formula>
    </cfRule>
  </conditionalFormatting>
  <conditionalFormatting sqref="AF1:AF1048576">
    <cfRule type="cellIs" dxfId="2" priority="1" operator="equal">
      <formula>2</formula>
    </cfRule>
    <cfRule type="cellIs" dxfId="1" priority="2" operator="equal">
      <formula>3</formula>
    </cfRule>
    <cfRule type="cellIs" dxfId="0" priority="3" operator="equal">
      <formula>4</formula>
    </cfRule>
  </conditionalFormatting>
  <pageMargins left="0.25" right="0.25" top="0.25" bottom="0.25" header="0.25" footer="0.25"/>
  <pageSetup scale="46" fitToHeight="2" orientation="landscape" r:id="rId1"/>
  <headerFooter alignWithMargins="0">
    <oddFooter>&amp;L&amp;8Prepared by:  Office of Child Development and Early Learning&amp;C&amp;8&amp;P&amp;R&amp;8Updated: 11/1/2011</oddFooter>
  </headerFooter>
  <rowBreaks count="1" manualBreakCount="1">
    <brk id="53" max="16383" man="1"/>
  </rowBreaks>
</worksheet>
</file>

<file path=xl/worksheets/sheet19.xml><?xml version="1.0" encoding="utf-8"?>
<worksheet xmlns="http://schemas.openxmlformats.org/spreadsheetml/2006/main" xmlns:r="http://schemas.openxmlformats.org/officeDocument/2006/relationships">
  <sheetPr enableFormatConditionsCalculation="0">
    <tabColor indexed="8"/>
  </sheetPr>
  <dimension ref="A1:J74"/>
  <sheetViews>
    <sheetView zoomScaleNormal="100" workbookViewId="0">
      <pane xSplit="1" ySplit="2" topLeftCell="B3" activePane="bottomRight" state="frozen"/>
      <selection pane="topRight" activeCell="B1" sqref="B1"/>
      <selection pane="bottomLeft" activeCell="A3" sqref="A3"/>
      <selection pane="bottomRight" activeCell="G52" sqref="G52"/>
    </sheetView>
  </sheetViews>
  <sheetFormatPr defaultRowHeight="12.75"/>
  <cols>
    <col min="1" max="1" width="14" bestFit="1" customWidth="1"/>
    <col min="2" max="2" width="12.7109375" customWidth="1"/>
    <col min="4" max="4" width="9.28515625" style="163" customWidth="1"/>
    <col min="5" max="5" width="12.85546875" customWidth="1"/>
    <col min="10" max="10" width="1.140625" customWidth="1"/>
  </cols>
  <sheetData>
    <row r="1" spans="1:5">
      <c r="A1" s="504" t="str">
        <f>'Table of Contents'!B24&amp;":  "&amp;'Table of Contents'!C24</f>
        <v>Tab 18:  Risk Classisification</v>
      </c>
      <c r="B1" s="504"/>
      <c r="C1" s="504"/>
      <c r="D1" s="504"/>
    </row>
    <row r="2" spans="1:5" ht="36">
      <c r="A2" s="224" t="str">
        <f>'1'!A2</f>
        <v>County</v>
      </c>
      <c r="B2" s="225" t="str">
        <f>'1'!C2</f>
        <v>County Classification</v>
      </c>
      <c r="C2" s="52" t="s">
        <v>195</v>
      </c>
      <c r="D2" s="223" t="s">
        <v>125</v>
      </c>
      <c r="E2" s="53" t="s">
        <v>5</v>
      </c>
    </row>
    <row r="3" spans="1:5">
      <c r="A3" s="173" t="s">
        <v>259</v>
      </c>
      <c r="B3" s="350" t="s">
        <v>118</v>
      </c>
      <c r="C3" s="173">
        <v>18</v>
      </c>
      <c r="D3" s="174">
        <v>1.2</v>
      </c>
      <c r="E3" s="175" t="s">
        <v>7</v>
      </c>
    </row>
    <row r="4" spans="1:5">
      <c r="A4" s="173" t="s">
        <v>58</v>
      </c>
      <c r="B4" s="350" t="s">
        <v>122</v>
      </c>
      <c r="C4" s="173">
        <v>19</v>
      </c>
      <c r="D4" s="174">
        <v>1.2666666666666666</v>
      </c>
      <c r="E4" s="175" t="s">
        <v>7</v>
      </c>
    </row>
    <row r="5" spans="1:5">
      <c r="A5" s="173" t="s">
        <v>62</v>
      </c>
      <c r="B5" s="350" t="s">
        <v>122</v>
      </c>
      <c r="C5" s="173">
        <v>20</v>
      </c>
      <c r="D5" s="174">
        <v>1.3333333333333333</v>
      </c>
      <c r="E5" s="175" t="s">
        <v>7</v>
      </c>
    </row>
    <row r="6" spans="1:5">
      <c r="A6" s="173" t="s">
        <v>63</v>
      </c>
      <c r="B6" s="350" t="s">
        <v>118</v>
      </c>
      <c r="C6" s="173">
        <v>17</v>
      </c>
      <c r="D6" s="174">
        <v>1.1333333333333333</v>
      </c>
      <c r="E6" s="175" t="s">
        <v>7</v>
      </c>
    </row>
    <row r="7" spans="1:5">
      <c r="A7" s="173" t="s">
        <v>69</v>
      </c>
      <c r="B7" s="350" t="s">
        <v>118</v>
      </c>
      <c r="C7" s="175">
        <v>20</v>
      </c>
      <c r="D7" s="174">
        <v>1.3333333333333333</v>
      </c>
      <c r="E7" s="175" t="s">
        <v>7</v>
      </c>
    </row>
    <row r="8" spans="1:5">
      <c r="A8" s="173" t="s">
        <v>100</v>
      </c>
      <c r="B8" s="350" t="s">
        <v>122</v>
      </c>
      <c r="C8" s="175">
        <v>21</v>
      </c>
      <c r="D8" s="174">
        <v>1.4</v>
      </c>
      <c r="E8" s="175" t="s">
        <v>7</v>
      </c>
    </row>
    <row r="9" spans="1:5">
      <c r="A9" s="170" t="s">
        <v>50</v>
      </c>
      <c r="B9" s="351" t="s">
        <v>122</v>
      </c>
      <c r="C9" s="170">
        <v>33</v>
      </c>
      <c r="D9" s="171">
        <v>2.2000000000000002</v>
      </c>
      <c r="E9" s="170" t="s">
        <v>8</v>
      </c>
    </row>
    <row r="10" spans="1:5">
      <c r="A10" s="170" t="s">
        <v>51</v>
      </c>
      <c r="B10" s="351" t="s">
        <v>118</v>
      </c>
      <c r="C10" s="170">
        <v>33</v>
      </c>
      <c r="D10" s="171">
        <v>2.2000000000000002</v>
      </c>
      <c r="E10" s="170" t="s">
        <v>8</v>
      </c>
    </row>
    <row r="11" spans="1:5">
      <c r="A11" s="170" t="s">
        <v>54</v>
      </c>
      <c r="B11" s="351" t="s">
        <v>122</v>
      </c>
      <c r="C11" s="170">
        <v>32</v>
      </c>
      <c r="D11" s="171">
        <v>2.1333333333333333</v>
      </c>
      <c r="E11" s="170" t="s">
        <v>8</v>
      </c>
    </row>
    <row r="12" spans="1:5">
      <c r="A12" s="170" t="s">
        <v>64</v>
      </c>
      <c r="B12" s="351" t="s">
        <v>122</v>
      </c>
      <c r="C12" s="170">
        <v>34</v>
      </c>
      <c r="D12" s="171">
        <v>2.2666666666666666</v>
      </c>
      <c r="E12" s="170" t="s">
        <v>8</v>
      </c>
    </row>
    <row r="13" spans="1:5">
      <c r="A13" s="170" t="s">
        <v>67</v>
      </c>
      <c r="B13" s="351" t="s">
        <v>122</v>
      </c>
      <c r="C13" s="170">
        <v>34</v>
      </c>
      <c r="D13" s="171">
        <v>2.2666666666666666</v>
      </c>
      <c r="E13" s="170" t="s">
        <v>8</v>
      </c>
    </row>
    <row r="14" spans="1:5">
      <c r="A14" s="170" t="s">
        <v>71</v>
      </c>
      <c r="B14" s="351" t="s">
        <v>118</v>
      </c>
      <c r="C14" s="170">
        <v>33</v>
      </c>
      <c r="D14" s="171">
        <v>2.2000000000000002</v>
      </c>
      <c r="E14" s="170" t="s">
        <v>8</v>
      </c>
    </row>
    <row r="15" spans="1:5">
      <c r="A15" s="170" t="s">
        <v>72</v>
      </c>
      <c r="B15" s="351" t="s">
        <v>122</v>
      </c>
      <c r="C15" s="170">
        <v>32</v>
      </c>
      <c r="D15" s="171">
        <v>2.1333333333333333</v>
      </c>
      <c r="E15" s="170" t="s">
        <v>8</v>
      </c>
    </row>
    <row r="16" spans="1:5">
      <c r="A16" s="170" t="s">
        <v>77</v>
      </c>
      <c r="B16" s="351" t="s">
        <v>122</v>
      </c>
      <c r="C16" s="170">
        <v>34</v>
      </c>
      <c r="D16" s="171">
        <v>2.2666666666666666</v>
      </c>
      <c r="E16" s="170" t="s">
        <v>8</v>
      </c>
    </row>
    <row r="17" spans="1:5">
      <c r="A17" s="170" t="s">
        <v>82</v>
      </c>
      <c r="B17" s="351" t="s">
        <v>122</v>
      </c>
      <c r="C17" s="170">
        <v>28</v>
      </c>
      <c r="D17" s="171">
        <v>1.8666666666666667</v>
      </c>
      <c r="E17" s="170" t="s">
        <v>8</v>
      </c>
    </row>
    <row r="18" spans="1:5">
      <c r="A18" s="170" t="s">
        <v>84</v>
      </c>
      <c r="B18" s="351" t="s">
        <v>118</v>
      </c>
      <c r="C18" s="170">
        <v>33</v>
      </c>
      <c r="D18" s="171">
        <v>2.2000000000000002</v>
      </c>
      <c r="E18" s="170" t="s">
        <v>8</v>
      </c>
    </row>
    <row r="19" spans="1:5">
      <c r="A19" s="170" t="s">
        <v>93</v>
      </c>
      <c r="B19" s="351" t="s">
        <v>122</v>
      </c>
      <c r="C19" s="170">
        <v>32</v>
      </c>
      <c r="D19" s="171">
        <v>2.1333333333333333</v>
      </c>
      <c r="E19" s="170" t="s">
        <v>8</v>
      </c>
    </row>
    <row r="20" spans="1:5">
      <c r="A20" s="170" t="s">
        <v>94</v>
      </c>
      <c r="B20" s="351" t="s">
        <v>118</v>
      </c>
      <c r="C20" s="170">
        <v>23</v>
      </c>
      <c r="D20" s="171">
        <v>1.5333333333333334</v>
      </c>
      <c r="E20" s="170" t="s">
        <v>8</v>
      </c>
    </row>
    <row r="21" spans="1:5">
      <c r="A21" s="170" t="s">
        <v>95</v>
      </c>
      <c r="B21" s="351" t="s">
        <v>122</v>
      </c>
      <c r="C21" s="170">
        <v>33</v>
      </c>
      <c r="D21" s="171">
        <v>2.2000000000000002</v>
      </c>
      <c r="E21" s="170" t="s">
        <v>8</v>
      </c>
    </row>
    <row r="22" spans="1:5">
      <c r="A22" s="170" t="s">
        <v>96</v>
      </c>
      <c r="B22" s="351" t="s">
        <v>118</v>
      </c>
      <c r="C22" s="170">
        <v>27</v>
      </c>
      <c r="D22" s="171">
        <v>1.8</v>
      </c>
      <c r="E22" s="170" t="s">
        <v>8</v>
      </c>
    </row>
    <row r="23" spans="1:5">
      <c r="A23" s="170" t="s">
        <v>103</v>
      </c>
      <c r="B23" s="351" t="s">
        <v>122</v>
      </c>
      <c r="C23" s="170">
        <v>34</v>
      </c>
      <c r="D23" s="171">
        <v>2.2666666666666666</v>
      </c>
      <c r="E23" s="170" t="s">
        <v>8</v>
      </c>
    </row>
    <row r="24" spans="1:5">
      <c r="A24" s="170" t="s">
        <v>108</v>
      </c>
      <c r="B24" s="351" t="s">
        <v>122</v>
      </c>
      <c r="C24" s="170">
        <v>26</v>
      </c>
      <c r="D24" s="171">
        <v>1.7333333333333334</v>
      </c>
      <c r="E24" s="170" t="s">
        <v>8</v>
      </c>
    </row>
    <row r="25" spans="1:5">
      <c r="A25" s="170" t="s">
        <v>110</v>
      </c>
      <c r="B25" s="351" t="s">
        <v>122</v>
      </c>
      <c r="C25" s="170">
        <v>27</v>
      </c>
      <c r="D25" s="171">
        <v>1.8</v>
      </c>
      <c r="E25" s="170" t="s">
        <v>8</v>
      </c>
    </row>
    <row r="26" spans="1:5">
      <c r="A26" s="170" t="s">
        <v>111</v>
      </c>
      <c r="B26" s="351" t="s">
        <v>122</v>
      </c>
      <c r="C26" s="170">
        <v>33</v>
      </c>
      <c r="D26" s="171">
        <v>2.2000000000000002</v>
      </c>
      <c r="E26" s="170" t="s">
        <v>8</v>
      </c>
    </row>
    <row r="27" spans="1:5">
      <c r="A27" s="170" t="s">
        <v>112</v>
      </c>
      <c r="B27" s="351" t="s">
        <v>118</v>
      </c>
      <c r="C27" s="170">
        <v>24</v>
      </c>
      <c r="D27" s="171">
        <v>1.6</v>
      </c>
      <c r="E27" s="170" t="s">
        <v>8</v>
      </c>
    </row>
    <row r="28" spans="1:5">
      <c r="A28" s="170" t="s">
        <v>113</v>
      </c>
      <c r="B28" s="351" t="s">
        <v>122</v>
      </c>
      <c r="C28" s="170">
        <v>34</v>
      </c>
      <c r="D28" s="171">
        <v>2.2666666666666666</v>
      </c>
      <c r="E28" s="170" t="s">
        <v>8</v>
      </c>
    </row>
    <row r="29" spans="1:5">
      <c r="A29" s="146" t="s">
        <v>52</v>
      </c>
      <c r="B29" s="161" t="s">
        <v>122</v>
      </c>
      <c r="C29" s="167">
        <v>38</v>
      </c>
      <c r="D29" s="168">
        <v>2.5333333333333332</v>
      </c>
      <c r="E29" s="169" t="s">
        <v>9</v>
      </c>
    </row>
    <row r="30" spans="1:5">
      <c r="A30" s="146" t="s">
        <v>53</v>
      </c>
      <c r="B30" s="161" t="s">
        <v>118</v>
      </c>
      <c r="C30" s="167">
        <v>36</v>
      </c>
      <c r="D30" s="168">
        <v>2.4</v>
      </c>
      <c r="E30" s="169" t="s">
        <v>9</v>
      </c>
    </row>
    <row r="31" spans="1:5">
      <c r="A31" s="146" t="s">
        <v>55</v>
      </c>
      <c r="B31" s="161" t="s">
        <v>118</v>
      </c>
      <c r="C31" s="167">
        <v>40</v>
      </c>
      <c r="D31" s="168">
        <v>2.6666666666666665</v>
      </c>
      <c r="E31" s="169" t="s">
        <v>9</v>
      </c>
    </row>
    <row r="32" spans="1:5">
      <c r="A32" s="146" t="s">
        <v>56</v>
      </c>
      <c r="B32" s="161" t="s">
        <v>122</v>
      </c>
      <c r="C32" s="167">
        <v>38</v>
      </c>
      <c r="D32" s="168">
        <v>2.5333333333333332</v>
      </c>
      <c r="E32" s="169" t="s">
        <v>9</v>
      </c>
    </row>
    <row r="33" spans="1:5">
      <c r="A33" s="146" t="s">
        <v>57</v>
      </c>
      <c r="B33" s="161" t="s">
        <v>122</v>
      </c>
      <c r="C33" s="167">
        <v>46</v>
      </c>
      <c r="D33" s="168">
        <v>3.0666666666666669</v>
      </c>
      <c r="E33" s="169" t="s">
        <v>9</v>
      </c>
    </row>
    <row r="34" spans="1:5">
      <c r="A34" s="146" t="s">
        <v>59</v>
      </c>
      <c r="B34" s="161" t="s">
        <v>122</v>
      </c>
      <c r="C34" s="167">
        <v>37</v>
      </c>
      <c r="D34" s="168">
        <v>2.4666666666666668</v>
      </c>
      <c r="E34" s="169" t="s">
        <v>9</v>
      </c>
    </row>
    <row r="35" spans="1:5">
      <c r="A35" s="146" t="s">
        <v>60</v>
      </c>
      <c r="B35" s="161" t="s">
        <v>122</v>
      </c>
      <c r="C35" s="169">
        <v>37</v>
      </c>
      <c r="D35" s="168">
        <v>2.4666666666666668</v>
      </c>
      <c r="E35" s="169" t="s">
        <v>9</v>
      </c>
    </row>
    <row r="36" spans="1:5">
      <c r="A36" s="146" t="s">
        <v>61</v>
      </c>
      <c r="B36" s="161" t="s">
        <v>122</v>
      </c>
      <c r="C36" s="169">
        <v>35</v>
      </c>
      <c r="D36" s="168">
        <v>2.3333333333333335</v>
      </c>
      <c r="E36" s="169" t="s">
        <v>9</v>
      </c>
    </row>
    <row r="37" spans="1:5">
      <c r="A37" s="146" t="s">
        <v>66</v>
      </c>
      <c r="B37" s="161" t="s">
        <v>122</v>
      </c>
      <c r="C37" s="169">
        <v>35</v>
      </c>
      <c r="D37" s="168">
        <v>2.3333333333333335</v>
      </c>
      <c r="E37" s="169" t="s">
        <v>9</v>
      </c>
    </row>
    <row r="38" spans="1:5">
      <c r="A38" s="146" t="s">
        <v>68</v>
      </c>
      <c r="B38" s="161" t="s">
        <v>122</v>
      </c>
      <c r="C38" s="169">
        <v>44</v>
      </c>
      <c r="D38" s="168">
        <v>2.9333333333333331</v>
      </c>
      <c r="E38" s="169" t="s">
        <v>9</v>
      </c>
    </row>
    <row r="39" spans="1:5">
      <c r="A39" s="146" t="s">
        <v>75</v>
      </c>
      <c r="B39" s="161" t="s">
        <v>122</v>
      </c>
      <c r="C39" s="169">
        <v>35</v>
      </c>
      <c r="D39" s="168">
        <v>2.3333333333333335</v>
      </c>
      <c r="E39" s="169" t="s">
        <v>9</v>
      </c>
    </row>
    <row r="40" spans="1:5">
      <c r="A40" s="146" t="s">
        <v>76</v>
      </c>
      <c r="B40" s="161" t="s">
        <v>122</v>
      </c>
      <c r="C40" s="169">
        <v>36</v>
      </c>
      <c r="D40" s="168">
        <v>2.4</v>
      </c>
      <c r="E40" s="169" t="s">
        <v>9</v>
      </c>
    </row>
    <row r="41" spans="1:5">
      <c r="A41" s="146" t="s">
        <v>79</v>
      </c>
      <c r="B41" s="161" t="s">
        <v>122</v>
      </c>
      <c r="C41" s="169">
        <v>42</v>
      </c>
      <c r="D41" s="168">
        <v>2.8</v>
      </c>
      <c r="E41" s="169" t="s">
        <v>9</v>
      </c>
    </row>
    <row r="42" spans="1:5">
      <c r="A42" s="146" t="s">
        <v>80</v>
      </c>
      <c r="B42" s="161" t="s">
        <v>122</v>
      </c>
      <c r="C42" s="169">
        <v>39</v>
      </c>
      <c r="D42" s="168">
        <v>2.6</v>
      </c>
      <c r="E42" s="169" t="s">
        <v>9</v>
      </c>
    </row>
    <row r="43" spans="1:5">
      <c r="A43" s="146" t="s">
        <v>81</v>
      </c>
      <c r="B43" s="161" t="s">
        <v>122</v>
      </c>
      <c r="C43" s="169">
        <v>44</v>
      </c>
      <c r="D43" s="168">
        <v>2.9333333333333331</v>
      </c>
      <c r="E43" s="169" t="s">
        <v>9</v>
      </c>
    </row>
    <row r="44" spans="1:5">
      <c r="A44" s="146" t="s">
        <v>83</v>
      </c>
      <c r="B44" s="161" t="s">
        <v>118</v>
      </c>
      <c r="C44" s="169">
        <v>37</v>
      </c>
      <c r="D44" s="168">
        <v>2.4666666666666668</v>
      </c>
      <c r="E44" s="169" t="s">
        <v>9</v>
      </c>
    </row>
    <row r="45" spans="1:5">
      <c r="A45" s="146" t="s">
        <v>85</v>
      </c>
      <c r="B45" s="161" t="s">
        <v>122</v>
      </c>
      <c r="C45" s="169">
        <v>39</v>
      </c>
      <c r="D45" s="168">
        <v>2.6</v>
      </c>
      <c r="E45" s="169" t="s">
        <v>9</v>
      </c>
    </row>
    <row r="46" spans="1:5">
      <c r="A46" s="146" t="s">
        <v>86</v>
      </c>
      <c r="B46" s="161" t="s">
        <v>118</v>
      </c>
      <c r="C46" s="169">
        <v>38</v>
      </c>
      <c r="D46" s="168">
        <v>2.5333333333333332</v>
      </c>
      <c r="E46" s="169" t="s">
        <v>9</v>
      </c>
    </row>
    <row r="47" spans="1:5">
      <c r="A47" s="146" t="s">
        <v>88</v>
      </c>
      <c r="B47" s="161" t="s">
        <v>118</v>
      </c>
      <c r="C47" s="169">
        <v>44</v>
      </c>
      <c r="D47" s="168">
        <v>2.9333333333333331</v>
      </c>
      <c r="E47" s="169" t="s">
        <v>9</v>
      </c>
    </row>
    <row r="48" spans="1:5">
      <c r="A48" s="146" t="s">
        <v>89</v>
      </c>
      <c r="B48" s="161" t="s">
        <v>122</v>
      </c>
      <c r="C48" s="169">
        <v>38</v>
      </c>
      <c r="D48" s="168">
        <v>2.5333333333333332</v>
      </c>
      <c r="E48" s="169" t="s">
        <v>9</v>
      </c>
    </row>
    <row r="49" spans="1:5">
      <c r="A49" s="146" t="s">
        <v>91</v>
      </c>
      <c r="B49" s="161" t="s">
        <v>122</v>
      </c>
      <c r="C49" s="169">
        <v>40</v>
      </c>
      <c r="D49" s="168">
        <v>2.6666666666666665</v>
      </c>
      <c r="E49" s="169" t="s">
        <v>9</v>
      </c>
    </row>
    <row r="50" spans="1:5">
      <c r="A50" s="146" t="s">
        <v>92</v>
      </c>
      <c r="B50" s="161" t="s">
        <v>122</v>
      </c>
      <c r="C50" s="169">
        <v>41</v>
      </c>
      <c r="D50" s="168">
        <v>2.7333333333333334</v>
      </c>
      <c r="E50" s="169" t="s">
        <v>9</v>
      </c>
    </row>
    <row r="51" spans="1:5">
      <c r="A51" s="146" t="s">
        <v>97</v>
      </c>
      <c r="B51" s="161" t="s">
        <v>122</v>
      </c>
      <c r="C51" s="169">
        <v>44</v>
      </c>
      <c r="D51" s="168">
        <v>2.9333333333333331</v>
      </c>
      <c r="E51" s="169" t="s">
        <v>9</v>
      </c>
    </row>
    <row r="52" spans="1:5">
      <c r="A52" s="146" t="s">
        <v>98</v>
      </c>
      <c r="B52" s="161" t="s">
        <v>122</v>
      </c>
      <c r="C52" s="169">
        <v>37</v>
      </c>
      <c r="D52" s="168">
        <v>2.4666666666666668</v>
      </c>
      <c r="E52" s="169" t="s">
        <v>9</v>
      </c>
    </row>
    <row r="53" spans="1:5">
      <c r="A53" s="146" t="s">
        <v>101</v>
      </c>
      <c r="B53" s="161" t="s">
        <v>122</v>
      </c>
      <c r="C53" s="169">
        <v>44</v>
      </c>
      <c r="D53" s="168">
        <v>2.9333333333333331</v>
      </c>
      <c r="E53" s="169" t="s">
        <v>9</v>
      </c>
    </row>
    <row r="54" spans="1:5">
      <c r="A54" s="146" t="s">
        <v>102</v>
      </c>
      <c r="B54" s="161" t="s">
        <v>122</v>
      </c>
      <c r="C54" s="169">
        <v>40</v>
      </c>
      <c r="D54" s="168">
        <v>2.6666666666666665</v>
      </c>
      <c r="E54" s="169" t="s">
        <v>9</v>
      </c>
    </row>
    <row r="55" spans="1:5">
      <c r="A55" s="146" t="s">
        <v>104</v>
      </c>
      <c r="B55" s="161" t="s">
        <v>122</v>
      </c>
      <c r="C55" s="169">
        <v>35</v>
      </c>
      <c r="D55" s="168">
        <v>2.3333333333333335</v>
      </c>
      <c r="E55" s="169" t="s">
        <v>9</v>
      </c>
    </row>
    <row r="56" spans="1:5">
      <c r="A56" s="169" t="s">
        <v>105</v>
      </c>
      <c r="B56" s="352" t="s">
        <v>122</v>
      </c>
      <c r="C56" s="169">
        <v>36</v>
      </c>
      <c r="D56" s="168">
        <v>2.4</v>
      </c>
      <c r="E56" s="169" t="s">
        <v>9</v>
      </c>
    </row>
    <row r="57" spans="1:5">
      <c r="A57" s="169" t="s">
        <v>106</v>
      </c>
      <c r="B57" s="352" t="s">
        <v>122</v>
      </c>
      <c r="C57" s="169">
        <v>41</v>
      </c>
      <c r="D57" s="168">
        <v>2.7333333333333334</v>
      </c>
      <c r="E57" s="169" t="s">
        <v>9</v>
      </c>
    </row>
    <row r="58" spans="1:5">
      <c r="A58" s="169" t="s">
        <v>107</v>
      </c>
      <c r="B58" s="352" t="s">
        <v>122</v>
      </c>
      <c r="C58" s="169">
        <v>39</v>
      </c>
      <c r="D58" s="168">
        <v>2.6</v>
      </c>
      <c r="E58" s="169" t="s">
        <v>9</v>
      </c>
    </row>
    <row r="59" spans="1:5">
      <c r="A59" s="169" t="s">
        <v>109</v>
      </c>
      <c r="B59" s="352" t="s">
        <v>122</v>
      </c>
      <c r="C59" s="169">
        <v>41</v>
      </c>
      <c r="D59" s="168">
        <v>2.7333333333333334</v>
      </c>
      <c r="E59" s="169" t="s">
        <v>9</v>
      </c>
    </row>
    <row r="60" spans="1:5">
      <c r="A60" s="169" t="s">
        <v>114</v>
      </c>
      <c r="B60" s="352" t="s">
        <v>118</v>
      </c>
      <c r="C60" s="169">
        <v>38</v>
      </c>
      <c r="D60" s="168">
        <v>2.5333333333333332</v>
      </c>
      <c r="E60" s="169" t="s">
        <v>9</v>
      </c>
    </row>
    <row r="61" spans="1:5">
      <c r="A61" s="147" t="s">
        <v>65</v>
      </c>
      <c r="B61" s="162" t="s">
        <v>122</v>
      </c>
      <c r="C61" s="164">
        <v>47</v>
      </c>
      <c r="D61" s="165">
        <v>3.1333333333333333</v>
      </c>
      <c r="E61" s="166" t="s">
        <v>6</v>
      </c>
    </row>
    <row r="62" spans="1:5">
      <c r="A62" s="147" t="s">
        <v>70</v>
      </c>
      <c r="B62" s="162" t="s">
        <v>118</v>
      </c>
      <c r="C62" s="164">
        <v>47</v>
      </c>
      <c r="D62" s="165">
        <v>3.1333333333333333</v>
      </c>
      <c r="E62" s="166" t="s">
        <v>6</v>
      </c>
    </row>
    <row r="63" spans="1:5">
      <c r="A63" s="147" t="s">
        <v>73</v>
      </c>
      <c r="B63" s="162" t="s">
        <v>118</v>
      </c>
      <c r="C63" s="166">
        <v>54</v>
      </c>
      <c r="D63" s="165">
        <v>3.6</v>
      </c>
      <c r="E63" s="166" t="s">
        <v>6</v>
      </c>
    </row>
    <row r="64" spans="1:5">
      <c r="A64" s="147" t="s">
        <v>74</v>
      </c>
      <c r="B64" s="162" t="s">
        <v>122</v>
      </c>
      <c r="C64" s="166">
        <v>59</v>
      </c>
      <c r="D64" s="165">
        <v>3.9333333333333331</v>
      </c>
      <c r="E64" s="166" t="s">
        <v>6</v>
      </c>
    </row>
    <row r="65" spans="1:10">
      <c r="A65" s="147" t="s">
        <v>78</v>
      </c>
      <c r="B65" s="162" t="s">
        <v>122</v>
      </c>
      <c r="C65" s="166">
        <v>47</v>
      </c>
      <c r="D65" s="165">
        <v>3.1333333333333333</v>
      </c>
      <c r="E65" s="166" t="s">
        <v>6</v>
      </c>
    </row>
    <row r="66" spans="1:10">
      <c r="A66" s="147" t="s">
        <v>87</v>
      </c>
      <c r="B66" s="162" t="s">
        <v>118</v>
      </c>
      <c r="C66" s="166">
        <v>47</v>
      </c>
      <c r="D66" s="165">
        <v>3.1333333333333333</v>
      </c>
      <c r="E66" s="166" t="s">
        <v>6</v>
      </c>
    </row>
    <row r="67" spans="1:10">
      <c r="A67" s="147" t="s">
        <v>90</v>
      </c>
      <c r="B67" s="162" t="s">
        <v>122</v>
      </c>
      <c r="C67" s="166">
        <v>49</v>
      </c>
      <c r="D67" s="165">
        <v>3.2666666666666666</v>
      </c>
      <c r="E67" s="166" t="s">
        <v>6</v>
      </c>
    </row>
    <row r="68" spans="1:10">
      <c r="A68" s="147" t="s">
        <v>99</v>
      </c>
      <c r="B68" s="162" t="s">
        <v>118</v>
      </c>
      <c r="C68" s="166">
        <v>57</v>
      </c>
      <c r="D68" s="165">
        <v>3.8</v>
      </c>
      <c r="E68" s="166" t="s">
        <v>6</v>
      </c>
    </row>
    <row r="69" spans="1:10">
      <c r="A69" s="147" t="s">
        <v>124</v>
      </c>
      <c r="B69" s="162" t="s">
        <v>122</v>
      </c>
      <c r="C69" s="166">
        <v>50</v>
      </c>
      <c r="D69" s="165">
        <v>3.3333333333333335</v>
      </c>
      <c r="E69" s="166" t="s">
        <v>6</v>
      </c>
    </row>
    <row r="70" spans="1:10">
      <c r="E70" s="114"/>
    </row>
    <row r="71" spans="1:10">
      <c r="D71" s="183"/>
      <c r="E71" s="175" t="s">
        <v>7</v>
      </c>
      <c r="F71" s="553" t="str">
        <f>'1'!C78</f>
        <v>Risk less than or equal to 1.50</v>
      </c>
      <c r="G71" s="554"/>
      <c r="H71" s="554"/>
      <c r="I71" s="554"/>
      <c r="J71" s="555"/>
    </row>
    <row r="72" spans="1:10">
      <c r="E72" s="172" t="s">
        <v>8</v>
      </c>
      <c r="F72" s="556" t="str">
        <f>'1'!C79</f>
        <v>Risk greater than 1.50 and Less than or Equal to 2.31</v>
      </c>
      <c r="G72" s="557"/>
      <c r="H72" s="557"/>
      <c r="I72" s="557"/>
      <c r="J72" s="558"/>
    </row>
    <row r="73" spans="1:10">
      <c r="E73" s="169" t="s">
        <v>9</v>
      </c>
      <c r="F73" s="559" t="str">
        <f>'1'!C80</f>
        <v>Risk greater than 2.31 and Less than or Equal to 3.12</v>
      </c>
      <c r="G73" s="560"/>
      <c r="H73" s="560"/>
      <c r="I73" s="560"/>
      <c r="J73" s="561"/>
    </row>
    <row r="74" spans="1:10">
      <c r="E74" s="166" t="s">
        <v>6</v>
      </c>
      <c r="F74" s="562" t="str">
        <f>'1'!C81</f>
        <v>Risk greater than 3.12</v>
      </c>
      <c r="G74" s="563"/>
      <c r="H74" s="563"/>
      <c r="I74" s="563"/>
      <c r="J74" s="564"/>
    </row>
  </sheetData>
  <autoFilter ref="A1:A74"/>
  <mergeCells count="5">
    <mergeCell ref="A1:D1"/>
    <mergeCell ref="F71:J71"/>
    <mergeCell ref="F72:J72"/>
    <mergeCell ref="F73:J73"/>
    <mergeCell ref="F74:J74"/>
  </mergeCells>
  <phoneticPr fontId="3" type="noConversion"/>
  <pageMargins left="0.75" right="0.75" top="1" bottom="1" header="0.5" footer="0.5"/>
  <pageSetup orientation="portrait" horizontalDpi="4294967293" r:id="rId1"/>
  <headerFooter alignWithMargins="0">
    <oddFooter>&amp;LPrepared by:  Office of Child Development and Early Learning&amp;C&amp;P&amp;RUpdated: 11/1/2011</oddFooter>
  </headerFooter>
</worksheet>
</file>

<file path=xl/worksheets/sheet2.xml><?xml version="1.0" encoding="utf-8"?>
<worksheet xmlns="http://schemas.openxmlformats.org/spreadsheetml/2006/main" xmlns:r="http://schemas.openxmlformats.org/officeDocument/2006/relationships">
  <sheetPr>
    <tabColor indexed="22"/>
  </sheetPr>
  <dimension ref="A1:W84"/>
  <sheetViews>
    <sheetView zoomScaleNormal="100" workbookViewId="0">
      <pane xSplit="4" ySplit="2" topLeftCell="E39" activePane="bottomRight" state="frozen"/>
      <selection pane="topRight" activeCell="E1" sqref="E1"/>
      <selection pane="bottomLeft" activeCell="A3" sqref="A3"/>
      <selection pane="bottomRight" activeCell="H65" sqref="H65"/>
    </sheetView>
  </sheetViews>
  <sheetFormatPr defaultColWidth="12.7109375" defaultRowHeight="11.25"/>
  <cols>
    <col min="1" max="1" width="3.140625" style="1" bestFit="1" customWidth="1"/>
    <col min="2" max="2" width="14.7109375" style="10" bestFit="1" customWidth="1"/>
    <col min="3" max="3" width="11.7109375" style="11" customWidth="1"/>
    <col min="4" max="4" width="10.42578125" style="11" customWidth="1"/>
    <col min="5" max="5" width="8.7109375" style="11" customWidth="1"/>
    <col min="6" max="6" width="8.7109375" style="1" customWidth="1"/>
    <col min="7" max="7" width="9" style="1" customWidth="1"/>
    <col min="8" max="8" width="11.140625" style="384" bestFit="1" customWidth="1"/>
    <col min="9" max="9" width="11.7109375" style="12" customWidth="1"/>
    <col min="10" max="10" width="11.28515625" style="384" customWidth="1"/>
    <col min="11" max="11" width="11.28515625" style="12" customWidth="1"/>
    <col min="12" max="12" width="11.28515625" style="384" customWidth="1"/>
    <col min="13" max="13" width="11.5703125" style="12" customWidth="1"/>
    <col min="14" max="14" width="11.28515625" style="384" customWidth="1"/>
    <col min="15" max="15" width="11.5703125" style="12" customWidth="1"/>
    <col min="16" max="16" width="11.28515625" style="36" customWidth="1"/>
    <col min="17" max="17" width="11.140625" style="158" customWidth="1"/>
    <col min="18" max="18" width="11.28515625" style="314" customWidth="1"/>
    <col min="19" max="19" width="11.5703125" style="12" customWidth="1"/>
    <col min="20" max="20" width="12.140625" style="158" bestFit="1" customWidth="1"/>
    <col min="21" max="21" width="11.140625" style="36" customWidth="1"/>
    <col min="22" max="22" width="11.28515625" style="91" customWidth="1"/>
    <col min="23" max="23" width="11.140625" style="36" customWidth="1"/>
    <col min="24" max="24" width="6.42578125" style="1" customWidth="1"/>
    <col min="25" max="16384" width="12.7109375" style="1"/>
  </cols>
  <sheetData>
    <row r="1" spans="1:23" s="447" customFormat="1" ht="12">
      <c r="A1" s="446" t="str">
        <f>'Table of Contents'!B5&amp;":  "&amp;'Table of Contents'!C5</f>
        <v>Tab 1:  Risk Level - Early Childhood Education Program Reach Analysis - Direct Impact Programs</v>
      </c>
      <c r="B1" s="448"/>
      <c r="C1" s="448"/>
      <c r="D1" s="448"/>
      <c r="E1" s="448"/>
      <c r="F1" s="448"/>
      <c r="G1" s="448"/>
      <c r="H1" s="448"/>
      <c r="I1" s="448"/>
      <c r="J1" s="448"/>
      <c r="K1" s="448"/>
      <c r="L1" s="448"/>
      <c r="M1" s="448"/>
      <c r="N1" s="448"/>
      <c r="O1" s="448"/>
      <c r="P1" s="448"/>
      <c r="Q1" s="448"/>
      <c r="R1" s="448"/>
      <c r="S1" s="448"/>
      <c r="T1" s="448"/>
      <c r="U1" s="448"/>
      <c r="V1" s="448"/>
      <c r="W1" s="448"/>
    </row>
    <row r="2" spans="1:23" s="354" customFormat="1" ht="96">
      <c r="A2" s="464" t="s">
        <v>48</v>
      </c>
      <c r="B2" s="464"/>
      <c r="C2" s="341" t="s">
        <v>117</v>
      </c>
      <c r="D2" s="6" t="s">
        <v>125</v>
      </c>
      <c r="E2" s="3" t="s">
        <v>227</v>
      </c>
      <c r="F2" s="3" t="s">
        <v>226</v>
      </c>
      <c r="G2" s="6" t="s">
        <v>203</v>
      </c>
      <c r="H2" s="6" t="s">
        <v>190</v>
      </c>
      <c r="I2" s="353" t="s">
        <v>189</v>
      </c>
      <c r="J2" s="6" t="s">
        <v>192</v>
      </c>
      <c r="K2" s="353" t="s">
        <v>191</v>
      </c>
      <c r="L2" s="6" t="s">
        <v>193</v>
      </c>
      <c r="M2" s="353" t="s">
        <v>204</v>
      </c>
      <c r="N2" s="6" t="s">
        <v>31</v>
      </c>
      <c r="O2" s="353" t="s">
        <v>32</v>
      </c>
      <c r="P2" s="353" t="s">
        <v>33</v>
      </c>
      <c r="Q2" s="353" t="s">
        <v>639</v>
      </c>
      <c r="R2" s="6" t="s">
        <v>34</v>
      </c>
      <c r="S2" s="353" t="s">
        <v>35</v>
      </c>
      <c r="T2" s="353" t="s">
        <v>36</v>
      </c>
      <c r="U2" s="353" t="s">
        <v>37</v>
      </c>
      <c r="V2" s="353" t="str">
        <f>'5'!T3</f>
        <v>Total Children Under 5 Served</v>
      </c>
      <c r="W2" s="353" t="s">
        <v>638</v>
      </c>
    </row>
    <row r="3" spans="1:23" ht="11.25" customHeight="1">
      <c r="A3" s="459" t="s">
        <v>132</v>
      </c>
      <c r="B3" s="144" t="s">
        <v>259</v>
      </c>
      <c r="C3" s="159" t="s">
        <v>118</v>
      </c>
      <c r="D3" s="174">
        <f>VLOOKUP(B3,'17'!$A$3:AH$69,34)</f>
        <v>1.2</v>
      </c>
      <c r="E3" s="184">
        <f>VLOOKUP('1'!$B3,'16'!A$4:E$70,3)</f>
        <v>19766</v>
      </c>
      <c r="F3" s="184">
        <f>VLOOKUP('1'!$B3,'16'!A$4:E$70,4)</f>
        <v>14384</v>
      </c>
      <c r="G3" s="184">
        <f>VLOOKUP('1'!$B3,'16'!A$4:E$70,5)</f>
        <v>34150</v>
      </c>
      <c r="H3" s="184">
        <f>VLOOKUP('1'!$B3,'6'!A$4:J$70,9)</f>
        <v>0</v>
      </c>
      <c r="I3" s="185">
        <f t="shared" ref="I3:I66" si="0">H3/G3</f>
        <v>0</v>
      </c>
      <c r="J3" s="184">
        <f>VLOOKUP('1'!$B3,'7'!A$4:K$70,11)</f>
        <v>0</v>
      </c>
      <c r="K3" s="185">
        <f t="shared" ref="K3:K66" si="1">J3/G3</f>
        <v>0</v>
      </c>
      <c r="L3" s="184">
        <f>VLOOKUP('1'!$B3,'5'!$A$4:$S$70,10)</f>
        <v>636</v>
      </c>
      <c r="M3" s="185">
        <f t="shared" ref="M3:M66" si="2">L3/G3</f>
        <v>1.8623718887262081E-2</v>
      </c>
      <c r="N3" s="184">
        <f>VLOOKUP('1'!$B3,'5'!$A$4:$S$70,12)</f>
        <v>182</v>
      </c>
      <c r="O3" s="185">
        <f t="shared" ref="O3:O66" si="3">N3/G3</f>
        <v>5.3294289897510977E-3</v>
      </c>
      <c r="P3" s="186">
        <f>VLOOKUP(B3,'5'!$A$4:$S$70,14,)</f>
        <v>38</v>
      </c>
      <c r="Q3" s="372">
        <f t="shared" ref="Q3:Q66" si="4">P3/G3</f>
        <v>1.1127379209370425E-3</v>
      </c>
      <c r="R3" s="186">
        <f>VLOOKUP('1'!$B3,'5'!$A$4:$S$70,15)</f>
        <v>4449</v>
      </c>
      <c r="S3" s="185">
        <f t="shared" ref="S3:S66" si="5">R3/G3</f>
        <v>0.13027818448023426</v>
      </c>
      <c r="T3" s="184">
        <f>VLOOKUP('1'!$B3,'5'!$A$4:$S$70,17)</f>
        <v>5132.382322175732</v>
      </c>
      <c r="U3" s="185">
        <f t="shared" ref="U3:U66" si="6">T3/G3</f>
        <v>0.150289379858733</v>
      </c>
      <c r="V3" s="186">
        <f>H3+J3+L3+N3+P3+R3+T3</f>
        <v>10437.382322175732</v>
      </c>
      <c r="W3" s="187">
        <f>V3/G3</f>
        <v>0.30563345013691751</v>
      </c>
    </row>
    <row r="4" spans="1:23" ht="11.25" customHeight="1">
      <c r="A4" s="460"/>
      <c r="B4" s="144" t="s">
        <v>58</v>
      </c>
      <c r="C4" s="182" t="s">
        <v>122</v>
      </c>
      <c r="D4" s="174">
        <f>VLOOKUP(B4,'17'!$A$3:AH$69,34)</f>
        <v>1.2666666666666666</v>
      </c>
      <c r="E4" s="184">
        <f>VLOOKUP('1'!$B4,'16'!A$4:E$70,3)</f>
        <v>5721</v>
      </c>
      <c r="F4" s="184">
        <f>VLOOKUP('1'!$B4,'16'!A$4:E$70,4)</f>
        <v>4262</v>
      </c>
      <c r="G4" s="184">
        <f>VLOOKUP('1'!$B4,'16'!A$4:E$70,5)</f>
        <v>9983</v>
      </c>
      <c r="H4" s="184">
        <f>VLOOKUP('1'!$B4,'6'!A$4:J$70,9)</f>
        <v>0</v>
      </c>
      <c r="I4" s="185">
        <f t="shared" si="0"/>
        <v>0</v>
      </c>
      <c r="J4" s="184">
        <f>VLOOKUP('1'!$B4,'7'!A$4:K$70,11)</f>
        <v>0</v>
      </c>
      <c r="K4" s="185">
        <f t="shared" si="1"/>
        <v>0</v>
      </c>
      <c r="L4" s="184">
        <f>VLOOKUP('1'!$B4,'5'!$A$4:$S$70,10)</f>
        <v>404</v>
      </c>
      <c r="M4" s="185">
        <f t="shared" si="2"/>
        <v>4.0468796954823201E-2</v>
      </c>
      <c r="N4" s="184">
        <f>VLOOKUP('1'!$B4,'5'!$A$4:$S$70,12)</f>
        <v>93</v>
      </c>
      <c r="O4" s="185">
        <f t="shared" si="3"/>
        <v>9.3158369227687061E-3</v>
      </c>
      <c r="P4" s="186">
        <f>VLOOKUP(B4,'5'!$A$4:$S$70,14,)</f>
        <v>0</v>
      </c>
      <c r="Q4" s="372">
        <f t="shared" si="4"/>
        <v>0</v>
      </c>
      <c r="R4" s="186">
        <f>VLOOKUP('1'!$B4,'5'!$A$4:$S$70,15)</f>
        <v>1116</v>
      </c>
      <c r="S4" s="185">
        <f t="shared" si="5"/>
        <v>0.11179004307322449</v>
      </c>
      <c r="T4" s="184">
        <f>VLOOKUP('1'!$B4,'5'!$A$4:$S$70,17)</f>
        <v>1018.1441241685145</v>
      </c>
      <c r="U4" s="185">
        <f t="shared" si="6"/>
        <v>0.101987791662678</v>
      </c>
      <c r="V4" s="186">
        <f t="shared" ref="V4:V67" si="7">H4+J4+L4+N4+P4+R4+T4</f>
        <v>2631.1441241685143</v>
      </c>
      <c r="W4" s="187">
        <f t="shared" ref="W4:W66" si="8">V4/G4</f>
        <v>0.26356246861349436</v>
      </c>
    </row>
    <row r="5" spans="1:23" ht="11.25" customHeight="1">
      <c r="A5" s="460"/>
      <c r="B5" s="144" t="s">
        <v>62</v>
      </c>
      <c r="C5" s="159" t="s">
        <v>122</v>
      </c>
      <c r="D5" s="174">
        <f>VLOOKUP(B5,'17'!$A$3:AH$69,34)</f>
        <v>1.3333333333333333</v>
      </c>
      <c r="E5" s="184">
        <f>VLOOKUP('1'!$B5,'16'!A$4:E$70,3)</f>
        <v>4001</v>
      </c>
      <c r="F5" s="184">
        <f>VLOOKUP('1'!$B5,'16'!A$4:E$70,4)</f>
        <v>2770</v>
      </c>
      <c r="G5" s="184">
        <f>VLOOKUP('1'!$B5,'16'!A$4:E$70,5)</f>
        <v>6771</v>
      </c>
      <c r="H5" s="184">
        <f>VLOOKUP('1'!$B5,'6'!A$4:J$70,9)</f>
        <v>75</v>
      </c>
      <c r="I5" s="185">
        <f t="shared" si="0"/>
        <v>1.1076650420912717E-2</v>
      </c>
      <c r="J5" s="184">
        <f>VLOOKUP('1'!$B5,'7'!A$4:K$70,11)</f>
        <v>0</v>
      </c>
      <c r="K5" s="185">
        <f t="shared" si="1"/>
        <v>0</v>
      </c>
      <c r="L5" s="184">
        <f>VLOOKUP('1'!$B5,'5'!$A$4:$S$70,10)</f>
        <v>240</v>
      </c>
      <c r="M5" s="185">
        <f t="shared" si="2"/>
        <v>3.5445281346920689E-2</v>
      </c>
      <c r="N5" s="184">
        <f>VLOOKUP('1'!$B5,'5'!$A$4:$S$70,12)</f>
        <v>157</v>
      </c>
      <c r="O5" s="185">
        <f t="shared" si="3"/>
        <v>2.3187121547777287E-2</v>
      </c>
      <c r="P5" s="186">
        <f>VLOOKUP(B5,'5'!$A$4:$S$70,14,)</f>
        <v>20</v>
      </c>
      <c r="Q5" s="372">
        <f t="shared" si="4"/>
        <v>2.9537734455767242E-3</v>
      </c>
      <c r="R5" s="186">
        <f>VLOOKUP('1'!$B5,'5'!$A$4:$S$70,15)</f>
        <v>625</v>
      </c>
      <c r="S5" s="185">
        <f t="shared" si="5"/>
        <v>9.2305420174272637E-2</v>
      </c>
      <c r="T5" s="184">
        <f>VLOOKUP('1'!$B5,'5'!$A$4:$S$70,17)</f>
        <v>1106.3793103448274</v>
      </c>
      <c r="U5" s="185">
        <f t="shared" si="6"/>
        <v>0.16339969138160204</v>
      </c>
      <c r="V5" s="186">
        <f t="shared" si="7"/>
        <v>2223.3793103448274</v>
      </c>
      <c r="W5" s="187">
        <f t="shared" si="8"/>
        <v>0.32836793831706207</v>
      </c>
    </row>
    <row r="6" spans="1:23" ht="11.25" customHeight="1">
      <c r="A6" s="460"/>
      <c r="B6" s="144" t="s">
        <v>63</v>
      </c>
      <c r="C6" s="159" t="s">
        <v>118</v>
      </c>
      <c r="D6" s="174">
        <f>VLOOKUP(B6,'17'!$A$3:AH$69,34)</f>
        <v>1.1333333333333333</v>
      </c>
      <c r="E6" s="184">
        <f>VLOOKUP('1'!$B6,'16'!A$4:E$70,3)</f>
        <v>17963</v>
      </c>
      <c r="F6" s="184">
        <f>VLOOKUP('1'!$B6,'16'!A$4:E$70,4)</f>
        <v>13163</v>
      </c>
      <c r="G6" s="184">
        <f>VLOOKUP('1'!$B6,'16'!A$4:E$70,5)</f>
        <v>31126</v>
      </c>
      <c r="H6" s="184">
        <f>VLOOKUP('1'!$B6,'6'!A$4:J$70,9)</f>
        <v>152</v>
      </c>
      <c r="I6" s="185">
        <f t="shared" si="0"/>
        <v>4.8833772408918589E-3</v>
      </c>
      <c r="J6" s="184">
        <f>VLOOKUP('1'!$B6,'7'!A$4:K$70,11)</f>
        <v>0</v>
      </c>
      <c r="K6" s="185">
        <f t="shared" si="1"/>
        <v>0</v>
      </c>
      <c r="L6" s="184">
        <f>VLOOKUP('1'!$B6,'5'!$A$4:$S$70,10)</f>
        <v>574</v>
      </c>
      <c r="M6" s="185">
        <f t="shared" si="2"/>
        <v>1.8441174580736363E-2</v>
      </c>
      <c r="N6" s="184">
        <f>VLOOKUP('1'!$B6,'5'!$A$4:$S$70,12)</f>
        <v>55</v>
      </c>
      <c r="O6" s="185">
        <f t="shared" si="3"/>
        <v>1.7670115016385015E-3</v>
      </c>
      <c r="P6" s="186">
        <f>VLOOKUP(B6,'5'!$A$4:$S$70,14,)</f>
        <v>0</v>
      </c>
      <c r="Q6" s="372">
        <f t="shared" si="4"/>
        <v>0</v>
      </c>
      <c r="R6" s="186">
        <f>VLOOKUP('1'!$B6,'5'!$A$4:$S$70,15)</f>
        <v>4200</v>
      </c>
      <c r="S6" s="185">
        <f t="shared" si="5"/>
        <v>0.13493542376148557</v>
      </c>
      <c r="T6" s="184">
        <f>VLOOKUP('1'!$B6,'5'!$A$4:$S$70,17)</f>
        <v>4882.3420548819395</v>
      </c>
      <c r="U6" s="185">
        <f t="shared" si="6"/>
        <v>0.15685735574381351</v>
      </c>
      <c r="V6" s="186">
        <f t="shared" si="7"/>
        <v>9863.3420548819395</v>
      </c>
      <c r="W6" s="187">
        <f t="shared" si="8"/>
        <v>0.31688434282856581</v>
      </c>
    </row>
    <row r="7" spans="1:23" ht="11.25" customHeight="1">
      <c r="A7" s="460"/>
      <c r="B7" s="144" t="s">
        <v>69</v>
      </c>
      <c r="C7" s="159" t="s">
        <v>118</v>
      </c>
      <c r="D7" s="174">
        <f>VLOOKUP(B7,'17'!$A$3:AH$69,34)</f>
        <v>1.3333333333333333</v>
      </c>
      <c r="E7" s="184">
        <f>VLOOKUP('1'!$B7,'16'!A$4:E$70,3)</f>
        <v>7514</v>
      </c>
      <c r="F7" s="184">
        <f>VLOOKUP('1'!$B7,'16'!A$4:E$70,4)</f>
        <v>5219</v>
      </c>
      <c r="G7" s="184">
        <f>VLOOKUP('1'!$B7,'16'!A$4:E$70,5)</f>
        <v>12733</v>
      </c>
      <c r="H7" s="184">
        <f>VLOOKUP('1'!$B7,'6'!A$4:J$70,9)</f>
        <v>58</v>
      </c>
      <c r="I7" s="185">
        <f t="shared" si="0"/>
        <v>4.5550930652634887E-3</v>
      </c>
      <c r="J7" s="184">
        <f>VLOOKUP('1'!$B7,'7'!A$4:K$70,11)</f>
        <v>0</v>
      </c>
      <c r="K7" s="185">
        <f t="shared" si="1"/>
        <v>0</v>
      </c>
      <c r="L7" s="184">
        <f>VLOOKUP('1'!$B7,'5'!$A$4:$S$70,10)</f>
        <v>208</v>
      </c>
      <c r="M7" s="185">
        <f t="shared" si="2"/>
        <v>1.6335506165082857E-2</v>
      </c>
      <c r="N7" s="184">
        <f>VLOOKUP('1'!$B7,'5'!$A$4:$S$70,12)</f>
        <v>46</v>
      </c>
      <c r="O7" s="185">
        <f t="shared" si="3"/>
        <v>3.6126600172779392E-3</v>
      </c>
      <c r="P7" s="186">
        <f>VLOOKUP(B7,'5'!$A$4:$S$70,14,)</f>
        <v>0</v>
      </c>
      <c r="Q7" s="372">
        <f t="shared" si="4"/>
        <v>0</v>
      </c>
      <c r="R7" s="186">
        <f>VLOOKUP('1'!$B7,'5'!$A$4:$S$70,15)</f>
        <v>1019</v>
      </c>
      <c r="S7" s="185">
        <f t="shared" si="5"/>
        <v>8.0028272991439567E-2</v>
      </c>
      <c r="T7" s="184">
        <f>VLOOKUP('1'!$B7,'5'!$A$4:$S$70,17)</f>
        <v>2640.424778761062</v>
      </c>
      <c r="U7" s="185">
        <f t="shared" si="6"/>
        <v>0.20736863101869646</v>
      </c>
      <c r="V7" s="186">
        <f t="shared" si="7"/>
        <v>3971.424778761062</v>
      </c>
      <c r="W7" s="187">
        <f t="shared" si="8"/>
        <v>0.31190016325776032</v>
      </c>
    </row>
    <row r="8" spans="1:23" ht="11.25" customHeight="1">
      <c r="A8" s="461"/>
      <c r="B8" s="144" t="s">
        <v>100</v>
      </c>
      <c r="C8" s="159" t="s">
        <v>122</v>
      </c>
      <c r="D8" s="174">
        <f>VLOOKUP(B8,'17'!$A$3:AH$69,34)</f>
        <v>1.4</v>
      </c>
      <c r="E8" s="184">
        <f>VLOOKUP('1'!$B8,'16'!A$4:E$70,3)</f>
        <v>1650</v>
      </c>
      <c r="F8" s="184">
        <f>VLOOKUP('1'!$B8,'16'!A$4:E$70,4)</f>
        <v>1173</v>
      </c>
      <c r="G8" s="184">
        <f>VLOOKUP('1'!$B8,'16'!A$4:E$70,5)</f>
        <v>2823</v>
      </c>
      <c r="H8" s="184">
        <f>VLOOKUP('1'!$B8,'6'!A$4:J$70,9)</f>
        <v>8</v>
      </c>
      <c r="I8" s="185">
        <f t="shared" si="0"/>
        <v>2.8338646829613886E-3</v>
      </c>
      <c r="J8" s="184">
        <f>VLOOKUP('1'!$B8,'7'!A$4:K$70,11)</f>
        <v>0</v>
      </c>
      <c r="K8" s="185">
        <f t="shared" si="1"/>
        <v>0</v>
      </c>
      <c r="L8" s="184">
        <f>VLOOKUP('1'!$B8,'5'!$A$4:$S$70,10)</f>
        <v>113</v>
      </c>
      <c r="M8" s="185">
        <f t="shared" si="2"/>
        <v>4.0028338646829614E-2</v>
      </c>
      <c r="N8" s="184">
        <f>VLOOKUP('1'!$B8,'5'!$A$4:$S$70,12)</f>
        <v>53</v>
      </c>
      <c r="O8" s="185">
        <f t="shared" si="3"/>
        <v>1.8774353524619199E-2</v>
      </c>
      <c r="P8" s="186">
        <f>VLOOKUP(B8,'5'!$A$4:$S$70,14,)</f>
        <v>101</v>
      </c>
      <c r="Q8" s="372">
        <f t="shared" si="4"/>
        <v>3.5777541622387533E-2</v>
      </c>
      <c r="R8" s="186">
        <f>VLOOKUP('1'!$B8,'5'!$A$4:$S$70,15)</f>
        <v>270</v>
      </c>
      <c r="S8" s="185">
        <f t="shared" si="5"/>
        <v>9.5642933049946866E-2</v>
      </c>
      <c r="T8" s="184">
        <f>VLOOKUP('1'!$B8,'5'!$A$4:$S$70,17)</f>
        <v>332.71144278606965</v>
      </c>
      <c r="U8" s="185">
        <f t="shared" si="6"/>
        <v>0.11785740091607143</v>
      </c>
      <c r="V8" s="186">
        <f t="shared" si="7"/>
        <v>877.71144278606971</v>
      </c>
      <c r="W8" s="187">
        <f t="shared" si="8"/>
        <v>0.31091443244281602</v>
      </c>
    </row>
    <row r="9" spans="1:23" ht="11.25" customHeight="1">
      <c r="A9" s="459" t="s">
        <v>133</v>
      </c>
      <c r="B9" s="145" t="s">
        <v>50</v>
      </c>
      <c r="C9" s="160" t="s">
        <v>122</v>
      </c>
      <c r="D9" s="171">
        <f>VLOOKUP(B9,'17'!$A$3:AH$69,34)</f>
        <v>2.2000000000000002</v>
      </c>
      <c r="E9" s="202">
        <f>VLOOKUP('1'!$B9,'16'!A$4:E$70,3)</f>
        <v>3260</v>
      </c>
      <c r="F9" s="202">
        <f>VLOOKUP('1'!$B9,'16'!A$4:E$70,4)</f>
        <v>2334</v>
      </c>
      <c r="G9" s="202">
        <f>VLOOKUP('1'!$B9,'16'!A$4:E$70,5)</f>
        <v>5594</v>
      </c>
      <c r="H9" s="202">
        <f>VLOOKUP('1'!$B9,'6'!A$4:J$70,9)</f>
        <v>0</v>
      </c>
      <c r="I9" s="176">
        <f t="shared" si="0"/>
        <v>0</v>
      </c>
      <c r="J9" s="202">
        <f>VLOOKUP('1'!$B9,'7'!A$4:K$70,11)</f>
        <v>18</v>
      </c>
      <c r="K9" s="176">
        <f t="shared" si="1"/>
        <v>3.2177332856632105E-3</v>
      </c>
      <c r="L9" s="202">
        <f>VLOOKUP('1'!$B9,'5'!$A$4:$S$70,10)</f>
        <v>289</v>
      </c>
      <c r="M9" s="176">
        <f t="shared" si="2"/>
        <v>5.1662495530925993E-2</v>
      </c>
      <c r="N9" s="202">
        <f>VLOOKUP('1'!$B9,'5'!$A$4:$S$70,12)</f>
        <v>34</v>
      </c>
      <c r="O9" s="176">
        <f t="shared" si="3"/>
        <v>6.0779406506971754E-3</v>
      </c>
      <c r="P9" s="177">
        <f>VLOOKUP(B9,'5'!$A$4:$S$70,14,)</f>
        <v>0</v>
      </c>
      <c r="Q9" s="373">
        <f t="shared" si="4"/>
        <v>0</v>
      </c>
      <c r="R9" s="177">
        <f>VLOOKUP('1'!$B9,'5'!$A$4:$S$70,15)</f>
        <v>438</v>
      </c>
      <c r="S9" s="176">
        <f t="shared" si="5"/>
        <v>7.8298176617804791E-2</v>
      </c>
      <c r="T9" s="202">
        <f>VLOOKUP('1'!$B9,'5'!$A$4:$S$70,17)</f>
        <v>554.19020172910666</v>
      </c>
      <c r="U9" s="176">
        <f t="shared" si="6"/>
        <v>9.9068681038453107E-2</v>
      </c>
      <c r="V9" s="177">
        <f t="shared" si="7"/>
        <v>1333.1902017291068</v>
      </c>
      <c r="W9" s="178">
        <f t="shared" si="8"/>
        <v>0.23832502712354428</v>
      </c>
    </row>
    <row r="10" spans="1:23" ht="11.25" customHeight="1">
      <c r="A10" s="460"/>
      <c r="B10" s="145" t="s">
        <v>51</v>
      </c>
      <c r="C10" s="160" t="s">
        <v>118</v>
      </c>
      <c r="D10" s="171">
        <f>VLOOKUP(B10,'17'!$A$3:AH$69,34)</f>
        <v>2.2000000000000002</v>
      </c>
      <c r="E10" s="202">
        <f>VLOOKUP('1'!$B10,'16'!A$4:E$70,3)</f>
        <v>38336</v>
      </c>
      <c r="F10" s="202">
        <f>VLOOKUP('1'!$B10,'16'!A$4:E$70,4)</f>
        <v>25304</v>
      </c>
      <c r="G10" s="202">
        <f>VLOOKUP('1'!$B10,'16'!A$4:E$70,5)</f>
        <v>63640</v>
      </c>
      <c r="H10" s="202">
        <f>VLOOKUP('1'!$B10,'6'!A$4:J$70,9)</f>
        <v>159</v>
      </c>
      <c r="I10" s="176">
        <f t="shared" si="0"/>
        <v>2.4984286612193588E-3</v>
      </c>
      <c r="J10" s="202">
        <f>VLOOKUP('1'!$B10,'7'!A$4:K$70,11)</f>
        <v>30</v>
      </c>
      <c r="K10" s="176">
        <f t="shared" si="1"/>
        <v>4.7140163419233188E-4</v>
      </c>
      <c r="L10" s="202">
        <f>VLOOKUP('1'!$B10,'5'!$A$4:$S$70,10)</f>
        <v>4434</v>
      </c>
      <c r="M10" s="176">
        <f t="shared" si="2"/>
        <v>6.9673161533626654E-2</v>
      </c>
      <c r="N10" s="202">
        <f>VLOOKUP('1'!$B10,'5'!$A$4:$S$70,12)</f>
        <v>1102</v>
      </c>
      <c r="O10" s="176">
        <f t="shared" si="3"/>
        <v>1.7316153362664989E-2</v>
      </c>
      <c r="P10" s="177">
        <f>VLOOKUP(B10,'5'!$A$4:$S$70,14,)</f>
        <v>2336</v>
      </c>
      <c r="Q10" s="373">
        <f t="shared" si="4"/>
        <v>3.6706473915776243E-2</v>
      </c>
      <c r="R10" s="177">
        <f>VLOOKUP('1'!$B10,'5'!$A$4:$S$70,15)</f>
        <v>8011</v>
      </c>
      <c r="S10" s="176">
        <f t="shared" si="5"/>
        <v>0.12587994971715902</v>
      </c>
      <c r="T10" s="202">
        <f>VLOOKUP('1'!$B10,'5'!$A$4:$S$70,17)</f>
        <v>10448.43980493752</v>
      </c>
      <c r="U10" s="176">
        <f t="shared" si="6"/>
        <v>0.16418038662692519</v>
      </c>
      <c r="V10" s="177">
        <f t="shared" si="7"/>
        <v>26520.43980493752</v>
      </c>
      <c r="W10" s="178">
        <f t="shared" si="8"/>
        <v>0.41672595545156377</v>
      </c>
    </row>
    <row r="11" spans="1:23" ht="11.25" customHeight="1">
      <c r="A11" s="460"/>
      <c r="B11" s="145" t="s">
        <v>54</v>
      </c>
      <c r="C11" s="160" t="s">
        <v>122</v>
      </c>
      <c r="D11" s="171">
        <f>VLOOKUP(B11,'17'!$A$3:AH$69,34)</f>
        <v>2.1333333333333333</v>
      </c>
      <c r="E11" s="202">
        <f>VLOOKUP('1'!$B11,'16'!A$4:E$70,3)</f>
        <v>1561</v>
      </c>
      <c r="F11" s="202">
        <f>VLOOKUP('1'!$B11,'16'!A$4:E$70,4)</f>
        <v>1066</v>
      </c>
      <c r="G11" s="202">
        <f>VLOOKUP('1'!$B11,'16'!A$4:E$70,5)</f>
        <v>2627</v>
      </c>
      <c r="H11" s="202">
        <f>VLOOKUP('1'!$B11,'6'!A$4:J$70,9)</f>
        <v>0</v>
      </c>
      <c r="I11" s="176">
        <f t="shared" si="0"/>
        <v>0</v>
      </c>
      <c r="J11" s="202">
        <f>VLOOKUP('1'!$B11,'7'!A$4:K$70,11)</f>
        <v>102</v>
      </c>
      <c r="K11" s="176">
        <f t="shared" si="1"/>
        <v>3.8827559954320516E-2</v>
      </c>
      <c r="L11" s="202">
        <f>VLOOKUP('1'!$B11,'5'!$A$4:$S$70,10)</f>
        <v>231</v>
      </c>
      <c r="M11" s="176">
        <f t="shared" si="2"/>
        <v>8.7933003425961179E-2</v>
      </c>
      <c r="N11" s="202">
        <f>VLOOKUP('1'!$B11,'5'!$A$4:$S$70,12)</f>
        <v>109</v>
      </c>
      <c r="O11" s="176">
        <f t="shared" si="3"/>
        <v>4.1492196421773889E-2</v>
      </c>
      <c r="P11" s="177">
        <f>VLOOKUP(B11,'5'!$A$4:$S$70,14,)</f>
        <v>244</v>
      </c>
      <c r="Q11" s="373">
        <f t="shared" si="4"/>
        <v>9.2881614008374566E-2</v>
      </c>
      <c r="R11" s="177">
        <f>VLOOKUP('1'!$B11,'5'!$A$4:$S$70,15)</f>
        <v>227</v>
      </c>
      <c r="S11" s="176">
        <f t="shared" si="5"/>
        <v>8.6410354015987817E-2</v>
      </c>
      <c r="T11" s="202">
        <f>VLOOKUP('1'!$B11,'5'!$A$4:$S$70,17)</f>
        <v>159.5090909090909</v>
      </c>
      <c r="U11" s="176">
        <f t="shared" si="6"/>
        <v>6.071910578952832E-2</v>
      </c>
      <c r="V11" s="177">
        <f t="shared" si="7"/>
        <v>1072.5090909090909</v>
      </c>
      <c r="W11" s="178">
        <f t="shared" si="8"/>
        <v>0.40826383361594631</v>
      </c>
    </row>
    <row r="12" spans="1:23" ht="11.25" customHeight="1">
      <c r="A12" s="460"/>
      <c r="B12" s="145" t="s">
        <v>64</v>
      </c>
      <c r="C12" s="160" t="s">
        <v>122</v>
      </c>
      <c r="D12" s="171">
        <f>VLOOKUP(B12,'17'!$A$3:AH$69,34)</f>
        <v>2.2666666666666666</v>
      </c>
      <c r="E12" s="202">
        <f>VLOOKUP('1'!$B12,'16'!A$4:E$70,3)</f>
        <v>1226</v>
      </c>
      <c r="F12" s="202">
        <f>VLOOKUP('1'!$B12,'16'!A$4:E$70,4)</f>
        <v>827</v>
      </c>
      <c r="G12" s="202">
        <f>VLOOKUP('1'!$B12,'16'!A$4:E$70,5)</f>
        <v>2053</v>
      </c>
      <c r="H12" s="202">
        <f>VLOOKUP('1'!$B12,'6'!A$4:J$70,9)</f>
        <v>0</v>
      </c>
      <c r="I12" s="176">
        <f t="shared" si="0"/>
        <v>0</v>
      </c>
      <c r="J12" s="202">
        <f>VLOOKUP('1'!$B12,'7'!A$4:K$70,11)</f>
        <v>0</v>
      </c>
      <c r="K12" s="176">
        <f t="shared" si="1"/>
        <v>0</v>
      </c>
      <c r="L12" s="202">
        <f>VLOOKUP('1'!$B12,'5'!$A$4:$S$70,10)</f>
        <v>144</v>
      </c>
      <c r="M12" s="176">
        <f t="shared" si="2"/>
        <v>7.0141256697515836E-2</v>
      </c>
      <c r="N12" s="202">
        <f>VLOOKUP('1'!$B12,'5'!$A$4:$S$70,12)</f>
        <v>109</v>
      </c>
      <c r="O12" s="176">
        <f t="shared" si="3"/>
        <v>5.3093034583536286E-2</v>
      </c>
      <c r="P12" s="177">
        <f>VLOOKUP(B12,'5'!$A$4:$S$70,14,)</f>
        <v>44</v>
      </c>
      <c r="Q12" s="373">
        <f t="shared" si="4"/>
        <v>2.1432050657574281E-2</v>
      </c>
      <c r="R12" s="177">
        <f>VLOOKUP('1'!$B12,'5'!$A$4:$S$70,15)</f>
        <v>343</v>
      </c>
      <c r="S12" s="176">
        <f t="shared" si="5"/>
        <v>0.16707257671699952</v>
      </c>
      <c r="T12" s="202">
        <f>VLOOKUP('1'!$B12,'5'!$A$4:$S$70,17)</f>
        <v>326.20000000000005</v>
      </c>
      <c r="U12" s="176">
        <f t="shared" si="6"/>
        <v>0.15888943010228934</v>
      </c>
      <c r="V12" s="177">
        <f t="shared" si="7"/>
        <v>966.2</v>
      </c>
      <c r="W12" s="178">
        <f t="shared" si="8"/>
        <v>0.47062834875791526</v>
      </c>
    </row>
    <row r="13" spans="1:23" ht="11.25" customHeight="1">
      <c r="A13" s="460"/>
      <c r="B13" s="145" t="s">
        <v>67</v>
      </c>
      <c r="C13" s="160" t="s">
        <v>122</v>
      </c>
      <c r="D13" s="171">
        <f>VLOOKUP(B13,'17'!$A$3:AH$69,34)</f>
        <v>2.2666666666666666</v>
      </c>
      <c r="E13" s="202">
        <f>VLOOKUP('1'!$B13,'16'!A$4:E$70,3)</f>
        <v>1869</v>
      </c>
      <c r="F13" s="202">
        <f>VLOOKUP('1'!$B13,'16'!A$4:E$70,4)</f>
        <v>1351</v>
      </c>
      <c r="G13" s="202">
        <f>VLOOKUP('1'!$B13,'16'!A$4:E$70,5)</f>
        <v>3220</v>
      </c>
      <c r="H13" s="202">
        <f>VLOOKUP('1'!$B13,'6'!A$4:J$70,9)</f>
        <v>81</v>
      </c>
      <c r="I13" s="176">
        <f t="shared" si="0"/>
        <v>2.5155279503105591E-2</v>
      </c>
      <c r="J13" s="202">
        <f>VLOOKUP('1'!$B13,'7'!A$4:K$70,11)</f>
        <v>44</v>
      </c>
      <c r="K13" s="176">
        <f t="shared" si="1"/>
        <v>1.3664596273291925E-2</v>
      </c>
      <c r="L13" s="202">
        <f>VLOOKUP('1'!$B13,'5'!$A$4:$S$70,10)</f>
        <v>209</v>
      </c>
      <c r="M13" s="176">
        <f t="shared" si="2"/>
        <v>6.4906832298136652E-2</v>
      </c>
      <c r="N13" s="202">
        <f>VLOOKUP('1'!$B13,'5'!$A$4:$S$70,12)</f>
        <v>15</v>
      </c>
      <c r="O13" s="176">
        <f t="shared" si="3"/>
        <v>4.658385093167702E-3</v>
      </c>
      <c r="P13" s="177">
        <f>VLOOKUP(B13,'5'!$A$4:$S$70,14,)</f>
        <v>0</v>
      </c>
      <c r="Q13" s="373">
        <f t="shared" si="4"/>
        <v>0</v>
      </c>
      <c r="R13" s="177">
        <f>VLOOKUP('1'!$B13,'5'!$A$4:$S$70,15)</f>
        <v>369</v>
      </c>
      <c r="S13" s="176">
        <f t="shared" si="5"/>
        <v>0.11459627329192547</v>
      </c>
      <c r="T13" s="202">
        <f>VLOOKUP('1'!$B13,'5'!$A$4:$S$70,17)</f>
        <v>298.19718309859155</v>
      </c>
      <c r="U13" s="176">
        <f t="shared" si="6"/>
        <v>9.2607820838071911E-2</v>
      </c>
      <c r="V13" s="177">
        <f t="shared" si="7"/>
        <v>1016.1971830985915</v>
      </c>
      <c r="W13" s="178">
        <f t="shared" si="8"/>
        <v>0.31558918729769925</v>
      </c>
    </row>
    <row r="14" spans="1:23" ht="11.25" customHeight="1">
      <c r="A14" s="460"/>
      <c r="B14" s="145" t="s">
        <v>71</v>
      </c>
      <c r="C14" s="160" t="s">
        <v>118</v>
      </c>
      <c r="D14" s="171">
        <f>VLOOKUP(B14,'17'!$A$3:AH$69,34)</f>
        <v>2.2000000000000002</v>
      </c>
      <c r="E14" s="202">
        <f>VLOOKUP('1'!$B14,'16'!A$4:E$70,3)</f>
        <v>20123</v>
      </c>
      <c r="F14" s="202">
        <f>VLOOKUP('1'!$B14,'16'!A$4:E$70,4)</f>
        <v>13856</v>
      </c>
      <c r="G14" s="202">
        <f>VLOOKUP('1'!$B14,'16'!A$4:E$70,5)</f>
        <v>33979</v>
      </c>
      <c r="H14" s="202">
        <f>VLOOKUP('1'!$B14,'6'!A$4:J$70,9)</f>
        <v>136</v>
      </c>
      <c r="I14" s="176">
        <f t="shared" si="0"/>
        <v>4.0024721151299333E-3</v>
      </c>
      <c r="J14" s="202">
        <f>VLOOKUP('1'!$B14,'7'!A$4:K$70,11)</f>
        <v>0</v>
      </c>
      <c r="K14" s="176">
        <f t="shared" si="1"/>
        <v>0</v>
      </c>
      <c r="L14" s="202">
        <f>VLOOKUP('1'!$B14,'5'!$A$4:$S$70,10)</f>
        <v>1050</v>
      </c>
      <c r="M14" s="176">
        <f t="shared" si="2"/>
        <v>3.0901439124164924E-2</v>
      </c>
      <c r="N14" s="202">
        <f>VLOOKUP('1'!$B14,'5'!$A$4:$S$70,12)</f>
        <v>346</v>
      </c>
      <c r="O14" s="176">
        <f t="shared" si="3"/>
        <v>1.0182759939962918E-2</v>
      </c>
      <c r="P14" s="177">
        <f>VLOOKUP(B14,'5'!$A$4:$S$70,14,)</f>
        <v>385</v>
      </c>
      <c r="Q14" s="373">
        <f t="shared" si="4"/>
        <v>1.1330527678860473E-2</v>
      </c>
      <c r="R14" s="177">
        <f>VLOOKUP('1'!$B14,'5'!$A$4:$S$70,15)</f>
        <v>3325</v>
      </c>
      <c r="S14" s="176">
        <f t="shared" si="5"/>
        <v>9.7854557226522268E-2</v>
      </c>
      <c r="T14" s="202">
        <f>VLOOKUP('1'!$B14,'5'!$A$4:$S$70,17)</f>
        <v>3731.3094847390876</v>
      </c>
      <c r="U14" s="176">
        <f t="shared" si="6"/>
        <v>0.10981222180579439</v>
      </c>
      <c r="V14" s="177">
        <f t="shared" si="7"/>
        <v>8973.3094847390876</v>
      </c>
      <c r="W14" s="178">
        <f t="shared" si="8"/>
        <v>0.26408397789043492</v>
      </c>
    </row>
    <row r="15" spans="1:23" ht="11.25" customHeight="1">
      <c r="A15" s="460"/>
      <c r="B15" s="145" t="s">
        <v>72</v>
      </c>
      <c r="C15" s="160" t="s">
        <v>122</v>
      </c>
      <c r="D15" s="171">
        <f>VLOOKUP(B15,'17'!$A$3:AH$69,34)</f>
        <v>2.1333333333333333</v>
      </c>
      <c r="E15" s="202">
        <f>VLOOKUP('1'!$B15,'16'!A$4:E$70,3)</f>
        <v>876</v>
      </c>
      <c r="F15" s="202">
        <f>VLOOKUP('1'!$B15,'16'!A$4:E$70,4)</f>
        <v>671</v>
      </c>
      <c r="G15" s="202">
        <f>VLOOKUP('1'!$B15,'16'!A$4:E$70,5)</f>
        <v>1547</v>
      </c>
      <c r="H15" s="202">
        <f>VLOOKUP('1'!$B15,'6'!A$4:J$70,9)</f>
        <v>23</v>
      </c>
      <c r="I15" s="176">
        <f t="shared" si="0"/>
        <v>1.4867485455720749E-2</v>
      </c>
      <c r="J15" s="202">
        <f>VLOOKUP('1'!$B15,'7'!A$4:K$70,11)</f>
        <v>0</v>
      </c>
      <c r="K15" s="176">
        <f t="shared" si="1"/>
        <v>0</v>
      </c>
      <c r="L15" s="202">
        <f>VLOOKUP('1'!$B15,'5'!$A$4:$S$70,10)</f>
        <v>55</v>
      </c>
      <c r="M15" s="176">
        <f t="shared" si="2"/>
        <v>3.555268261150614E-2</v>
      </c>
      <c r="N15" s="202">
        <f>VLOOKUP('1'!$B15,'5'!$A$4:$S$70,12)</f>
        <v>0</v>
      </c>
      <c r="O15" s="176">
        <f t="shared" si="3"/>
        <v>0</v>
      </c>
      <c r="P15" s="177">
        <f>VLOOKUP(B15,'5'!$A$4:$S$70,14,)</f>
        <v>0</v>
      </c>
      <c r="Q15" s="373">
        <f t="shared" si="4"/>
        <v>0</v>
      </c>
      <c r="R15" s="177">
        <f>VLOOKUP('1'!$B15,'5'!$A$4:$S$70,15)</f>
        <v>261</v>
      </c>
      <c r="S15" s="176">
        <f t="shared" si="5"/>
        <v>0.16871363930187461</v>
      </c>
      <c r="T15" s="202">
        <f>VLOOKUP('1'!$B15,'5'!$A$4:$S$70,17)</f>
        <v>135.7560975609756</v>
      </c>
      <c r="U15" s="176">
        <f t="shared" si="6"/>
        <v>8.7754426348400513E-2</v>
      </c>
      <c r="V15" s="177">
        <f t="shared" si="7"/>
        <v>474.7560975609756</v>
      </c>
      <c r="W15" s="178">
        <f t="shared" si="8"/>
        <v>0.30688823371750201</v>
      </c>
    </row>
    <row r="16" spans="1:23" ht="11.25" customHeight="1">
      <c r="A16" s="460"/>
      <c r="B16" s="145" t="s">
        <v>77</v>
      </c>
      <c r="C16" s="160" t="s">
        <v>122</v>
      </c>
      <c r="D16" s="171">
        <f>VLOOKUP(B16,'17'!$A$3:AH$69,34)</f>
        <v>2.2666666666666666</v>
      </c>
      <c r="E16" s="202">
        <f>VLOOKUP('1'!$B16,'16'!A$4:E$70,3)</f>
        <v>547</v>
      </c>
      <c r="F16" s="202">
        <f>VLOOKUP('1'!$B16,'16'!A$4:E$70,4)</f>
        <v>369</v>
      </c>
      <c r="G16" s="202">
        <f>VLOOKUP('1'!$B16,'16'!A$4:E$70,5)</f>
        <v>916</v>
      </c>
      <c r="H16" s="202">
        <f>VLOOKUP('1'!$B16,'6'!A$4:J$70,9)</f>
        <v>0</v>
      </c>
      <c r="I16" s="176">
        <f t="shared" si="0"/>
        <v>0</v>
      </c>
      <c r="J16" s="202">
        <f>VLOOKUP('1'!$B16,'7'!A$4:K$70,11)</f>
        <v>0</v>
      </c>
      <c r="K16" s="176">
        <f t="shared" si="1"/>
        <v>0</v>
      </c>
      <c r="L16" s="202">
        <f>VLOOKUP('1'!$B16,'5'!$A$4:$S$70,10)</f>
        <v>78</v>
      </c>
      <c r="M16" s="176">
        <f t="shared" si="2"/>
        <v>8.5152838427947602E-2</v>
      </c>
      <c r="N16" s="202">
        <f>VLOOKUP('1'!$B16,'5'!$A$4:$S$70,12)</f>
        <v>44</v>
      </c>
      <c r="O16" s="176">
        <f t="shared" si="3"/>
        <v>4.8034934497816595E-2</v>
      </c>
      <c r="P16" s="177">
        <f>VLOOKUP(B16,'5'!$A$4:$S$70,14,)</f>
        <v>135</v>
      </c>
      <c r="Q16" s="373">
        <f t="shared" si="4"/>
        <v>0.14737991266375547</v>
      </c>
      <c r="R16" s="177">
        <f>VLOOKUP('1'!$B16,'5'!$A$4:$S$70,15)</f>
        <v>121</v>
      </c>
      <c r="S16" s="176">
        <f t="shared" si="5"/>
        <v>0.13209606986899564</v>
      </c>
      <c r="T16" s="202">
        <f>VLOOKUP('1'!$B16,'5'!$A$4:$S$70,17)</f>
        <v>53</v>
      </c>
      <c r="U16" s="176">
        <f t="shared" si="6"/>
        <v>5.7860262008733628E-2</v>
      </c>
      <c r="V16" s="177">
        <f t="shared" si="7"/>
        <v>431</v>
      </c>
      <c r="W16" s="178">
        <f t="shared" si="8"/>
        <v>0.47052401746724892</v>
      </c>
    </row>
    <row r="17" spans="1:23" ht="11.25" customHeight="1">
      <c r="A17" s="460"/>
      <c r="B17" s="145" t="s">
        <v>82</v>
      </c>
      <c r="C17" s="160" t="s">
        <v>122</v>
      </c>
      <c r="D17" s="171">
        <f>VLOOKUP(B17,'17'!$A$3:AH$69,34)</f>
        <v>1.8666666666666667</v>
      </c>
      <c r="E17" s="202">
        <f>VLOOKUP('1'!$B17,'16'!A$4:E$70,3)</f>
        <v>915</v>
      </c>
      <c r="F17" s="202">
        <f>VLOOKUP('1'!$B17,'16'!A$4:E$70,4)</f>
        <v>644</v>
      </c>
      <c r="G17" s="202">
        <f>VLOOKUP('1'!$B17,'16'!A$4:E$70,5)</f>
        <v>1559</v>
      </c>
      <c r="H17" s="202">
        <f>VLOOKUP('1'!$B17,'6'!A$4:J$70,9)</f>
        <v>0</v>
      </c>
      <c r="I17" s="176">
        <f t="shared" si="0"/>
        <v>0</v>
      </c>
      <c r="J17" s="202">
        <f>VLOOKUP('1'!$B17,'7'!A$4:K$70,11)</f>
        <v>24</v>
      </c>
      <c r="K17" s="176">
        <f t="shared" si="1"/>
        <v>1.5394483643361129E-2</v>
      </c>
      <c r="L17" s="202">
        <f>VLOOKUP('1'!$B17,'5'!$A$4:$S$70,10)</f>
        <v>203</v>
      </c>
      <c r="M17" s="176">
        <f t="shared" si="2"/>
        <v>0.13021167415009621</v>
      </c>
      <c r="N17" s="202">
        <f>VLOOKUP('1'!$B17,'5'!$A$4:$S$70,12)</f>
        <v>0</v>
      </c>
      <c r="O17" s="176">
        <f t="shared" si="3"/>
        <v>0</v>
      </c>
      <c r="P17" s="177">
        <f>VLOOKUP(B17,'5'!$A$4:$S$70,14,)</f>
        <v>0</v>
      </c>
      <c r="Q17" s="373">
        <f t="shared" si="4"/>
        <v>0</v>
      </c>
      <c r="R17" s="177">
        <f>VLOOKUP('1'!$B17,'5'!$A$4:$S$70,15)</f>
        <v>125</v>
      </c>
      <c r="S17" s="176">
        <f t="shared" si="5"/>
        <v>8.0179602309172551E-2</v>
      </c>
      <c r="T17" s="202">
        <f>VLOOKUP('1'!$B17,'5'!$A$4:$S$70,17)</f>
        <v>107.69230769230771</v>
      </c>
      <c r="U17" s="176">
        <f t="shared" si="6"/>
        <v>6.90778112202102E-2</v>
      </c>
      <c r="V17" s="177">
        <f t="shared" si="7"/>
        <v>459.69230769230774</v>
      </c>
      <c r="W17" s="178">
        <f t="shared" si="8"/>
        <v>0.29486357132284013</v>
      </c>
    </row>
    <row r="18" spans="1:23" ht="11.25" customHeight="1">
      <c r="A18" s="460"/>
      <c r="B18" s="145" t="s">
        <v>84</v>
      </c>
      <c r="C18" s="160" t="s">
        <v>118</v>
      </c>
      <c r="D18" s="171">
        <f>VLOOKUP(B18,'17'!$A$3:AH$69,34)</f>
        <v>2.2000000000000002</v>
      </c>
      <c r="E18" s="202">
        <f>VLOOKUP('1'!$B18,'16'!A$4:E$70,3)</f>
        <v>21366</v>
      </c>
      <c r="F18" s="202">
        <f>VLOOKUP('1'!$B18,'16'!A$4:E$70,4)</f>
        <v>14155</v>
      </c>
      <c r="G18" s="202">
        <f>VLOOKUP('1'!$B18,'16'!A$4:E$70,5)</f>
        <v>35521</v>
      </c>
      <c r="H18" s="202">
        <f>VLOOKUP('1'!$B18,'6'!A$4:J$70,9)</f>
        <v>214</v>
      </c>
      <c r="I18" s="176">
        <f t="shared" si="0"/>
        <v>6.0246051631429294E-3</v>
      </c>
      <c r="J18" s="202">
        <f>VLOOKUP('1'!$B18,'7'!A$4:K$70,11)</f>
        <v>57</v>
      </c>
      <c r="K18" s="176">
        <f t="shared" si="1"/>
        <v>1.6046845527997523E-3</v>
      </c>
      <c r="L18" s="202">
        <f>VLOOKUP('1'!$B18,'5'!$A$4:$S$70,10)</f>
        <v>834</v>
      </c>
      <c r="M18" s="176">
        <f t="shared" si="2"/>
        <v>2.3479068719912163E-2</v>
      </c>
      <c r="N18" s="202">
        <f>VLOOKUP('1'!$B18,'5'!$A$4:$S$70,12)</f>
        <v>306</v>
      </c>
      <c r="O18" s="176">
        <f t="shared" si="3"/>
        <v>8.6146223360828809E-3</v>
      </c>
      <c r="P18" s="177">
        <f>VLOOKUP(B18,'5'!$A$4:$S$70,14,)</f>
        <v>476</v>
      </c>
      <c r="Q18" s="373">
        <f t="shared" si="4"/>
        <v>1.3400523633906702E-2</v>
      </c>
      <c r="R18" s="177">
        <f>VLOOKUP('1'!$B18,'5'!$A$4:$S$70,15)</f>
        <v>3394</v>
      </c>
      <c r="S18" s="176">
        <f t="shared" si="5"/>
        <v>9.5549111793023847E-2</v>
      </c>
      <c r="T18" s="202">
        <f>VLOOKUP('1'!$B18,'5'!$A$4:$S$70,17)</f>
        <v>3838.4767949226498</v>
      </c>
      <c r="U18" s="176">
        <f t="shared" si="6"/>
        <v>0.10806218279109962</v>
      </c>
      <c r="V18" s="177">
        <f t="shared" si="7"/>
        <v>9119.4767949226498</v>
      </c>
      <c r="W18" s="178">
        <f t="shared" si="8"/>
        <v>0.25673479898996793</v>
      </c>
    </row>
    <row r="19" spans="1:23" ht="11.25" customHeight="1">
      <c r="A19" s="460"/>
      <c r="B19" s="145" t="s">
        <v>93</v>
      </c>
      <c r="C19" s="160" t="s">
        <v>122</v>
      </c>
      <c r="D19" s="171">
        <f>VLOOKUP(B19,'17'!$A$3:AH$69,34)</f>
        <v>2.1333333333333333</v>
      </c>
      <c r="E19" s="202">
        <f>VLOOKUP('1'!$B19,'16'!A$4:E$70,3)</f>
        <v>5043</v>
      </c>
      <c r="F19" s="202">
        <f>VLOOKUP('1'!$B19,'16'!A$4:E$70,4)</f>
        <v>3645</v>
      </c>
      <c r="G19" s="202">
        <f>VLOOKUP('1'!$B19,'16'!A$4:E$70,5)</f>
        <v>8688</v>
      </c>
      <c r="H19" s="202">
        <f>VLOOKUP('1'!$B19,'6'!A$4:J$70,9)</f>
        <v>177</v>
      </c>
      <c r="I19" s="176">
        <f t="shared" si="0"/>
        <v>2.037292817679558E-2</v>
      </c>
      <c r="J19" s="202">
        <f>VLOOKUP('1'!$B19,'7'!A$4:K$70,11)</f>
        <v>0</v>
      </c>
      <c r="K19" s="176">
        <f t="shared" si="1"/>
        <v>0</v>
      </c>
      <c r="L19" s="202">
        <f>VLOOKUP('1'!$B19,'5'!$A$4:$S$70,10)</f>
        <v>211</v>
      </c>
      <c r="M19" s="176">
        <f t="shared" si="2"/>
        <v>2.4286372007366483E-2</v>
      </c>
      <c r="N19" s="202">
        <f>VLOOKUP('1'!$B19,'5'!$A$4:$S$70,12)</f>
        <v>143</v>
      </c>
      <c r="O19" s="176">
        <f t="shared" si="3"/>
        <v>1.6459484346224677E-2</v>
      </c>
      <c r="P19" s="177">
        <f>VLOOKUP(B19,'5'!$A$4:$S$70,14,)</f>
        <v>0</v>
      </c>
      <c r="Q19" s="373">
        <f t="shared" si="4"/>
        <v>0</v>
      </c>
      <c r="R19" s="177">
        <f>VLOOKUP('1'!$B19,'5'!$A$4:$S$70,15)</f>
        <v>692</v>
      </c>
      <c r="S19" s="176">
        <f t="shared" si="5"/>
        <v>7.9650092081031312E-2</v>
      </c>
      <c r="T19" s="202">
        <f>VLOOKUP('1'!$B19,'5'!$A$4:$S$70,17)</f>
        <v>1649.6494845360826</v>
      </c>
      <c r="U19" s="176">
        <f t="shared" si="6"/>
        <v>0.18987678229006474</v>
      </c>
      <c r="V19" s="177">
        <f t="shared" si="7"/>
        <v>2872.6494845360826</v>
      </c>
      <c r="W19" s="178">
        <f t="shared" si="8"/>
        <v>0.33064565890148279</v>
      </c>
    </row>
    <row r="20" spans="1:23" ht="11.25" customHeight="1">
      <c r="A20" s="460"/>
      <c r="B20" s="145" t="s">
        <v>94</v>
      </c>
      <c r="C20" s="160" t="s">
        <v>118</v>
      </c>
      <c r="D20" s="171">
        <f>VLOOKUP(B20,'17'!$A$3:AH$69,34)</f>
        <v>1.5333333333333334</v>
      </c>
      <c r="E20" s="202">
        <f>VLOOKUP('1'!$B20,'16'!A$4:E$70,3)</f>
        <v>27985</v>
      </c>
      <c r="F20" s="202">
        <f>VLOOKUP('1'!$B20,'16'!A$4:E$70,4)</f>
        <v>19320</v>
      </c>
      <c r="G20" s="202">
        <f>VLOOKUP('1'!$B20,'16'!A$4:E$70,5)</f>
        <v>47305</v>
      </c>
      <c r="H20" s="202">
        <f>VLOOKUP('1'!$B20,'6'!A$4:J$70,9)</f>
        <v>166</v>
      </c>
      <c r="I20" s="176">
        <f t="shared" si="0"/>
        <v>3.50914279674453E-3</v>
      </c>
      <c r="J20" s="202">
        <f>VLOOKUP('1'!$B20,'7'!A$4:K$70,11)</f>
        <v>0</v>
      </c>
      <c r="K20" s="176">
        <f t="shared" si="1"/>
        <v>0</v>
      </c>
      <c r="L20" s="202">
        <f>VLOOKUP('1'!$B20,'5'!$A$4:$S$70,10)</f>
        <v>692</v>
      </c>
      <c r="M20" s="176">
        <f t="shared" si="2"/>
        <v>1.4628474791248283E-2</v>
      </c>
      <c r="N20" s="202">
        <f>VLOOKUP('1'!$B20,'5'!$A$4:$S$70,12)</f>
        <v>236</v>
      </c>
      <c r="O20" s="176">
        <f t="shared" si="3"/>
        <v>4.9889018074199343E-3</v>
      </c>
      <c r="P20" s="177">
        <f>VLOOKUP(B20,'5'!$A$4:$S$70,14,)</f>
        <v>129</v>
      </c>
      <c r="Q20" s="373">
        <f t="shared" si="4"/>
        <v>2.7269844625303877E-3</v>
      </c>
      <c r="R20" s="177">
        <f>VLOOKUP('1'!$B20,'5'!$A$4:$S$70,15)</f>
        <v>4417</v>
      </c>
      <c r="S20" s="176">
        <f t="shared" si="5"/>
        <v>9.337279357361801E-2</v>
      </c>
      <c r="T20" s="202">
        <f>VLOOKUP('1'!$B20,'5'!$A$4:$S$70,17)</f>
        <v>8671.3275529865132</v>
      </c>
      <c r="U20" s="176">
        <f t="shared" si="6"/>
        <v>0.18330678687213853</v>
      </c>
      <c r="V20" s="177">
        <f t="shared" si="7"/>
        <v>14311.327552986513</v>
      </c>
      <c r="W20" s="178">
        <f t="shared" si="8"/>
        <v>0.30253308430369968</v>
      </c>
    </row>
    <row r="21" spans="1:23" ht="11.25" customHeight="1">
      <c r="A21" s="460"/>
      <c r="B21" s="145" t="s">
        <v>95</v>
      </c>
      <c r="C21" s="160" t="s">
        <v>122</v>
      </c>
      <c r="D21" s="171">
        <f>VLOOKUP(B21,'17'!$A$3:AH$69,34)</f>
        <v>2.2000000000000002</v>
      </c>
      <c r="E21" s="202">
        <f>VLOOKUP('1'!$B21,'16'!A$4:E$70,3)</f>
        <v>660</v>
      </c>
      <c r="F21" s="202">
        <f>VLOOKUP('1'!$B21,'16'!A$4:E$70,4)</f>
        <v>390</v>
      </c>
      <c r="G21" s="202">
        <f>VLOOKUP('1'!$B21,'16'!A$4:E$70,5)</f>
        <v>1050</v>
      </c>
      <c r="H21" s="202">
        <f>VLOOKUP('1'!$B21,'6'!A$4:J$70,9)</f>
        <v>16</v>
      </c>
      <c r="I21" s="176">
        <f t="shared" si="0"/>
        <v>1.5238095238095238E-2</v>
      </c>
      <c r="J21" s="202">
        <f>VLOOKUP('1'!$B21,'7'!A$4:K$70,11)</f>
        <v>5</v>
      </c>
      <c r="K21" s="176">
        <f t="shared" si="1"/>
        <v>4.7619047619047623E-3</v>
      </c>
      <c r="L21" s="202">
        <f>VLOOKUP('1'!$B21,'5'!$A$4:$S$70,10)</f>
        <v>94</v>
      </c>
      <c r="M21" s="176">
        <f t="shared" si="2"/>
        <v>8.9523809523809519E-2</v>
      </c>
      <c r="N21" s="202">
        <f>VLOOKUP('1'!$B21,'5'!$A$4:$S$70,12)</f>
        <v>17</v>
      </c>
      <c r="O21" s="176">
        <f t="shared" si="3"/>
        <v>1.6190476190476189E-2</v>
      </c>
      <c r="P21" s="177">
        <f>VLOOKUP(B21,'5'!$A$4:$S$70,14,)</f>
        <v>109</v>
      </c>
      <c r="Q21" s="373">
        <f t="shared" si="4"/>
        <v>0.10380952380952381</v>
      </c>
      <c r="R21" s="177">
        <f>VLOOKUP('1'!$B21,'5'!$A$4:$S$70,15)</f>
        <v>86</v>
      </c>
      <c r="S21" s="176">
        <f t="shared" si="5"/>
        <v>8.1904761904761911E-2</v>
      </c>
      <c r="T21" s="202">
        <f>VLOOKUP('1'!$B21,'5'!$A$4:$S$70,17)</f>
        <v>235.65517241379308</v>
      </c>
      <c r="U21" s="176">
        <f t="shared" si="6"/>
        <v>0.2244334975369458</v>
      </c>
      <c r="V21" s="177">
        <f t="shared" si="7"/>
        <v>562.65517241379303</v>
      </c>
      <c r="W21" s="178">
        <f t="shared" si="8"/>
        <v>0.53586206896551714</v>
      </c>
    </row>
    <row r="22" spans="1:23" ht="11.25" customHeight="1">
      <c r="A22" s="460"/>
      <c r="B22" s="145" t="s">
        <v>96</v>
      </c>
      <c r="C22" s="160" t="s">
        <v>118</v>
      </c>
      <c r="D22" s="171">
        <f>VLOOKUP(B22,'17'!$A$3:AH$69,34)</f>
        <v>1.8</v>
      </c>
      <c r="E22" s="202">
        <f>VLOOKUP('1'!$B22,'16'!A$4:E$70,3)</f>
        <v>9370</v>
      </c>
      <c r="F22" s="202">
        <f>VLOOKUP('1'!$B22,'16'!A$4:E$70,4)</f>
        <v>6861</v>
      </c>
      <c r="G22" s="202">
        <f>VLOOKUP('1'!$B22,'16'!A$4:E$70,5)</f>
        <v>16231</v>
      </c>
      <c r="H22" s="202">
        <f>VLOOKUP('1'!$B22,'6'!A$4:J$70,9)</f>
        <v>156</v>
      </c>
      <c r="I22" s="176">
        <f t="shared" si="0"/>
        <v>9.6112377549134372E-3</v>
      </c>
      <c r="J22" s="202">
        <f>VLOOKUP('1'!$B22,'7'!A$4:K$70,11)</f>
        <v>37</v>
      </c>
      <c r="K22" s="176">
        <f t="shared" si="1"/>
        <v>2.2795884418704945E-3</v>
      </c>
      <c r="L22" s="202">
        <f>VLOOKUP('1'!$B22,'5'!$A$4:$S$70,10)</f>
        <v>68</v>
      </c>
      <c r="M22" s="176">
        <f t="shared" si="2"/>
        <v>4.1895138931673957E-3</v>
      </c>
      <c r="N22" s="202">
        <f>VLOOKUP('1'!$B22,'5'!$A$4:$S$70,12)</f>
        <v>249</v>
      </c>
      <c r="O22" s="176">
        <f t="shared" si="3"/>
        <v>1.5341014108804141E-2</v>
      </c>
      <c r="P22" s="177">
        <f>VLOOKUP(B22,'5'!$A$4:$S$70,14,)</f>
        <v>286</v>
      </c>
      <c r="Q22" s="373">
        <f t="shared" si="4"/>
        <v>1.7620602550674633E-2</v>
      </c>
      <c r="R22" s="177">
        <f>VLOOKUP('1'!$B22,'5'!$A$4:$S$70,15)</f>
        <v>1915</v>
      </c>
      <c r="S22" s="176">
        <f t="shared" si="5"/>
        <v>0.11798410449140534</v>
      </c>
      <c r="T22" s="202">
        <f>VLOOKUP('1'!$B22,'5'!$A$4:$S$70,17)</f>
        <v>2369.555625</v>
      </c>
      <c r="U22" s="176">
        <f t="shared" si="6"/>
        <v>0.14598950311133016</v>
      </c>
      <c r="V22" s="177">
        <f t="shared" si="7"/>
        <v>5080.555625</v>
      </c>
      <c r="W22" s="178">
        <f t="shared" si="8"/>
        <v>0.3130155643521656</v>
      </c>
    </row>
    <row r="23" spans="1:23" ht="11.25" customHeight="1">
      <c r="A23" s="460"/>
      <c r="B23" s="145" t="s">
        <v>103</v>
      </c>
      <c r="C23" s="160" t="s">
        <v>122</v>
      </c>
      <c r="D23" s="171">
        <f>VLOOKUP(B23,'17'!$A$3:AH$69,34)</f>
        <v>2.2666666666666666</v>
      </c>
      <c r="E23" s="202">
        <f>VLOOKUP('1'!$B23,'16'!A$4:E$70,3)</f>
        <v>1362</v>
      </c>
      <c r="F23" s="202">
        <f>VLOOKUP('1'!$B23,'16'!A$4:E$70,4)</f>
        <v>1062</v>
      </c>
      <c r="G23" s="202">
        <f>VLOOKUP('1'!$B23,'16'!A$4:E$70,5)</f>
        <v>2424</v>
      </c>
      <c r="H23" s="202">
        <f>VLOOKUP('1'!$B23,'6'!A$4:J$70,9)</f>
        <v>11</v>
      </c>
      <c r="I23" s="176">
        <f t="shared" si="0"/>
        <v>4.5379537953795382E-3</v>
      </c>
      <c r="J23" s="202">
        <f>VLOOKUP('1'!$B23,'7'!A$4:K$70,11)</f>
        <v>0</v>
      </c>
      <c r="K23" s="176">
        <f t="shared" si="1"/>
        <v>0</v>
      </c>
      <c r="L23" s="202">
        <f>VLOOKUP('1'!$B23,'5'!$A$4:$S$70,10)</f>
        <v>121</v>
      </c>
      <c r="M23" s="176">
        <f t="shared" si="2"/>
        <v>4.9917491749174918E-2</v>
      </c>
      <c r="N23" s="202">
        <f>VLOOKUP('1'!$B23,'5'!$A$4:$S$70,12)</f>
        <v>0</v>
      </c>
      <c r="O23" s="176">
        <f t="shared" si="3"/>
        <v>0</v>
      </c>
      <c r="P23" s="177">
        <f>VLOOKUP(B23,'5'!$A$4:$S$70,14,)</f>
        <v>0</v>
      </c>
      <c r="Q23" s="373">
        <f t="shared" si="4"/>
        <v>0</v>
      </c>
      <c r="R23" s="177">
        <f>VLOOKUP('1'!$B23,'5'!$A$4:$S$70,15)</f>
        <v>218</v>
      </c>
      <c r="S23" s="176">
        <f t="shared" si="5"/>
        <v>8.993399339933994E-2</v>
      </c>
      <c r="T23" s="202">
        <f>VLOOKUP('1'!$B23,'5'!$A$4:$S$70,17)</f>
        <v>312.10588235294119</v>
      </c>
      <c r="U23" s="176">
        <f t="shared" si="6"/>
        <v>0.12875655212580081</v>
      </c>
      <c r="V23" s="177">
        <f t="shared" si="7"/>
        <v>662.10588235294119</v>
      </c>
      <c r="W23" s="178">
        <f t="shared" si="8"/>
        <v>0.27314599106969523</v>
      </c>
    </row>
    <row r="24" spans="1:23" ht="11.25" customHeight="1">
      <c r="A24" s="460"/>
      <c r="B24" s="145" t="s">
        <v>108</v>
      </c>
      <c r="C24" s="160" t="s">
        <v>122</v>
      </c>
      <c r="D24" s="171">
        <f>VLOOKUP(B24,'17'!$A$3:AH$69,34)</f>
        <v>1.7333333333333334</v>
      </c>
      <c r="E24" s="202">
        <f>VLOOKUP('1'!$B24,'16'!A$4:E$70,3)</f>
        <v>1184</v>
      </c>
      <c r="F24" s="202">
        <f>VLOOKUP('1'!$B24,'16'!A$4:E$70,4)</f>
        <v>913</v>
      </c>
      <c r="G24" s="202">
        <f>VLOOKUP('1'!$B24,'16'!A$4:E$70,5)</f>
        <v>2097</v>
      </c>
      <c r="H24" s="202">
        <f>VLOOKUP('1'!$B24,'6'!A$4:J$70,9)</f>
        <v>0</v>
      </c>
      <c r="I24" s="176">
        <f t="shared" si="0"/>
        <v>0</v>
      </c>
      <c r="J24" s="202">
        <f>VLOOKUP('1'!$B24,'7'!A$4:K$70,11)</f>
        <v>0</v>
      </c>
      <c r="K24" s="176">
        <f t="shared" si="1"/>
        <v>0</v>
      </c>
      <c r="L24" s="202">
        <f>VLOOKUP('1'!$B24,'5'!$A$4:$S$70,10)</f>
        <v>117</v>
      </c>
      <c r="M24" s="176">
        <f t="shared" si="2"/>
        <v>5.5793991416309016E-2</v>
      </c>
      <c r="N24" s="202">
        <f>VLOOKUP('1'!$B24,'5'!$A$4:$S$70,12)</f>
        <v>19</v>
      </c>
      <c r="O24" s="176">
        <f t="shared" si="3"/>
        <v>9.0605627086313787E-3</v>
      </c>
      <c r="P24" s="177">
        <f>VLOOKUP(B24,'5'!$A$4:$S$70,14,)</f>
        <v>20</v>
      </c>
      <c r="Q24" s="373">
        <f t="shared" si="4"/>
        <v>9.5374344301382922E-3</v>
      </c>
      <c r="R24" s="177">
        <f>VLOOKUP('1'!$B24,'5'!$A$4:$S$70,15)</f>
        <v>150</v>
      </c>
      <c r="S24" s="176">
        <f t="shared" si="5"/>
        <v>7.1530758226037203E-2</v>
      </c>
      <c r="T24" s="202">
        <f>VLOOKUP('1'!$B24,'5'!$A$4:$S$70,17)</f>
        <v>291.86440677966101</v>
      </c>
      <c r="U24" s="176">
        <f t="shared" si="6"/>
        <v>0.13918188210761134</v>
      </c>
      <c r="V24" s="177">
        <f t="shared" si="7"/>
        <v>597.86440677966107</v>
      </c>
      <c r="W24" s="178">
        <f t="shared" si="8"/>
        <v>0.28510462888872729</v>
      </c>
    </row>
    <row r="25" spans="1:23" ht="11.25" customHeight="1">
      <c r="A25" s="460"/>
      <c r="B25" s="145" t="s">
        <v>110</v>
      </c>
      <c r="C25" s="160" t="s">
        <v>122</v>
      </c>
      <c r="D25" s="171">
        <f>VLOOKUP(B25,'17'!$A$3:AH$69,34)</f>
        <v>1.8</v>
      </c>
      <c r="E25" s="202">
        <f>VLOOKUP('1'!$B25,'16'!A$4:E$70,3)</f>
        <v>6218</v>
      </c>
      <c r="F25" s="202">
        <f>VLOOKUP('1'!$B25,'16'!A$4:E$70,4)</f>
        <v>4338</v>
      </c>
      <c r="G25" s="202">
        <f>VLOOKUP('1'!$B25,'16'!A$4:E$70,5)</f>
        <v>10556</v>
      </c>
      <c r="H25" s="202">
        <f>VLOOKUP('1'!$B25,'6'!A$4:J$70,9)</f>
        <v>0</v>
      </c>
      <c r="I25" s="176">
        <f t="shared" si="0"/>
        <v>0</v>
      </c>
      <c r="J25" s="202">
        <f>VLOOKUP('1'!$B25,'7'!A$4:K$70,11)</f>
        <v>39</v>
      </c>
      <c r="K25" s="176">
        <f t="shared" si="1"/>
        <v>3.6945812807881772E-3</v>
      </c>
      <c r="L25" s="202">
        <f>VLOOKUP('1'!$B25,'5'!$A$4:$S$70,10)</f>
        <v>514</v>
      </c>
      <c r="M25" s="176">
        <f t="shared" si="2"/>
        <v>4.8692686623721108E-2</v>
      </c>
      <c r="N25" s="202">
        <f>VLOOKUP('1'!$B25,'5'!$A$4:$S$70,12)</f>
        <v>122</v>
      </c>
      <c r="O25" s="176">
        <f t="shared" si="3"/>
        <v>1.1557408109132247E-2</v>
      </c>
      <c r="P25" s="177">
        <f>VLOOKUP(B25,'5'!$A$4:$S$70,14,)</f>
        <v>0</v>
      </c>
      <c r="Q25" s="373">
        <f t="shared" si="4"/>
        <v>0</v>
      </c>
      <c r="R25" s="177">
        <f>VLOOKUP('1'!$B25,'5'!$A$4:$S$70,15)</f>
        <v>1189</v>
      </c>
      <c r="S25" s="176">
        <f t="shared" si="5"/>
        <v>0.11263736263736264</v>
      </c>
      <c r="T25" s="202">
        <f>VLOOKUP('1'!$B25,'5'!$A$4:$S$70,17)</f>
        <v>1111.1253761283851</v>
      </c>
      <c r="U25" s="176">
        <f t="shared" si="6"/>
        <v>0.10526007731417063</v>
      </c>
      <c r="V25" s="177">
        <f t="shared" si="7"/>
        <v>2975.1253761283851</v>
      </c>
      <c r="W25" s="178">
        <f t="shared" si="8"/>
        <v>0.28184211596517478</v>
      </c>
    </row>
    <row r="26" spans="1:23" ht="11.25" customHeight="1">
      <c r="A26" s="460"/>
      <c r="B26" s="145" t="s">
        <v>111</v>
      </c>
      <c r="C26" s="160" t="s">
        <v>122</v>
      </c>
      <c r="D26" s="171">
        <f>VLOOKUP(B26,'17'!$A$3:AH$69,34)</f>
        <v>2.2000000000000002</v>
      </c>
      <c r="E26" s="202">
        <f>VLOOKUP('1'!$B26,'16'!A$4:E$70,3)</f>
        <v>1238</v>
      </c>
      <c r="F26" s="202">
        <f>VLOOKUP('1'!$B26,'16'!A$4:E$70,4)</f>
        <v>944</v>
      </c>
      <c r="G26" s="202">
        <f>VLOOKUP('1'!$B26,'16'!A$4:E$70,5)</f>
        <v>2182</v>
      </c>
      <c r="H26" s="202">
        <f>VLOOKUP('1'!$B26,'6'!A$4:J$70,9)</f>
        <v>32</v>
      </c>
      <c r="I26" s="176">
        <f t="shared" si="0"/>
        <v>1.466544454628781E-2</v>
      </c>
      <c r="J26" s="202">
        <f>VLOOKUP('1'!$B26,'7'!A$4:K$70,11)</f>
        <v>0</v>
      </c>
      <c r="K26" s="176">
        <f t="shared" si="1"/>
        <v>0</v>
      </c>
      <c r="L26" s="202">
        <f>VLOOKUP('1'!$B26,'5'!$A$4:$S$70,10)</f>
        <v>172</v>
      </c>
      <c r="M26" s="176">
        <f t="shared" si="2"/>
        <v>7.8826764436296978E-2</v>
      </c>
      <c r="N26" s="202">
        <f>VLOOKUP('1'!$B26,'5'!$A$4:$S$70,12)</f>
        <v>67</v>
      </c>
      <c r="O26" s="176">
        <f t="shared" si="3"/>
        <v>3.0705774518790099E-2</v>
      </c>
      <c r="P26" s="177">
        <f>VLOOKUP(B26,'5'!$A$4:$S$70,14,)</f>
        <v>111</v>
      </c>
      <c r="Q26" s="373">
        <f t="shared" si="4"/>
        <v>5.0870760769935838E-2</v>
      </c>
      <c r="R26" s="177">
        <f>VLOOKUP('1'!$B26,'5'!$A$4:$S$70,15)</f>
        <v>233</v>
      </c>
      <c r="S26" s="176">
        <f t="shared" si="5"/>
        <v>0.10678276810265812</v>
      </c>
      <c r="T26" s="202">
        <f>VLOOKUP('1'!$B26,'5'!$A$4:$S$70,17)</f>
        <v>297.71428571428572</v>
      </c>
      <c r="U26" s="176">
        <f t="shared" si="6"/>
        <v>0.13644101086814195</v>
      </c>
      <c r="V26" s="177">
        <f t="shared" si="7"/>
        <v>912.71428571428578</v>
      </c>
      <c r="W26" s="178">
        <f t="shared" si="8"/>
        <v>0.4182925232421108</v>
      </c>
    </row>
    <row r="27" spans="1:23" ht="11.25" customHeight="1">
      <c r="A27" s="460"/>
      <c r="B27" s="145" t="s">
        <v>112</v>
      </c>
      <c r="C27" s="160" t="s">
        <v>118</v>
      </c>
      <c r="D27" s="171">
        <f>VLOOKUP(B27,'17'!$A$3:AH$69,34)</f>
        <v>1.6</v>
      </c>
      <c r="E27" s="202">
        <f>VLOOKUP('1'!$B27,'16'!A$4:E$70,3)</f>
        <v>10239</v>
      </c>
      <c r="F27" s="202">
        <f>VLOOKUP('1'!$B27,'16'!A$4:E$70,4)</f>
        <v>7432</v>
      </c>
      <c r="G27" s="202">
        <f>VLOOKUP('1'!$B27,'16'!A$4:E$70,5)</f>
        <v>17671</v>
      </c>
      <c r="H27" s="202">
        <f>VLOOKUP('1'!$B27,'6'!A$4:J$70,9)</f>
        <v>0</v>
      </c>
      <c r="I27" s="176">
        <f t="shared" si="0"/>
        <v>0</v>
      </c>
      <c r="J27" s="202">
        <f>VLOOKUP('1'!$B27,'7'!A$4:K$70,11)</f>
        <v>50</v>
      </c>
      <c r="K27" s="176">
        <f t="shared" si="1"/>
        <v>2.8294946522551072E-3</v>
      </c>
      <c r="L27" s="202">
        <f>VLOOKUP('1'!$B27,'5'!$A$4:$S$70,10)</f>
        <v>863</v>
      </c>
      <c r="M27" s="176">
        <f t="shared" si="2"/>
        <v>4.8837077697923149E-2</v>
      </c>
      <c r="N27" s="202">
        <f>VLOOKUP('1'!$B27,'5'!$A$4:$S$70,12)</f>
        <v>230</v>
      </c>
      <c r="O27" s="176">
        <f t="shared" si="3"/>
        <v>1.3015675400373494E-2</v>
      </c>
      <c r="P27" s="177">
        <f>VLOOKUP(B27,'5'!$A$4:$S$70,14,)</f>
        <v>5</v>
      </c>
      <c r="Q27" s="373">
        <f t="shared" si="4"/>
        <v>2.8294946522551073E-4</v>
      </c>
      <c r="R27" s="177">
        <f>VLOOKUP('1'!$B27,'5'!$A$4:$S$70,15)</f>
        <v>2226</v>
      </c>
      <c r="S27" s="176">
        <f t="shared" si="5"/>
        <v>0.12596910191839739</v>
      </c>
      <c r="T27" s="202">
        <f>VLOOKUP('1'!$B27,'5'!$A$4:$S$70,17)</f>
        <v>2048.9676616915422</v>
      </c>
      <c r="U27" s="176">
        <f t="shared" si="6"/>
        <v>0.11595086082799741</v>
      </c>
      <c r="V27" s="177">
        <f t="shared" si="7"/>
        <v>5422.9676616915422</v>
      </c>
      <c r="W27" s="178">
        <f t="shared" si="8"/>
        <v>0.30688515996217203</v>
      </c>
    </row>
    <row r="28" spans="1:23" ht="11.25" customHeight="1">
      <c r="A28" s="461"/>
      <c r="B28" s="145" t="s">
        <v>113</v>
      </c>
      <c r="C28" s="160" t="s">
        <v>122</v>
      </c>
      <c r="D28" s="171">
        <f>VLOOKUP(B28,'17'!$A$3:AH$69,34)</f>
        <v>2.2666666666666666</v>
      </c>
      <c r="E28" s="202">
        <f>VLOOKUP('1'!$B28,'16'!A$4:E$70,3)</f>
        <v>871</v>
      </c>
      <c r="F28" s="202">
        <f>VLOOKUP('1'!$B28,'16'!A$4:E$70,4)</f>
        <v>650</v>
      </c>
      <c r="G28" s="202">
        <f>VLOOKUP('1'!$B28,'16'!A$4:E$70,5)</f>
        <v>1521</v>
      </c>
      <c r="H28" s="202">
        <f>VLOOKUP('1'!$B28,'6'!A$4:J$70,9)</f>
        <v>75</v>
      </c>
      <c r="I28" s="176">
        <f t="shared" si="0"/>
        <v>4.9309664694280081E-2</v>
      </c>
      <c r="J28" s="202">
        <f>VLOOKUP('1'!$B28,'7'!A$4:K$70,11)</f>
        <v>0</v>
      </c>
      <c r="K28" s="176">
        <f t="shared" si="1"/>
        <v>0</v>
      </c>
      <c r="L28" s="202">
        <f>VLOOKUP('1'!$B28,'5'!$A$4:$S$70,10)</f>
        <v>64</v>
      </c>
      <c r="M28" s="176">
        <f t="shared" si="2"/>
        <v>4.2077580539119003E-2</v>
      </c>
      <c r="N28" s="202">
        <f>VLOOKUP('1'!$B28,'5'!$A$4:$S$70,12)</f>
        <v>8</v>
      </c>
      <c r="O28" s="176">
        <f t="shared" si="3"/>
        <v>5.2596975673898753E-3</v>
      </c>
      <c r="P28" s="177">
        <f>VLOOKUP(B28,'5'!$A$4:$S$70,14,)</f>
        <v>0</v>
      </c>
      <c r="Q28" s="373">
        <f t="shared" si="4"/>
        <v>0</v>
      </c>
      <c r="R28" s="177">
        <f>VLOOKUP('1'!$B28,'5'!$A$4:$S$70,15)</f>
        <v>121</v>
      </c>
      <c r="S28" s="176">
        <f t="shared" si="5"/>
        <v>7.955292570677186E-2</v>
      </c>
      <c r="T28" s="202">
        <f>VLOOKUP('1'!$B28,'5'!$A$4:$S$70,17)</f>
        <v>89.580357142857153</v>
      </c>
      <c r="U28" s="176">
        <f t="shared" si="6"/>
        <v>5.8895698318775246E-2</v>
      </c>
      <c r="V28" s="177">
        <f t="shared" si="7"/>
        <v>357.58035714285717</v>
      </c>
      <c r="W28" s="178">
        <f t="shared" si="8"/>
        <v>0.23509556682633606</v>
      </c>
    </row>
    <row r="29" spans="1:23" ht="11.25" customHeight="1">
      <c r="A29" s="459" t="s">
        <v>134</v>
      </c>
      <c r="B29" s="146" t="s">
        <v>52</v>
      </c>
      <c r="C29" s="161" t="s">
        <v>122</v>
      </c>
      <c r="D29" s="168">
        <f>VLOOKUP(B29,'17'!$A$3:AH$69,34)</f>
        <v>2.5333333333333332</v>
      </c>
      <c r="E29" s="204">
        <f>VLOOKUP('1'!$B29,'16'!A$4:E$70,3)</f>
        <v>2129</v>
      </c>
      <c r="F29" s="204">
        <f>VLOOKUP('1'!$B29,'16'!A$4:E$70,4)</f>
        <v>1476</v>
      </c>
      <c r="G29" s="204">
        <f>VLOOKUP('1'!$B29,'16'!A$4:E$70,5)</f>
        <v>3605</v>
      </c>
      <c r="H29" s="204">
        <f>VLOOKUP('1'!$B29,'6'!A$4:J$70,9)</f>
        <v>0</v>
      </c>
      <c r="I29" s="179">
        <f t="shared" si="0"/>
        <v>0</v>
      </c>
      <c r="J29" s="204">
        <f>VLOOKUP('1'!$B29,'7'!A$4:K$70,11)</f>
        <v>46</v>
      </c>
      <c r="K29" s="179">
        <f t="shared" si="1"/>
        <v>1.2760055478502081E-2</v>
      </c>
      <c r="L29" s="204">
        <f>VLOOKUP('1'!$B29,'5'!$A$4:$S$70,10)</f>
        <v>243</v>
      </c>
      <c r="M29" s="179">
        <f t="shared" si="2"/>
        <v>6.7406380027739257E-2</v>
      </c>
      <c r="N29" s="204">
        <f>VLOOKUP('1'!$B29,'5'!$A$4:$S$70,12)</f>
        <v>19</v>
      </c>
      <c r="O29" s="179">
        <f t="shared" si="3"/>
        <v>5.2704576976421637E-3</v>
      </c>
      <c r="P29" s="180">
        <f>VLOOKUP(B29,'5'!$A$4:$S$70,14,)</f>
        <v>0</v>
      </c>
      <c r="Q29" s="374">
        <f t="shared" si="4"/>
        <v>0</v>
      </c>
      <c r="R29" s="180">
        <f>VLOOKUP('1'!$B29,'5'!$A$4:$S$70,15)</f>
        <v>442</v>
      </c>
      <c r="S29" s="179">
        <f t="shared" si="5"/>
        <v>0.12260748959778087</v>
      </c>
      <c r="T29" s="204">
        <f>VLOOKUP('1'!$B29,'5'!$A$4:$S$70,17)</f>
        <v>422.66666666666669</v>
      </c>
      <c r="U29" s="179">
        <f t="shared" si="6"/>
        <v>0.11724456773000463</v>
      </c>
      <c r="V29" s="180">
        <f t="shared" si="7"/>
        <v>1172.6666666666667</v>
      </c>
      <c r="W29" s="181">
        <f t="shared" si="8"/>
        <v>0.32528895053166901</v>
      </c>
    </row>
    <row r="30" spans="1:23" ht="11.25" customHeight="1">
      <c r="A30" s="460"/>
      <c r="B30" s="146" t="s">
        <v>53</v>
      </c>
      <c r="C30" s="161" t="s">
        <v>118</v>
      </c>
      <c r="D30" s="168">
        <f>VLOOKUP(B30,'17'!$A$3:AH$69,34)</f>
        <v>2.4</v>
      </c>
      <c r="E30" s="204">
        <f>VLOOKUP('1'!$B30,'16'!A$4:E$70,3)</f>
        <v>5417</v>
      </c>
      <c r="F30" s="204">
        <f>VLOOKUP('1'!$B30,'16'!A$4:E$70,4)</f>
        <v>3549</v>
      </c>
      <c r="G30" s="204">
        <f>VLOOKUP('1'!$B30,'16'!A$4:E$70,5)</f>
        <v>8966</v>
      </c>
      <c r="H30" s="204">
        <f>VLOOKUP('1'!$B30,'6'!A$4:J$70,9)</f>
        <v>0</v>
      </c>
      <c r="I30" s="179">
        <f t="shared" si="0"/>
        <v>0</v>
      </c>
      <c r="J30" s="204">
        <f>VLOOKUP('1'!$B30,'7'!A$4:K$70,11)</f>
        <v>42</v>
      </c>
      <c r="K30" s="179">
        <f t="shared" si="1"/>
        <v>4.6843631496765563E-3</v>
      </c>
      <c r="L30" s="204">
        <f>VLOOKUP('1'!$B30,'5'!$A$4:$S$70,10)</f>
        <v>749</v>
      </c>
      <c r="M30" s="179">
        <f t="shared" si="2"/>
        <v>8.3537809502565244E-2</v>
      </c>
      <c r="N30" s="204">
        <f>VLOOKUP('1'!$B30,'5'!$A$4:$S$70,12)</f>
        <v>134</v>
      </c>
      <c r="O30" s="179">
        <f t="shared" si="3"/>
        <v>1.4945349096587107E-2</v>
      </c>
      <c r="P30" s="180">
        <f>VLOOKUP(B30,'5'!$A$4:$S$70,14,)</f>
        <v>81</v>
      </c>
      <c r="Q30" s="374">
        <f t="shared" si="4"/>
        <v>9.0341289315190726E-3</v>
      </c>
      <c r="R30" s="180">
        <f>VLOOKUP('1'!$B30,'5'!$A$4:$S$70,15)</f>
        <v>996</v>
      </c>
      <c r="S30" s="179">
        <f t="shared" si="5"/>
        <v>0.11108632612090118</v>
      </c>
      <c r="T30" s="204">
        <f>VLOOKUP('1'!$B30,'5'!$A$4:$S$70,17)</f>
        <v>1180.787701317716</v>
      </c>
      <c r="U30" s="179">
        <f t="shared" si="6"/>
        <v>0.13169615227723802</v>
      </c>
      <c r="V30" s="180">
        <f t="shared" si="7"/>
        <v>3182.7877013177158</v>
      </c>
      <c r="W30" s="181">
        <f t="shared" si="8"/>
        <v>0.35498412907848714</v>
      </c>
    </row>
    <row r="31" spans="1:23" ht="11.25" customHeight="1">
      <c r="A31" s="460"/>
      <c r="B31" s="146" t="s">
        <v>55</v>
      </c>
      <c r="C31" s="161" t="s">
        <v>118</v>
      </c>
      <c r="D31" s="168">
        <f>VLOOKUP(B31,'17'!$A$3:AH$69,34)</f>
        <v>2.6666666666666665</v>
      </c>
      <c r="E31" s="204">
        <f>VLOOKUP('1'!$B31,'16'!A$4:E$70,3)</f>
        <v>14834</v>
      </c>
      <c r="F31" s="204">
        <f>VLOOKUP('1'!$B31,'16'!A$4:E$70,4)</f>
        <v>10454</v>
      </c>
      <c r="G31" s="204">
        <f>VLOOKUP('1'!$B31,'16'!A$4:E$70,5)</f>
        <v>25288</v>
      </c>
      <c r="H31" s="204">
        <f>VLOOKUP('1'!$B31,'6'!A$4:J$70,9)</f>
        <v>270</v>
      </c>
      <c r="I31" s="179">
        <f t="shared" si="0"/>
        <v>1.0677000949066751E-2</v>
      </c>
      <c r="J31" s="204">
        <f>VLOOKUP('1'!$B31,'7'!A$4:K$70,11)</f>
        <v>0</v>
      </c>
      <c r="K31" s="179">
        <f t="shared" si="1"/>
        <v>0</v>
      </c>
      <c r="L31" s="204">
        <f>VLOOKUP('1'!$B31,'5'!$A$4:$S$70,10)</f>
        <v>798</v>
      </c>
      <c r="M31" s="179">
        <f t="shared" si="2"/>
        <v>3.1556469471686173E-2</v>
      </c>
      <c r="N31" s="204">
        <f>VLOOKUP('1'!$B31,'5'!$A$4:$S$70,12)</f>
        <v>209</v>
      </c>
      <c r="O31" s="179">
        <f t="shared" si="3"/>
        <v>8.2647896235368556E-3</v>
      </c>
      <c r="P31" s="180">
        <f>VLOOKUP(B31,'5'!$A$4:$S$70,14,)</f>
        <v>442</v>
      </c>
      <c r="Q31" s="374">
        <f t="shared" si="4"/>
        <v>1.7478645998101866E-2</v>
      </c>
      <c r="R31" s="180">
        <f>VLOOKUP('1'!$B31,'5'!$A$4:$S$70,15)</f>
        <v>3670</v>
      </c>
      <c r="S31" s="179">
        <f t="shared" si="5"/>
        <v>0.1451281240113888</v>
      </c>
      <c r="T31" s="204">
        <f>VLOOKUP('1'!$B31,'5'!$A$4:$S$70,17)</f>
        <v>3144.0442546583849</v>
      </c>
      <c r="U31" s="179">
        <f t="shared" si="6"/>
        <v>0.12432949441072386</v>
      </c>
      <c r="V31" s="180">
        <f t="shared" si="7"/>
        <v>8533.0442546583854</v>
      </c>
      <c r="W31" s="181">
        <f t="shared" si="8"/>
        <v>0.33743452446450434</v>
      </c>
    </row>
    <row r="32" spans="1:23" ht="11.25" customHeight="1">
      <c r="A32" s="460"/>
      <c r="B32" s="146" t="s">
        <v>56</v>
      </c>
      <c r="C32" s="161" t="s">
        <v>122</v>
      </c>
      <c r="D32" s="168">
        <f>VLOOKUP(B32,'17'!$A$3:AH$69,34)</f>
        <v>2.5333333333333332</v>
      </c>
      <c r="E32" s="204">
        <f>VLOOKUP('1'!$B32,'16'!A$4:E$70,3)</f>
        <v>4316</v>
      </c>
      <c r="F32" s="204">
        <f>VLOOKUP('1'!$B32,'16'!A$4:E$70,4)</f>
        <v>2911</v>
      </c>
      <c r="G32" s="204">
        <f>VLOOKUP('1'!$B32,'16'!A$4:E$70,5)</f>
        <v>7227</v>
      </c>
      <c r="H32" s="204">
        <f>VLOOKUP('1'!$B32,'6'!A$4:J$70,9)</f>
        <v>207</v>
      </c>
      <c r="I32" s="179">
        <f t="shared" si="0"/>
        <v>2.8642590286425903E-2</v>
      </c>
      <c r="J32" s="204">
        <f>VLOOKUP('1'!$B32,'7'!A$4:K$70,11)</f>
        <v>52</v>
      </c>
      <c r="K32" s="179">
        <f t="shared" si="1"/>
        <v>7.195240071952401E-3</v>
      </c>
      <c r="L32" s="204">
        <f>VLOOKUP('1'!$B32,'5'!$A$4:$S$70,10)</f>
        <v>428</v>
      </c>
      <c r="M32" s="179">
        <f t="shared" si="2"/>
        <v>5.9222360592223605E-2</v>
      </c>
      <c r="N32" s="204">
        <f>VLOOKUP('1'!$B32,'5'!$A$4:$S$70,12)</f>
        <v>157</v>
      </c>
      <c r="O32" s="179">
        <f t="shared" si="3"/>
        <v>2.1724090217240904E-2</v>
      </c>
      <c r="P32" s="180">
        <f>VLOOKUP(B32,'5'!$A$4:$S$70,14,)</f>
        <v>135</v>
      </c>
      <c r="Q32" s="374">
        <f t="shared" si="4"/>
        <v>1.86799501867995E-2</v>
      </c>
      <c r="R32" s="180">
        <f>VLOOKUP('1'!$B32,'5'!$A$4:$S$70,15)</f>
        <v>1142</v>
      </c>
      <c r="S32" s="179">
        <f t="shared" si="5"/>
        <v>0.15801854158018541</v>
      </c>
      <c r="T32" s="204">
        <f>VLOOKUP('1'!$B32,'5'!$A$4:$S$70,17)</f>
        <v>981.27570093457939</v>
      </c>
      <c r="U32" s="179">
        <f t="shared" si="6"/>
        <v>0.13577912009610896</v>
      </c>
      <c r="V32" s="180">
        <f t="shared" si="7"/>
        <v>3102.2757009345796</v>
      </c>
      <c r="W32" s="181">
        <f t="shared" si="8"/>
        <v>0.4292618930309367</v>
      </c>
    </row>
    <row r="33" spans="1:23" ht="11.25" customHeight="1">
      <c r="A33" s="460"/>
      <c r="B33" s="146" t="s">
        <v>57</v>
      </c>
      <c r="C33" s="161" t="s">
        <v>122</v>
      </c>
      <c r="D33" s="168">
        <f>VLOOKUP(B33,'17'!$A$3:AH$69,34)</f>
        <v>3.0666666666666669</v>
      </c>
      <c r="E33" s="204">
        <f>VLOOKUP('1'!$B33,'16'!A$4:E$70,3)</f>
        <v>2246</v>
      </c>
      <c r="F33" s="204">
        <f>VLOOKUP('1'!$B33,'16'!A$4:E$70,4)</f>
        <v>1518</v>
      </c>
      <c r="G33" s="204">
        <f>VLOOKUP('1'!$B33,'16'!A$4:E$70,5)</f>
        <v>3764</v>
      </c>
      <c r="H33" s="204">
        <f>VLOOKUP('1'!$B33,'6'!A$4:J$70,9)</f>
        <v>71</v>
      </c>
      <c r="I33" s="179">
        <f t="shared" si="0"/>
        <v>1.8862911795961744E-2</v>
      </c>
      <c r="J33" s="204">
        <f>VLOOKUP('1'!$B33,'7'!A$4:K$70,11)</f>
        <v>0</v>
      </c>
      <c r="K33" s="179">
        <f t="shared" si="1"/>
        <v>0</v>
      </c>
      <c r="L33" s="204">
        <f>VLOOKUP('1'!$B33,'5'!$A$4:$S$70,10)</f>
        <v>217</v>
      </c>
      <c r="M33" s="179">
        <f t="shared" si="2"/>
        <v>5.7651434643995747E-2</v>
      </c>
      <c r="N33" s="204">
        <f>VLOOKUP('1'!$B33,'5'!$A$4:$S$70,12)</f>
        <v>86</v>
      </c>
      <c r="O33" s="179">
        <f t="shared" si="3"/>
        <v>2.2848034006376194E-2</v>
      </c>
      <c r="P33" s="180">
        <f>VLOOKUP(B33,'5'!$A$4:$S$70,14,)</f>
        <v>120</v>
      </c>
      <c r="Q33" s="374">
        <f t="shared" si="4"/>
        <v>3.1880977683315624E-2</v>
      </c>
      <c r="R33" s="180">
        <f>VLOOKUP('1'!$B33,'5'!$A$4:$S$70,15)</f>
        <v>400</v>
      </c>
      <c r="S33" s="179">
        <f t="shared" si="5"/>
        <v>0.10626992561105207</v>
      </c>
      <c r="T33" s="204">
        <f>VLOOKUP('1'!$B33,'5'!$A$4:$S$70,17)</f>
        <v>380.43478260869563</v>
      </c>
      <c r="U33" s="179">
        <f t="shared" si="6"/>
        <v>0.10107194011920713</v>
      </c>
      <c r="V33" s="180">
        <f t="shared" si="7"/>
        <v>1274.4347826086955</v>
      </c>
      <c r="W33" s="181">
        <f t="shared" si="8"/>
        <v>0.33858522385990847</v>
      </c>
    </row>
    <row r="34" spans="1:23" ht="11.25" customHeight="1">
      <c r="A34" s="460"/>
      <c r="B34" s="146" t="s">
        <v>59</v>
      </c>
      <c r="C34" s="161" t="s">
        <v>122</v>
      </c>
      <c r="D34" s="168">
        <f>VLOOKUP(B34,'17'!$A$3:AH$69,34)</f>
        <v>2.4666666666666668</v>
      </c>
      <c r="E34" s="204">
        <f>VLOOKUP('1'!$B34,'16'!A$4:E$70,3)</f>
        <v>4199</v>
      </c>
      <c r="F34" s="204">
        <f>VLOOKUP('1'!$B34,'16'!A$4:E$70,4)</f>
        <v>3044</v>
      </c>
      <c r="G34" s="204">
        <f>VLOOKUP('1'!$B34,'16'!A$4:E$70,5)</f>
        <v>7243</v>
      </c>
      <c r="H34" s="204">
        <f>VLOOKUP('1'!$B34,'6'!A$4:J$70,9)</f>
        <v>104</v>
      </c>
      <c r="I34" s="179">
        <f t="shared" si="0"/>
        <v>1.4358691150075936E-2</v>
      </c>
      <c r="J34" s="204">
        <f>VLOOKUP('1'!$B34,'7'!A$4:K$70,11)</f>
        <v>61</v>
      </c>
      <c r="K34" s="179">
        <f t="shared" si="1"/>
        <v>8.4219246168714627E-3</v>
      </c>
      <c r="L34" s="204">
        <f>VLOOKUP('1'!$B34,'5'!$A$4:$S$70,10)</f>
        <v>575</v>
      </c>
      <c r="M34" s="179">
        <f t="shared" si="2"/>
        <v>7.9386994339362138E-2</v>
      </c>
      <c r="N34" s="204">
        <f>VLOOKUP('1'!$B34,'5'!$A$4:$S$70,12)</f>
        <v>206</v>
      </c>
      <c r="O34" s="179">
        <f t="shared" si="3"/>
        <v>2.844125362418887E-2</v>
      </c>
      <c r="P34" s="180">
        <f>VLOOKUP(B34,'5'!$A$4:$S$70,14,)</f>
        <v>403</v>
      </c>
      <c r="Q34" s="374">
        <f t="shared" si="4"/>
        <v>5.5639928206544252E-2</v>
      </c>
      <c r="R34" s="180">
        <f>VLOOKUP('1'!$B34,'5'!$A$4:$S$70,15)</f>
        <v>907</v>
      </c>
      <c r="S34" s="179">
        <f t="shared" si="5"/>
        <v>0.12522435454921993</v>
      </c>
      <c r="T34" s="204">
        <f>VLOOKUP('1'!$B34,'5'!$A$4:$S$70,17)</f>
        <v>1112.1571428571428</v>
      </c>
      <c r="U34" s="179">
        <f t="shared" si="6"/>
        <v>0.15354923965996725</v>
      </c>
      <c r="V34" s="180">
        <f t="shared" si="7"/>
        <v>3368.1571428571428</v>
      </c>
      <c r="W34" s="181">
        <f t="shared" si="8"/>
        <v>0.46502238614622987</v>
      </c>
    </row>
    <row r="35" spans="1:23" ht="11.25" customHeight="1">
      <c r="A35" s="460"/>
      <c r="B35" s="146" t="s">
        <v>60</v>
      </c>
      <c r="C35" s="161" t="s">
        <v>122</v>
      </c>
      <c r="D35" s="168">
        <f>VLOOKUP(B35,'17'!$A$3:AH$69,34)</f>
        <v>2.4666666666666668</v>
      </c>
      <c r="E35" s="204">
        <f>VLOOKUP('1'!$B35,'16'!A$4:E$70,3)</f>
        <v>139</v>
      </c>
      <c r="F35" s="204">
        <f>VLOOKUP('1'!$B35,'16'!A$4:E$70,4)</f>
        <v>80</v>
      </c>
      <c r="G35" s="204">
        <f>VLOOKUP('1'!$B35,'16'!A$4:E$70,5)</f>
        <v>219</v>
      </c>
      <c r="H35" s="204">
        <f>VLOOKUP('1'!$B35,'6'!A$4:J$70,9)</f>
        <v>0</v>
      </c>
      <c r="I35" s="179">
        <f t="shared" si="0"/>
        <v>0</v>
      </c>
      <c r="J35" s="204">
        <f>VLOOKUP('1'!$B35,'7'!A$4:K$70,11)</f>
        <v>0</v>
      </c>
      <c r="K35" s="179">
        <f t="shared" si="1"/>
        <v>0</v>
      </c>
      <c r="L35" s="204">
        <f>VLOOKUP('1'!$B35,'5'!$A$4:$S$70,10)</f>
        <v>31</v>
      </c>
      <c r="M35" s="179">
        <f t="shared" si="2"/>
        <v>0.14155251141552511</v>
      </c>
      <c r="N35" s="204">
        <f>VLOOKUP('1'!$B35,'5'!$A$4:$S$70,12)</f>
        <v>15</v>
      </c>
      <c r="O35" s="179">
        <f t="shared" si="3"/>
        <v>6.8493150684931503E-2</v>
      </c>
      <c r="P35" s="180">
        <f>VLOOKUP(B35,'5'!$A$4:$S$70,14,)</f>
        <v>0</v>
      </c>
      <c r="Q35" s="374">
        <f t="shared" si="4"/>
        <v>0</v>
      </c>
      <c r="R35" s="180">
        <f>VLOOKUP('1'!$B35,'5'!$A$4:$S$70,15)</f>
        <v>75</v>
      </c>
      <c r="S35" s="179">
        <f t="shared" si="5"/>
        <v>0.34246575342465752</v>
      </c>
      <c r="T35" s="204">
        <f>VLOOKUP('1'!$B35,'5'!$A$4:$S$70,17)</f>
        <v>58</v>
      </c>
      <c r="U35" s="179">
        <f t="shared" si="6"/>
        <v>0.26484018264840181</v>
      </c>
      <c r="V35" s="180">
        <f t="shared" si="7"/>
        <v>179</v>
      </c>
      <c r="W35" s="181">
        <f t="shared" si="8"/>
        <v>0.81735159817351599</v>
      </c>
    </row>
    <row r="36" spans="1:23" ht="11.25" customHeight="1">
      <c r="A36" s="460"/>
      <c r="B36" s="146" t="s">
        <v>61</v>
      </c>
      <c r="C36" s="161" t="s">
        <v>122</v>
      </c>
      <c r="D36" s="168">
        <f>VLOOKUP(B36,'17'!$A$3:AH$69,34)</f>
        <v>2.3333333333333335</v>
      </c>
      <c r="E36" s="204">
        <f>VLOOKUP('1'!$B36,'16'!A$4:E$70,3)</f>
        <v>2045</v>
      </c>
      <c r="F36" s="204">
        <f>VLOOKUP('1'!$B36,'16'!A$4:E$70,4)</f>
        <v>1442</v>
      </c>
      <c r="G36" s="204">
        <f>VLOOKUP('1'!$B36,'16'!A$4:E$70,5)</f>
        <v>3487</v>
      </c>
      <c r="H36" s="204">
        <f>VLOOKUP('1'!$B36,'6'!A$4:J$70,9)</f>
        <v>8</v>
      </c>
      <c r="I36" s="179">
        <f t="shared" si="0"/>
        <v>2.294235732721537E-3</v>
      </c>
      <c r="J36" s="204">
        <f>VLOOKUP('1'!$B36,'7'!A$4:K$70,11)</f>
        <v>0</v>
      </c>
      <c r="K36" s="179">
        <f t="shared" si="1"/>
        <v>0</v>
      </c>
      <c r="L36" s="204">
        <f>VLOOKUP('1'!$B36,'5'!$A$4:$S$70,10)</f>
        <v>247</v>
      </c>
      <c r="M36" s="179">
        <f t="shared" si="2"/>
        <v>7.0834528247777459E-2</v>
      </c>
      <c r="N36" s="204">
        <f>VLOOKUP('1'!$B36,'5'!$A$4:$S$70,12)</f>
        <v>56</v>
      </c>
      <c r="O36" s="179">
        <f t="shared" si="3"/>
        <v>1.6059650129050761E-2</v>
      </c>
      <c r="P36" s="180">
        <f>VLOOKUP(B36,'5'!$A$4:$S$70,14,)</f>
        <v>38</v>
      </c>
      <c r="Q36" s="374">
        <f t="shared" si="4"/>
        <v>1.0897619730427301E-2</v>
      </c>
      <c r="R36" s="180">
        <f>VLOOKUP('1'!$B36,'5'!$A$4:$S$70,15)</f>
        <v>317</v>
      </c>
      <c r="S36" s="179">
        <f t="shared" si="5"/>
        <v>9.0909090909090912E-2</v>
      </c>
      <c r="T36" s="204">
        <f>VLOOKUP('1'!$B36,'5'!$A$4:$S$70,17)</f>
        <v>240.84615384615387</v>
      </c>
      <c r="U36" s="179">
        <f t="shared" si="6"/>
        <v>6.9069731530299355E-2</v>
      </c>
      <c r="V36" s="180">
        <f t="shared" si="7"/>
        <v>906.84615384615381</v>
      </c>
      <c r="W36" s="181">
        <f t="shared" si="8"/>
        <v>0.26006485627936732</v>
      </c>
    </row>
    <row r="37" spans="1:23" ht="11.25" customHeight="1">
      <c r="A37" s="460"/>
      <c r="B37" s="146" t="s">
        <v>66</v>
      </c>
      <c r="C37" s="161" t="s">
        <v>122</v>
      </c>
      <c r="D37" s="168">
        <f>VLOOKUP(B37,'17'!$A$3:AH$69,34)</f>
        <v>2.3333333333333335</v>
      </c>
      <c r="E37" s="204">
        <f>VLOOKUP('1'!$B37,'16'!A$4:E$70,3)</f>
        <v>1301</v>
      </c>
      <c r="F37" s="204">
        <f>VLOOKUP('1'!$B37,'16'!A$4:E$70,4)</f>
        <v>904</v>
      </c>
      <c r="G37" s="204">
        <f>VLOOKUP('1'!$B37,'16'!A$4:E$70,5)</f>
        <v>2205</v>
      </c>
      <c r="H37" s="204">
        <f>VLOOKUP('1'!$B37,'6'!A$4:J$70,9)</f>
        <v>0</v>
      </c>
      <c r="I37" s="179">
        <f t="shared" si="0"/>
        <v>0</v>
      </c>
      <c r="J37" s="204">
        <f>VLOOKUP('1'!$B37,'7'!A$4:K$70,11)</f>
        <v>30</v>
      </c>
      <c r="K37" s="179">
        <f t="shared" si="1"/>
        <v>1.3605442176870748E-2</v>
      </c>
      <c r="L37" s="204">
        <f>VLOOKUP('1'!$B37,'5'!$A$4:$S$70,10)</f>
        <v>198</v>
      </c>
      <c r="M37" s="179">
        <f t="shared" si="2"/>
        <v>8.9795918367346933E-2</v>
      </c>
      <c r="N37" s="204">
        <f>VLOOKUP('1'!$B37,'5'!$A$4:$S$70,12)</f>
        <v>89</v>
      </c>
      <c r="O37" s="179">
        <f t="shared" si="3"/>
        <v>4.0362811791383221E-2</v>
      </c>
      <c r="P37" s="180">
        <f>VLOOKUP(B37,'5'!$A$4:$S$70,14,)</f>
        <v>0</v>
      </c>
      <c r="Q37" s="374">
        <f t="shared" si="4"/>
        <v>0</v>
      </c>
      <c r="R37" s="180">
        <f>VLOOKUP('1'!$B37,'5'!$A$4:$S$70,15)</f>
        <v>241</v>
      </c>
      <c r="S37" s="179">
        <f t="shared" si="5"/>
        <v>0.10929705215419501</v>
      </c>
      <c r="T37" s="204">
        <f>VLOOKUP('1'!$B37,'5'!$A$4:$S$70,17)</f>
        <v>219.7696335078534</v>
      </c>
      <c r="U37" s="179">
        <f t="shared" si="6"/>
        <v>9.9668768030772514E-2</v>
      </c>
      <c r="V37" s="180">
        <f t="shared" si="7"/>
        <v>777.76963350785343</v>
      </c>
      <c r="W37" s="181">
        <f t="shared" si="8"/>
        <v>0.35272999252056847</v>
      </c>
    </row>
    <row r="38" spans="1:23" ht="11.25" customHeight="1">
      <c r="A38" s="460"/>
      <c r="B38" s="146" t="s">
        <v>68</v>
      </c>
      <c r="C38" s="161" t="s">
        <v>122</v>
      </c>
      <c r="D38" s="168">
        <f>VLOOKUP(B38,'17'!$A$3:AH$69,34)</f>
        <v>2.9333333333333331</v>
      </c>
      <c r="E38" s="204">
        <f>VLOOKUP('1'!$B38,'16'!A$4:E$70,3)</f>
        <v>2942</v>
      </c>
      <c r="F38" s="204">
        <f>VLOOKUP('1'!$B38,'16'!A$4:E$70,4)</f>
        <v>2128</v>
      </c>
      <c r="G38" s="204">
        <f>VLOOKUP('1'!$B38,'16'!A$4:E$70,5)</f>
        <v>5070</v>
      </c>
      <c r="H38" s="204">
        <f>VLOOKUP('1'!$B38,'6'!A$4:J$70,9)</f>
        <v>0</v>
      </c>
      <c r="I38" s="179">
        <f t="shared" si="0"/>
        <v>0</v>
      </c>
      <c r="J38" s="204">
        <f>VLOOKUP('1'!$B38,'7'!A$4:K$70,11)</f>
        <v>0</v>
      </c>
      <c r="K38" s="179">
        <f t="shared" si="1"/>
        <v>0</v>
      </c>
      <c r="L38" s="204">
        <f>VLOOKUP('1'!$B38,'5'!$A$4:$S$70,10)</f>
        <v>381</v>
      </c>
      <c r="M38" s="179">
        <f t="shared" si="2"/>
        <v>7.5147928994082847E-2</v>
      </c>
      <c r="N38" s="204">
        <f>VLOOKUP('1'!$B38,'5'!$A$4:$S$70,12)</f>
        <v>130</v>
      </c>
      <c r="O38" s="179">
        <f t="shared" si="3"/>
        <v>2.564102564102564E-2</v>
      </c>
      <c r="P38" s="180">
        <f>VLOOKUP(B38,'5'!$A$4:$S$70,14,)</f>
        <v>0</v>
      </c>
      <c r="Q38" s="374">
        <f t="shared" si="4"/>
        <v>0</v>
      </c>
      <c r="R38" s="180">
        <f>VLOOKUP('1'!$B38,'5'!$A$4:$S$70,15)</f>
        <v>421</v>
      </c>
      <c r="S38" s="179">
        <f t="shared" si="5"/>
        <v>8.3037475345167658E-2</v>
      </c>
      <c r="T38" s="204">
        <f>VLOOKUP('1'!$B38,'5'!$A$4:$S$70,17)</f>
        <v>751.57894736842104</v>
      </c>
      <c r="U38" s="179">
        <f t="shared" si="6"/>
        <v>0.14824042354406727</v>
      </c>
      <c r="V38" s="180">
        <f t="shared" si="7"/>
        <v>1683.578947368421</v>
      </c>
      <c r="W38" s="181">
        <f t="shared" si="8"/>
        <v>0.3320668535243434</v>
      </c>
    </row>
    <row r="39" spans="1:23" ht="11.25" customHeight="1">
      <c r="A39" s="460"/>
      <c r="B39" s="146" t="s">
        <v>75</v>
      </c>
      <c r="C39" s="161" t="s">
        <v>122</v>
      </c>
      <c r="D39" s="168">
        <f>VLOOKUP(B39,'17'!$A$3:AH$69,34)</f>
        <v>2.3333333333333335</v>
      </c>
      <c r="E39" s="204">
        <f>VLOOKUP('1'!$B39,'16'!A$4:E$70,3)</f>
        <v>109</v>
      </c>
      <c r="F39" s="204">
        <f>VLOOKUP('1'!$B39,'16'!A$4:E$70,4)</f>
        <v>73</v>
      </c>
      <c r="G39" s="204">
        <f>VLOOKUP('1'!$B39,'16'!A$4:E$70,5)</f>
        <v>182</v>
      </c>
      <c r="H39" s="204">
        <f>VLOOKUP('1'!$B39,'6'!A$4:J$70,9)</f>
        <v>0</v>
      </c>
      <c r="I39" s="179">
        <f t="shared" si="0"/>
        <v>0</v>
      </c>
      <c r="J39" s="204">
        <f>VLOOKUP('1'!$B39,'7'!A$4:K$70,11)</f>
        <v>0</v>
      </c>
      <c r="K39" s="179">
        <f t="shared" si="1"/>
        <v>0</v>
      </c>
      <c r="L39" s="204">
        <f>VLOOKUP('1'!$B39,'5'!$A$4:$S$70,10)</f>
        <v>16</v>
      </c>
      <c r="M39" s="179">
        <f t="shared" si="2"/>
        <v>8.7912087912087919E-2</v>
      </c>
      <c r="N39" s="204">
        <f>VLOOKUP('1'!$B39,'5'!$A$4:$S$70,12)</f>
        <v>0</v>
      </c>
      <c r="O39" s="179">
        <f t="shared" si="3"/>
        <v>0</v>
      </c>
      <c r="P39" s="180">
        <f>VLOOKUP(B39,'5'!$A$4:$S$70,14,)</f>
        <v>31</v>
      </c>
      <c r="Q39" s="374">
        <f t="shared" si="4"/>
        <v>0.17032967032967034</v>
      </c>
      <c r="R39" s="180">
        <f>VLOOKUP('1'!$B39,'5'!$A$4:$S$70,15)</f>
        <v>37</v>
      </c>
      <c r="S39" s="179">
        <f t="shared" si="5"/>
        <v>0.2032967032967033</v>
      </c>
      <c r="T39" s="204">
        <f>VLOOKUP('1'!$B39,'5'!$A$4:$S$70,17)</f>
        <v>57.999999999999993</v>
      </c>
      <c r="U39" s="179">
        <f t="shared" si="6"/>
        <v>0.31868131868131866</v>
      </c>
      <c r="V39" s="180">
        <f t="shared" si="7"/>
        <v>142</v>
      </c>
      <c r="W39" s="181">
        <f t="shared" si="8"/>
        <v>0.78021978021978022</v>
      </c>
    </row>
    <row r="40" spans="1:23" ht="11.25" customHeight="1">
      <c r="A40" s="460"/>
      <c r="B40" s="146" t="s">
        <v>76</v>
      </c>
      <c r="C40" s="161" t="s">
        <v>122</v>
      </c>
      <c r="D40" s="168">
        <f>VLOOKUP(B40,'17'!$A$3:AH$69,34)</f>
        <v>2.4</v>
      </c>
      <c r="E40" s="204">
        <f>VLOOKUP('1'!$B40,'16'!A$4:E$70,3)</f>
        <v>5892</v>
      </c>
      <c r="F40" s="204">
        <f>VLOOKUP('1'!$B40,'16'!A$4:E$70,4)</f>
        <v>4055</v>
      </c>
      <c r="G40" s="204">
        <f>VLOOKUP('1'!$B40,'16'!A$4:E$70,5)</f>
        <v>9947</v>
      </c>
      <c r="H40" s="204">
        <f>VLOOKUP('1'!$B40,'6'!A$4:J$70,9)</f>
        <v>30</v>
      </c>
      <c r="I40" s="179">
        <f t="shared" si="0"/>
        <v>3.0159847190107569E-3</v>
      </c>
      <c r="J40" s="204">
        <f>VLOOKUP('1'!$B40,'7'!A$4:K$70,11)</f>
        <v>0</v>
      </c>
      <c r="K40" s="179">
        <f t="shared" si="1"/>
        <v>0</v>
      </c>
      <c r="L40" s="204">
        <f>VLOOKUP('1'!$B40,'5'!$A$4:$S$70,10)</f>
        <v>437</v>
      </c>
      <c r="M40" s="179">
        <f t="shared" si="2"/>
        <v>4.3932844073590029E-2</v>
      </c>
      <c r="N40" s="204">
        <f>VLOOKUP('1'!$B40,'5'!$A$4:$S$70,12)</f>
        <v>79</v>
      </c>
      <c r="O40" s="179">
        <f t="shared" si="3"/>
        <v>7.9420930933949939E-3</v>
      </c>
      <c r="P40" s="180">
        <f>VLOOKUP(B40,'5'!$A$4:$S$70,14,)</f>
        <v>0</v>
      </c>
      <c r="Q40" s="374">
        <f t="shared" si="4"/>
        <v>0</v>
      </c>
      <c r="R40" s="180">
        <f>VLOOKUP('1'!$B40,'5'!$A$4:$S$70,15)</f>
        <v>861</v>
      </c>
      <c r="S40" s="179">
        <f t="shared" si="5"/>
        <v>8.6558761435608728E-2</v>
      </c>
      <c r="T40" s="204">
        <f>VLOOKUP('1'!$B40,'5'!$A$4:$S$70,17)</f>
        <v>915.1639344262295</v>
      </c>
      <c r="U40" s="179">
        <f t="shared" si="6"/>
        <v>9.200401472064236E-2</v>
      </c>
      <c r="V40" s="180">
        <f t="shared" si="7"/>
        <v>2322.1639344262294</v>
      </c>
      <c r="W40" s="181">
        <f t="shared" si="8"/>
        <v>0.23345369804224686</v>
      </c>
    </row>
    <row r="41" spans="1:23" ht="11.25" customHeight="1">
      <c r="A41" s="460"/>
      <c r="B41" s="146" t="s">
        <v>79</v>
      </c>
      <c r="C41" s="161" t="s">
        <v>122</v>
      </c>
      <c r="D41" s="168">
        <f>VLOOKUP(B41,'17'!$A$3:AH$69,34)</f>
        <v>2.8</v>
      </c>
      <c r="E41" s="204">
        <f>VLOOKUP('1'!$B41,'16'!A$4:E$70,3)</f>
        <v>1478</v>
      </c>
      <c r="F41" s="204">
        <f>VLOOKUP('1'!$B41,'16'!A$4:E$70,4)</f>
        <v>1019</v>
      </c>
      <c r="G41" s="204">
        <f>VLOOKUP('1'!$B41,'16'!A$4:E$70,5)</f>
        <v>2497</v>
      </c>
      <c r="H41" s="204">
        <f>VLOOKUP('1'!$B41,'6'!A$4:J$70,9)</f>
        <v>101</v>
      </c>
      <c r="I41" s="179">
        <f t="shared" si="0"/>
        <v>4.0448538245895074E-2</v>
      </c>
      <c r="J41" s="204">
        <f>VLOOKUP('1'!$B41,'7'!A$4:K$70,11)</f>
        <v>47</v>
      </c>
      <c r="K41" s="179">
        <f t="shared" si="1"/>
        <v>1.8822587104525432E-2</v>
      </c>
      <c r="L41" s="204">
        <f>VLOOKUP('1'!$B41,'5'!$A$4:$S$70,10)</f>
        <v>274</v>
      </c>
      <c r="M41" s="179">
        <f t="shared" si="2"/>
        <v>0.10973167801361634</v>
      </c>
      <c r="N41" s="204">
        <f>VLOOKUP('1'!$B41,'5'!$A$4:$S$70,12)</f>
        <v>58</v>
      </c>
      <c r="O41" s="179">
        <f t="shared" si="3"/>
        <v>2.3227873448137766E-2</v>
      </c>
      <c r="P41" s="180">
        <f>VLOOKUP(B41,'5'!$A$4:$S$70,14,)</f>
        <v>22</v>
      </c>
      <c r="Q41" s="374">
        <f t="shared" si="4"/>
        <v>8.8105726872246704E-3</v>
      </c>
      <c r="R41" s="180">
        <f>VLOOKUP('1'!$B41,'5'!$A$4:$S$70,15)</f>
        <v>259</v>
      </c>
      <c r="S41" s="179">
        <f t="shared" si="5"/>
        <v>0.10372446936323589</v>
      </c>
      <c r="T41" s="204">
        <f>VLOOKUP('1'!$B41,'5'!$A$4:$S$70,17)</f>
        <v>223.90728476821192</v>
      </c>
      <c r="U41" s="179">
        <f t="shared" si="6"/>
        <v>8.9670518529520196E-2</v>
      </c>
      <c r="V41" s="180">
        <f t="shared" si="7"/>
        <v>984.90728476821187</v>
      </c>
      <c r="W41" s="181">
        <f t="shared" si="8"/>
        <v>0.39443623739215533</v>
      </c>
    </row>
    <row r="42" spans="1:23" ht="11.25" customHeight="1">
      <c r="A42" s="460"/>
      <c r="B42" s="146" t="s">
        <v>80</v>
      </c>
      <c r="C42" s="161" t="s">
        <v>122</v>
      </c>
      <c r="D42" s="168">
        <f>VLOOKUP(B42,'17'!$A$3:AH$69,34)</f>
        <v>2.6</v>
      </c>
      <c r="E42" s="204">
        <f>VLOOKUP('1'!$B42,'16'!A$4:E$70,3)</f>
        <v>2619</v>
      </c>
      <c r="F42" s="204">
        <f>VLOOKUP('1'!$B42,'16'!A$4:E$70,4)</f>
        <v>1878</v>
      </c>
      <c r="G42" s="204">
        <f>VLOOKUP('1'!$B42,'16'!A$4:E$70,5)</f>
        <v>4497</v>
      </c>
      <c r="H42" s="204">
        <f>VLOOKUP('1'!$B42,'6'!A$4:J$70,9)</f>
        <v>0</v>
      </c>
      <c r="I42" s="179">
        <f t="shared" si="0"/>
        <v>0</v>
      </c>
      <c r="J42" s="204">
        <f>VLOOKUP('1'!$B42,'7'!A$4:K$70,11)</f>
        <v>53</v>
      </c>
      <c r="K42" s="179">
        <f t="shared" si="1"/>
        <v>1.1785634867689571E-2</v>
      </c>
      <c r="L42" s="204">
        <f>VLOOKUP('1'!$B42,'5'!$A$4:$S$70,10)</f>
        <v>377</v>
      </c>
      <c r="M42" s="179">
        <f t="shared" si="2"/>
        <v>8.3833666889037137E-2</v>
      </c>
      <c r="N42" s="204">
        <f>VLOOKUP('1'!$B42,'5'!$A$4:$S$70,12)</f>
        <v>124</v>
      </c>
      <c r="O42" s="179">
        <f t="shared" si="3"/>
        <v>2.7573938181009561E-2</v>
      </c>
      <c r="P42" s="180">
        <f>VLOOKUP(B42,'5'!$A$4:$S$70,14,)</f>
        <v>178</v>
      </c>
      <c r="Q42" s="374">
        <f t="shared" si="4"/>
        <v>3.9581943517900821E-2</v>
      </c>
      <c r="R42" s="180">
        <f>VLOOKUP('1'!$B42,'5'!$A$4:$S$70,15)</f>
        <v>473</v>
      </c>
      <c r="S42" s="179">
        <f t="shared" si="5"/>
        <v>0.10518123193239938</v>
      </c>
      <c r="T42" s="204">
        <f>VLOOKUP('1'!$B42,'5'!$A$4:$S$70,17)</f>
        <v>397.60583941605842</v>
      </c>
      <c r="U42" s="179">
        <f t="shared" si="6"/>
        <v>8.8415797068280719E-2</v>
      </c>
      <c r="V42" s="180">
        <f t="shared" si="7"/>
        <v>1602.6058394160584</v>
      </c>
      <c r="W42" s="181">
        <f t="shared" si="8"/>
        <v>0.35637221245631717</v>
      </c>
    </row>
    <row r="43" spans="1:23" ht="11.25" customHeight="1">
      <c r="A43" s="460"/>
      <c r="B43" s="146" t="s">
        <v>81</v>
      </c>
      <c r="C43" s="161" t="s">
        <v>122</v>
      </c>
      <c r="D43" s="168">
        <f>VLOOKUP(B43,'17'!$A$3:AH$69,34)</f>
        <v>2.9333333333333331</v>
      </c>
      <c r="E43" s="204">
        <f>VLOOKUP('1'!$B43,'16'!A$4:E$70,3)</f>
        <v>1538</v>
      </c>
      <c r="F43" s="204">
        <f>VLOOKUP('1'!$B43,'16'!A$4:E$70,4)</f>
        <v>1055</v>
      </c>
      <c r="G43" s="204">
        <f>VLOOKUP('1'!$B43,'16'!A$4:E$70,5)</f>
        <v>2593</v>
      </c>
      <c r="H43" s="204">
        <f>VLOOKUP('1'!$B43,'6'!A$4:J$70,9)</f>
        <v>40</v>
      </c>
      <c r="I43" s="179">
        <f t="shared" si="0"/>
        <v>1.5426147319706903E-2</v>
      </c>
      <c r="J43" s="204">
        <f>VLOOKUP('1'!$B43,'7'!A$4:K$70,11)</f>
        <v>0</v>
      </c>
      <c r="K43" s="179">
        <f t="shared" si="1"/>
        <v>0</v>
      </c>
      <c r="L43" s="204">
        <f>VLOOKUP('1'!$B43,'5'!$A$4:$S$70,10)</f>
        <v>203</v>
      </c>
      <c r="M43" s="179">
        <f t="shared" si="2"/>
        <v>7.8287697647512533E-2</v>
      </c>
      <c r="N43" s="204">
        <f>VLOOKUP('1'!$B43,'5'!$A$4:$S$70,12)</f>
        <v>83</v>
      </c>
      <c r="O43" s="179">
        <f t="shared" si="3"/>
        <v>3.2009255688391823E-2</v>
      </c>
      <c r="P43" s="180">
        <f>VLOOKUP(B43,'5'!$A$4:$S$70,14,)</f>
        <v>0</v>
      </c>
      <c r="Q43" s="374">
        <f t="shared" si="4"/>
        <v>0</v>
      </c>
      <c r="R43" s="180">
        <f>VLOOKUP('1'!$B43,'5'!$A$4:$S$70,15)</f>
        <v>300</v>
      </c>
      <c r="S43" s="179">
        <f t="shared" si="5"/>
        <v>0.11569610489780177</v>
      </c>
      <c r="T43" s="204">
        <f>VLOOKUP('1'!$B43,'5'!$A$4:$S$70,17)</f>
        <v>170.46296296296299</v>
      </c>
      <c r="U43" s="179">
        <f t="shared" si="6"/>
        <v>6.5739669480510216E-2</v>
      </c>
      <c r="V43" s="180">
        <f t="shared" si="7"/>
        <v>796.46296296296305</v>
      </c>
      <c r="W43" s="181">
        <f t="shared" si="8"/>
        <v>0.30715887503392325</v>
      </c>
    </row>
    <row r="44" spans="1:23" ht="11.25" customHeight="1">
      <c r="A44" s="460"/>
      <c r="B44" s="146" t="s">
        <v>83</v>
      </c>
      <c r="C44" s="161" t="s">
        <v>118</v>
      </c>
      <c r="D44" s="168">
        <f>VLOOKUP(B44,'17'!$A$3:AH$69,34)</f>
        <v>2.4666666666666668</v>
      </c>
      <c r="E44" s="204">
        <f>VLOOKUP('1'!$B44,'16'!A$4:E$70,3)</f>
        <v>6837</v>
      </c>
      <c r="F44" s="204">
        <f>VLOOKUP('1'!$B44,'16'!A$4:E$70,4)</f>
        <v>4722</v>
      </c>
      <c r="G44" s="204">
        <f>VLOOKUP('1'!$B44,'16'!A$4:E$70,5)</f>
        <v>11559</v>
      </c>
      <c r="H44" s="204">
        <f>VLOOKUP('1'!$B44,'6'!A$4:J$70,9)</f>
        <v>173</v>
      </c>
      <c r="I44" s="179">
        <f t="shared" si="0"/>
        <v>1.4966692620468899E-2</v>
      </c>
      <c r="J44" s="204">
        <f>VLOOKUP('1'!$B44,'7'!A$4:K$70,11)</f>
        <v>47</v>
      </c>
      <c r="K44" s="179">
        <f t="shared" si="1"/>
        <v>4.0660956830175623E-3</v>
      </c>
      <c r="L44" s="204">
        <f>VLOOKUP('1'!$B44,'5'!$A$4:$S$70,10)</f>
        <v>952</v>
      </c>
      <c r="M44" s="179">
        <f t="shared" si="2"/>
        <v>8.2360065749632325E-2</v>
      </c>
      <c r="N44" s="204">
        <f>VLOOKUP('1'!$B44,'5'!$A$4:$S$70,12)</f>
        <v>169</v>
      </c>
      <c r="O44" s="179">
        <f t="shared" si="3"/>
        <v>1.4620641924041873E-2</v>
      </c>
      <c r="P44" s="180">
        <f>VLOOKUP(B44,'5'!$A$4:$S$70,14,)</f>
        <v>575</v>
      </c>
      <c r="Q44" s="374">
        <f t="shared" si="4"/>
        <v>4.9744787611385066E-2</v>
      </c>
      <c r="R44" s="180">
        <f>VLOOKUP('1'!$B44,'5'!$A$4:$S$70,15)</f>
        <v>1321</v>
      </c>
      <c r="S44" s="179">
        <f t="shared" si="5"/>
        <v>0.11428324249502553</v>
      </c>
      <c r="T44" s="204">
        <f>VLOOKUP('1'!$B44,'5'!$A$4:$S$70,17)</f>
        <v>1333.0481029810298</v>
      </c>
      <c r="U44" s="179">
        <f t="shared" si="6"/>
        <v>0.115325556101828</v>
      </c>
      <c r="V44" s="180">
        <f t="shared" si="7"/>
        <v>4570.0481029810298</v>
      </c>
      <c r="W44" s="181">
        <f t="shared" si="8"/>
        <v>0.39536708218539923</v>
      </c>
    </row>
    <row r="45" spans="1:23" ht="11.25" customHeight="1">
      <c r="A45" s="460"/>
      <c r="B45" s="146" t="s">
        <v>85</v>
      </c>
      <c r="C45" s="161" t="s">
        <v>122</v>
      </c>
      <c r="D45" s="168">
        <f>VLOOKUP(B45,'17'!$A$3:AH$69,34)</f>
        <v>2.6</v>
      </c>
      <c r="E45" s="204">
        <f>VLOOKUP('1'!$B45,'16'!A$4:E$70,3)</f>
        <v>2888</v>
      </c>
      <c r="F45" s="204">
        <f>VLOOKUP('1'!$B45,'16'!A$4:E$70,4)</f>
        <v>1978</v>
      </c>
      <c r="G45" s="204">
        <f>VLOOKUP('1'!$B45,'16'!A$4:E$70,5)</f>
        <v>4866</v>
      </c>
      <c r="H45" s="204">
        <f>VLOOKUP('1'!$B45,'6'!A$4:J$70,9)</f>
        <v>142</v>
      </c>
      <c r="I45" s="179">
        <f t="shared" si="0"/>
        <v>2.9182079736950268E-2</v>
      </c>
      <c r="J45" s="204">
        <f>VLOOKUP('1'!$B45,'7'!A$4:K$70,11)</f>
        <v>0</v>
      </c>
      <c r="K45" s="179">
        <f t="shared" si="1"/>
        <v>0</v>
      </c>
      <c r="L45" s="204">
        <f>VLOOKUP('1'!$B45,'5'!$A$4:$S$70,10)</f>
        <v>433</v>
      </c>
      <c r="M45" s="179">
        <f t="shared" si="2"/>
        <v>8.8984792437320187E-2</v>
      </c>
      <c r="N45" s="204">
        <f>VLOOKUP('1'!$B45,'5'!$A$4:$S$70,12)</f>
        <v>70</v>
      </c>
      <c r="O45" s="179">
        <f t="shared" si="3"/>
        <v>1.4385532264693794E-2</v>
      </c>
      <c r="P45" s="180">
        <f>VLOOKUP(B45,'5'!$A$4:$S$70,14,)</f>
        <v>184</v>
      </c>
      <c r="Q45" s="374">
        <f t="shared" si="4"/>
        <v>3.7813399095766545E-2</v>
      </c>
      <c r="R45" s="180">
        <f>VLOOKUP('1'!$B45,'5'!$A$4:$S$70,15)</f>
        <v>506</v>
      </c>
      <c r="S45" s="179">
        <f t="shared" si="5"/>
        <v>0.10398684751335799</v>
      </c>
      <c r="T45" s="204">
        <f>VLOOKUP('1'!$B45,'5'!$A$4:$S$70,17)</f>
        <v>382.65517241379314</v>
      </c>
      <c r="U45" s="179">
        <f t="shared" si="6"/>
        <v>7.8638547557294117E-2</v>
      </c>
      <c r="V45" s="180">
        <f t="shared" si="7"/>
        <v>1717.655172413793</v>
      </c>
      <c r="W45" s="181">
        <f t="shared" si="8"/>
        <v>0.35299119860538286</v>
      </c>
    </row>
    <row r="46" spans="1:23" ht="11.25" customHeight="1">
      <c r="A46" s="460"/>
      <c r="B46" s="146" t="s">
        <v>86</v>
      </c>
      <c r="C46" s="161" t="s">
        <v>118</v>
      </c>
      <c r="D46" s="168">
        <f>VLOOKUP(B46,'17'!$A$3:AH$69,34)</f>
        <v>2.5333333333333332</v>
      </c>
      <c r="E46" s="204">
        <f>VLOOKUP('1'!$B46,'16'!A$4:E$70,3)</f>
        <v>4988</v>
      </c>
      <c r="F46" s="204">
        <f>VLOOKUP('1'!$B46,'16'!A$4:E$70,4)</f>
        <v>3470</v>
      </c>
      <c r="G46" s="204">
        <f>VLOOKUP('1'!$B46,'16'!A$4:E$70,5)</f>
        <v>8458</v>
      </c>
      <c r="H46" s="204">
        <f>VLOOKUP('1'!$B46,'6'!A$4:J$70,9)</f>
        <v>0</v>
      </c>
      <c r="I46" s="179">
        <f t="shared" si="0"/>
        <v>0</v>
      </c>
      <c r="J46" s="204">
        <f>VLOOKUP('1'!$B46,'7'!A$4:K$70,11)</f>
        <v>0</v>
      </c>
      <c r="K46" s="179">
        <f t="shared" si="1"/>
        <v>0</v>
      </c>
      <c r="L46" s="204">
        <f>VLOOKUP('1'!$B46,'5'!$A$4:$S$70,10)</f>
        <v>371</v>
      </c>
      <c r="M46" s="179">
        <f t="shared" si="2"/>
        <v>4.3863797588082287E-2</v>
      </c>
      <c r="N46" s="204">
        <f>VLOOKUP('1'!$B46,'5'!$A$4:$S$70,12)</f>
        <v>185</v>
      </c>
      <c r="O46" s="179">
        <f t="shared" si="3"/>
        <v>2.1872783163868526E-2</v>
      </c>
      <c r="P46" s="180">
        <f>VLOOKUP(B46,'5'!$A$4:$S$70,14,)</f>
        <v>306</v>
      </c>
      <c r="Q46" s="374">
        <f t="shared" si="4"/>
        <v>3.6178765665641995E-2</v>
      </c>
      <c r="R46" s="180">
        <f>VLOOKUP('1'!$B46,'5'!$A$4:$S$70,15)</f>
        <v>936</v>
      </c>
      <c r="S46" s="179">
        <f t="shared" si="5"/>
        <v>0.11066445968314022</v>
      </c>
      <c r="T46" s="204">
        <f>VLOOKUP('1'!$B46,'5'!$A$4:$S$70,17)</f>
        <v>990.95696202531644</v>
      </c>
      <c r="U46" s="179">
        <f t="shared" si="6"/>
        <v>0.11716209056813862</v>
      </c>
      <c r="V46" s="180">
        <f t="shared" si="7"/>
        <v>2788.9569620253164</v>
      </c>
      <c r="W46" s="181">
        <f t="shared" si="8"/>
        <v>0.32974189666887166</v>
      </c>
    </row>
    <row r="47" spans="1:23" ht="11.25" customHeight="1">
      <c r="A47" s="460"/>
      <c r="B47" s="146" t="s">
        <v>88</v>
      </c>
      <c r="C47" s="161" t="s">
        <v>118</v>
      </c>
      <c r="D47" s="168">
        <f>VLOOKUP(B47,'17'!$A$3:AH$69,34)</f>
        <v>2.9333333333333331</v>
      </c>
      <c r="E47" s="204">
        <f>VLOOKUP('1'!$B47,'16'!A$4:E$70,3)</f>
        <v>9763</v>
      </c>
      <c r="F47" s="204">
        <f>VLOOKUP('1'!$B47,'16'!A$4:E$70,4)</f>
        <v>6765</v>
      </c>
      <c r="G47" s="204">
        <f>VLOOKUP('1'!$B47,'16'!A$4:E$70,5)</f>
        <v>16528</v>
      </c>
      <c r="H47" s="204">
        <f>VLOOKUP('1'!$B47,'6'!A$4:J$70,9)</f>
        <v>349</v>
      </c>
      <c r="I47" s="179">
        <f t="shared" si="0"/>
        <v>2.1115682478218781E-2</v>
      </c>
      <c r="J47" s="204">
        <f>VLOOKUP('1'!$B47,'7'!A$4:K$70,11)</f>
        <v>172</v>
      </c>
      <c r="K47" s="179">
        <f t="shared" si="1"/>
        <v>1.0406582768635044E-2</v>
      </c>
      <c r="L47" s="204">
        <f>VLOOKUP('1'!$B47,'5'!$A$4:$S$70,10)</f>
        <v>1087</v>
      </c>
      <c r="M47" s="179">
        <f t="shared" si="2"/>
        <v>6.5767182962245888E-2</v>
      </c>
      <c r="N47" s="204">
        <f>VLOOKUP('1'!$B47,'5'!$A$4:$S$70,12)</f>
        <v>343</v>
      </c>
      <c r="O47" s="179">
        <f t="shared" si="3"/>
        <v>2.0752662149080347E-2</v>
      </c>
      <c r="P47" s="180">
        <f>VLOOKUP(B47,'5'!$A$4:$S$70,14,)</f>
        <v>0</v>
      </c>
      <c r="Q47" s="374">
        <f t="shared" si="4"/>
        <v>0</v>
      </c>
      <c r="R47" s="180">
        <f>VLOOKUP('1'!$B47,'5'!$A$4:$S$70,15)</f>
        <v>1500</v>
      </c>
      <c r="S47" s="179">
        <f t="shared" si="5"/>
        <v>9.0755082284607935E-2</v>
      </c>
      <c r="T47" s="204">
        <f>VLOOKUP('1'!$B47,'5'!$A$4:$S$70,17)</f>
        <v>2674.7501725327811</v>
      </c>
      <c r="U47" s="179">
        <f t="shared" si="6"/>
        <v>0.16183144799932123</v>
      </c>
      <c r="V47" s="180">
        <f t="shared" si="7"/>
        <v>6125.7501725327811</v>
      </c>
      <c r="W47" s="181">
        <f t="shared" si="8"/>
        <v>0.37062864064210921</v>
      </c>
    </row>
    <row r="48" spans="1:23" ht="11.25" customHeight="1">
      <c r="A48" s="460"/>
      <c r="B48" s="146" t="s">
        <v>89</v>
      </c>
      <c r="C48" s="161" t="s">
        <v>122</v>
      </c>
      <c r="D48" s="168">
        <f>VLOOKUP(B48,'17'!$A$3:AH$69,34)</f>
        <v>2.5333333333333332</v>
      </c>
      <c r="E48" s="204">
        <f>VLOOKUP('1'!$B48,'16'!A$4:E$70,3)</f>
        <v>3743</v>
      </c>
      <c r="F48" s="204">
        <f>VLOOKUP('1'!$B48,'16'!A$4:E$70,4)</f>
        <v>2706</v>
      </c>
      <c r="G48" s="204">
        <f>VLOOKUP('1'!$B48,'16'!A$4:E$70,5)</f>
        <v>6449</v>
      </c>
      <c r="H48" s="204">
        <f>VLOOKUP('1'!$B48,'6'!A$4:J$70,9)</f>
        <v>189</v>
      </c>
      <c r="I48" s="179">
        <f t="shared" si="0"/>
        <v>2.9306869282059233E-2</v>
      </c>
      <c r="J48" s="204">
        <f>VLOOKUP('1'!$B48,'7'!A$4:K$70,11)</f>
        <v>66</v>
      </c>
      <c r="K48" s="179">
        <f t="shared" si="1"/>
        <v>1.0234144828655605E-2</v>
      </c>
      <c r="L48" s="204">
        <f>VLOOKUP('1'!$B48,'5'!$A$4:$S$70,10)</f>
        <v>500</v>
      </c>
      <c r="M48" s="179">
        <f t="shared" si="2"/>
        <v>7.7531400217087917E-2</v>
      </c>
      <c r="N48" s="204">
        <f>VLOOKUP('1'!$B48,'5'!$A$4:$S$70,12)</f>
        <v>134</v>
      </c>
      <c r="O48" s="179">
        <f t="shared" si="3"/>
        <v>2.0778415258179563E-2</v>
      </c>
      <c r="P48" s="180">
        <f>VLOOKUP(B48,'5'!$A$4:$S$70,14,)</f>
        <v>107</v>
      </c>
      <c r="Q48" s="374">
        <f t="shared" si="4"/>
        <v>1.6591719646456816E-2</v>
      </c>
      <c r="R48" s="180">
        <f>VLOOKUP('1'!$B48,'5'!$A$4:$S$70,15)</f>
        <v>811</v>
      </c>
      <c r="S48" s="179">
        <f t="shared" si="5"/>
        <v>0.12575593115211661</v>
      </c>
      <c r="T48" s="204">
        <f>VLOOKUP('1'!$B48,'5'!$A$4:$S$70,17)</f>
        <v>1352.2283205268934</v>
      </c>
      <c r="U48" s="179">
        <f t="shared" si="6"/>
        <v>0.20968031020730243</v>
      </c>
      <c r="V48" s="180">
        <f t="shared" si="7"/>
        <v>3159.2283205268932</v>
      </c>
      <c r="W48" s="181">
        <f t="shared" si="8"/>
        <v>0.48987879059185813</v>
      </c>
    </row>
    <row r="49" spans="1:23" ht="11.25" customHeight="1">
      <c r="A49" s="460"/>
      <c r="B49" s="146" t="s">
        <v>91</v>
      </c>
      <c r="C49" s="161" t="s">
        <v>122</v>
      </c>
      <c r="D49" s="168">
        <f>VLOOKUP(B49,'17'!$A$3:AH$69,34)</f>
        <v>2.6666666666666665</v>
      </c>
      <c r="E49" s="204">
        <f>VLOOKUP('1'!$B49,'16'!A$4:E$70,3)</f>
        <v>3475</v>
      </c>
      <c r="F49" s="204">
        <f>VLOOKUP('1'!$B49,'16'!A$4:E$70,4)</f>
        <v>2487</v>
      </c>
      <c r="G49" s="204">
        <f>VLOOKUP('1'!$B49,'16'!A$4:E$70,5)</f>
        <v>5962</v>
      </c>
      <c r="H49" s="204">
        <f>VLOOKUP('1'!$B49,'6'!A$4:J$70,9)</f>
        <v>0</v>
      </c>
      <c r="I49" s="179">
        <f t="shared" si="0"/>
        <v>0</v>
      </c>
      <c r="J49" s="204">
        <f>VLOOKUP('1'!$B49,'7'!A$4:K$70,11)</f>
        <v>0</v>
      </c>
      <c r="K49" s="179">
        <f t="shared" si="1"/>
        <v>0</v>
      </c>
      <c r="L49" s="204">
        <f>VLOOKUP('1'!$B49,'5'!$A$4:$S$70,10)</f>
        <v>433</v>
      </c>
      <c r="M49" s="179">
        <f t="shared" si="2"/>
        <v>7.2626635357262659E-2</v>
      </c>
      <c r="N49" s="204">
        <f>VLOOKUP('1'!$B49,'5'!$A$4:$S$70,12)</f>
        <v>110</v>
      </c>
      <c r="O49" s="179">
        <f t="shared" si="3"/>
        <v>1.8450184501845018E-2</v>
      </c>
      <c r="P49" s="180">
        <f>VLOOKUP(B49,'5'!$A$4:$S$70,14,)</f>
        <v>0</v>
      </c>
      <c r="Q49" s="374">
        <f t="shared" si="4"/>
        <v>0</v>
      </c>
      <c r="R49" s="180">
        <f>VLOOKUP('1'!$B49,'5'!$A$4:$S$70,15)</f>
        <v>649</v>
      </c>
      <c r="S49" s="179">
        <f t="shared" si="5"/>
        <v>0.10885608856088561</v>
      </c>
      <c r="T49" s="204">
        <f>VLOOKUP('1'!$B49,'5'!$A$4:$S$70,17)</f>
        <v>802.5840455840455</v>
      </c>
      <c r="U49" s="179">
        <f t="shared" si="6"/>
        <v>0.13461657926602574</v>
      </c>
      <c r="V49" s="180">
        <f t="shared" si="7"/>
        <v>1994.5840455840455</v>
      </c>
      <c r="W49" s="181">
        <f t="shared" si="8"/>
        <v>0.33454948768601905</v>
      </c>
    </row>
    <row r="50" spans="1:23" ht="11.25" customHeight="1">
      <c r="A50" s="460"/>
      <c r="B50" s="146" t="s">
        <v>92</v>
      </c>
      <c r="C50" s="161" t="s">
        <v>122</v>
      </c>
      <c r="D50" s="168">
        <f>VLOOKUP(B50,'17'!$A$3:AH$69,34)</f>
        <v>2.7333333333333334</v>
      </c>
      <c r="E50" s="204">
        <f>VLOOKUP('1'!$B50,'16'!A$4:E$70,3)</f>
        <v>1725</v>
      </c>
      <c r="F50" s="204">
        <f>VLOOKUP('1'!$B50,'16'!A$4:E$70,4)</f>
        <v>1197</v>
      </c>
      <c r="G50" s="204">
        <f>VLOOKUP('1'!$B50,'16'!A$4:E$70,5)</f>
        <v>2922</v>
      </c>
      <c r="H50" s="204">
        <f>VLOOKUP('1'!$B50,'6'!A$4:J$70,9)</f>
        <v>0</v>
      </c>
      <c r="I50" s="179">
        <f t="shared" si="0"/>
        <v>0</v>
      </c>
      <c r="J50" s="204">
        <f>VLOOKUP('1'!$B50,'7'!A$4:K$70,11)</f>
        <v>33</v>
      </c>
      <c r="K50" s="179">
        <f t="shared" si="1"/>
        <v>1.1293634496919919E-2</v>
      </c>
      <c r="L50" s="204">
        <f>VLOOKUP('1'!$B50,'5'!$A$4:$S$70,10)</f>
        <v>252</v>
      </c>
      <c r="M50" s="179">
        <f t="shared" si="2"/>
        <v>8.6242299794661192E-2</v>
      </c>
      <c r="N50" s="204">
        <f>VLOOKUP('1'!$B50,'5'!$A$4:$S$70,12)</f>
        <v>74</v>
      </c>
      <c r="O50" s="179">
        <f t="shared" si="3"/>
        <v>2.5325119780971937E-2</v>
      </c>
      <c r="P50" s="180">
        <f>VLOOKUP(B50,'5'!$A$4:$S$70,14,)</f>
        <v>0</v>
      </c>
      <c r="Q50" s="374">
        <f t="shared" si="4"/>
        <v>0</v>
      </c>
      <c r="R50" s="180">
        <f>VLOOKUP('1'!$B50,'5'!$A$4:$S$70,15)</f>
        <v>271</v>
      </c>
      <c r="S50" s="179">
        <f t="shared" si="5"/>
        <v>9.2744695414099937E-2</v>
      </c>
      <c r="T50" s="204">
        <f>VLOOKUP('1'!$B50,'5'!$A$4:$S$70,17)</f>
        <v>288.50622406639002</v>
      </c>
      <c r="U50" s="179">
        <f t="shared" si="6"/>
        <v>9.8735874081584532E-2</v>
      </c>
      <c r="V50" s="180">
        <f t="shared" si="7"/>
        <v>918.50622406639002</v>
      </c>
      <c r="W50" s="181">
        <f t="shared" si="8"/>
        <v>0.31434162356823753</v>
      </c>
    </row>
    <row r="51" spans="1:23" ht="11.25" customHeight="1">
      <c r="A51" s="460"/>
      <c r="B51" s="146" t="s">
        <v>97</v>
      </c>
      <c r="C51" s="161" t="s">
        <v>122</v>
      </c>
      <c r="D51" s="168">
        <f>VLOOKUP(B51,'17'!$A$3:AH$69,34)</f>
        <v>2.9333333333333331</v>
      </c>
      <c r="E51" s="204">
        <f>VLOOKUP('1'!$B51,'16'!A$4:E$70,3)</f>
        <v>3098</v>
      </c>
      <c r="F51" s="204">
        <f>VLOOKUP('1'!$B51,'16'!A$4:E$70,4)</f>
        <v>2175</v>
      </c>
      <c r="G51" s="204">
        <f>VLOOKUP('1'!$B51,'16'!A$4:E$70,5)</f>
        <v>5273</v>
      </c>
      <c r="H51" s="204">
        <f>VLOOKUP('1'!$B51,'6'!A$4:J$70,9)</f>
        <v>85</v>
      </c>
      <c r="I51" s="179">
        <f t="shared" si="0"/>
        <v>1.611985586952399E-2</v>
      </c>
      <c r="J51" s="204">
        <f>VLOOKUP('1'!$B51,'7'!A$4:K$70,11)</f>
        <v>59</v>
      </c>
      <c r="K51" s="179">
        <f t="shared" si="1"/>
        <v>1.1189076427081357E-2</v>
      </c>
      <c r="L51" s="204">
        <f>VLOOKUP('1'!$B51,'5'!$A$4:$S$70,10)</f>
        <v>345</v>
      </c>
      <c r="M51" s="179">
        <f t="shared" si="2"/>
        <v>6.5427650293950312E-2</v>
      </c>
      <c r="N51" s="204">
        <f>VLOOKUP('1'!$B51,'5'!$A$4:$S$70,12)</f>
        <v>91</v>
      </c>
      <c r="O51" s="179">
        <f t="shared" si="3"/>
        <v>1.7257728048549213E-2</v>
      </c>
      <c r="P51" s="180">
        <f>VLOOKUP(B51,'5'!$A$4:$S$70,14,)</f>
        <v>241</v>
      </c>
      <c r="Q51" s="374">
        <f t="shared" si="4"/>
        <v>4.5704532524179782E-2</v>
      </c>
      <c r="R51" s="180">
        <f>VLOOKUP('1'!$B51,'5'!$A$4:$S$70,15)</f>
        <v>591</v>
      </c>
      <c r="S51" s="179">
        <f t="shared" si="5"/>
        <v>0.11208040963398445</v>
      </c>
      <c r="T51" s="204">
        <f>VLOOKUP('1'!$B51,'5'!$A$4:$S$70,17)</f>
        <v>542.3478260869565</v>
      </c>
      <c r="U51" s="179">
        <f t="shared" si="6"/>
        <v>0.10285375044319296</v>
      </c>
      <c r="V51" s="180">
        <f t="shared" si="7"/>
        <v>1954.3478260869565</v>
      </c>
      <c r="W51" s="181">
        <f t="shared" si="8"/>
        <v>0.37063300324046206</v>
      </c>
    </row>
    <row r="52" spans="1:23" ht="11.25" customHeight="1">
      <c r="A52" s="460"/>
      <c r="B52" s="146" t="s">
        <v>98</v>
      </c>
      <c r="C52" s="161" t="s">
        <v>122</v>
      </c>
      <c r="D52" s="168">
        <f>VLOOKUP(B52,'17'!$A$3:AH$69,34)</f>
        <v>2.4666666666666668</v>
      </c>
      <c r="E52" s="204">
        <f>VLOOKUP('1'!$B52,'16'!A$4:E$70,3)</f>
        <v>1648</v>
      </c>
      <c r="F52" s="204">
        <f>VLOOKUP('1'!$B52,'16'!A$4:E$70,4)</f>
        <v>1113</v>
      </c>
      <c r="G52" s="204">
        <f>VLOOKUP('1'!$B52,'16'!A$4:E$70,5)</f>
        <v>2761</v>
      </c>
      <c r="H52" s="204">
        <f>VLOOKUP('1'!$B52,'6'!A$4:J$70,9)</f>
        <v>31</v>
      </c>
      <c r="I52" s="179">
        <f t="shared" si="0"/>
        <v>1.1227816008692503E-2</v>
      </c>
      <c r="J52" s="204">
        <f>VLOOKUP('1'!$B52,'7'!A$4:K$70,11)</f>
        <v>0</v>
      </c>
      <c r="K52" s="179">
        <f t="shared" si="1"/>
        <v>0</v>
      </c>
      <c r="L52" s="204">
        <f>VLOOKUP('1'!$B52,'5'!$A$4:$S$70,10)</f>
        <v>55</v>
      </c>
      <c r="M52" s="179">
        <f t="shared" si="2"/>
        <v>1.9920318725099601E-2</v>
      </c>
      <c r="N52" s="204">
        <f>VLOOKUP('1'!$B52,'5'!$A$4:$S$70,12)</f>
        <v>15</v>
      </c>
      <c r="O52" s="179">
        <f t="shared" si="3"/>
        <v>5.4328141977544372E-3</v>
      </c>
      <c r="P52" s="180">
        <f>VLOOKUP(B52,'5'!$A$4:$S$70,14,)</f>
        <v>15</v>
      </c>
      <c r="Q52" s="374">
        <f t="shared" si="4"/>
        <v>5.4328141977544372E-3</v>
      </c>
      <c r="R52" s="180">
        <f>VLOOKUP('1'!$B52,'5'!$A$4:$S$70,15)</f>
        <v>266</v>
      </c>
      <c r="S52" s="179">
        <f t="shared" si="5"/>
        <v>9.6341905106845344E-2</v>
      </c>
      <c r="T52" s="204">
        <f>VLOOKUP('1'!$B52,'5'!$A$4:$S$70,17)</f>
        <v>320.048</v>
      </c>
      <c r="U52" s="179">
        <f t="shared" si="6"/>
        <v>0.11591742122419413</v>
      </c>
      <c r="V52" s="180">
        <f t="shared" si="7"/>
        <v>702.048</v>
      </c>
      <c r="W52" s="181">
        <f t="shared" si="8"/>
        <v>0.25427308946034044</v>
      </c>
    </row>
    <row r="53" spans="1:23" ht="11.25" customHeight="1">
      <c r="A53" s="460"/>
      <c r="B53" s="146" t="s">
        <v>101</v>
      </c>
      <c r="C53" s="161" t="s">
        <v>122</v>
      </c>
      <c r="D53" s="168">
        <f>VLOOKUP(B53,'17'!$A$3:AH$69,34)</f>
        <v>2.9333333333333331</v>
      </c>
      <c r="E53" s="204">
        <f>VLOOKUP('1'!$B53,'16'!A$4:E$70,3)</f>
        <v>574</v>
      </c>
      <c r="F53" s="204">
        <f>VLOOKUP('1'!$B53,'16'!A$4:E$70,4)</f>
        <v>400</v>
      </c>
      <c r="G53" s="204">
        <f>VLOOKUP('1'!$B53,'16'!A$4:E$70,5)</f>
        <v>974</v>
      </c>
      <c r="H53" s="204">
        <f>VLOOKUP('1'!$B53,'6'!A$4:J$70,9)</f>
        <v>0</v>
      </c>
      <c r="I53" s="179">
        <f t="shared" si="0"/>
        <v>0</v>
      </c>
      <c r="J53" s="204">
        <f>VLOOKUP('1'!$B53,'7'!A$4:K$70,11)</f>
        <v>0</v>
      </c>
      <c r="K53" s="179">
        <f t="shared" si="1"/>
        <v>0</v>
      </c>
      <c r="L53" s="204">
        <f>VLOOKUP('1'!$B53,'5'!$A$4:$S$70,10)</f>
        <v>44</v>
      </c>
      <c r="M53" s="179">
        <f t="shared" si="2"/>
        <v>4.5174537987679675E-2</v>
      </c>
      <c r="N53" s="204">
        <f>VLOOKUP('1'!$B53,'5'!$A$4:$S$70,12)</f>
        <v>23</v>
      </c>
      <c r="O53" s="179">
        <f t="shared" si="3"/>
        <v>2.3613963039014373E-2</v>
      </c>
      <c r="P53" s="180">
        <f>VLOOKUP(B53,'5'!$A$4:$S$70,14,)</f>
        <v>106</v>
      </c>
      <c r="Q53" s="374">
        <f t="shared" si="4"/>
        <v>0.10882956878850103</v>
      </c>
      <c r="R53" s="180">
        <f>VLOOKUP('1'!$B53,'5'!$A$4:$S$70,15)</f>
        <v>145</v>
      </c>
      <c r="S53" s="179">
        <f t="shared" si="5"/>
        <v>0.14887063655030802</v>
      </c>
      <c r="T53" s="204">
        <f>VLOOKUP('1'!$B53,'5'!$A$4:$S$70,17)</f>
        <v>40.645161290322577</v>
      </c>
      <c r="U53" s="179">
        <f t="shared" si="6"/>
        <v>4.173014506193283E-2</v>
      </c>
      <c r="V53" s="180">
        <f t="shared" si="7"/>
        <v>358.64516129032256</v>
      </c>
      <c r="W53" s="181">
        <f t="shared" si="8"/>
        <v>0.36821885142743588</v>
      </c>
    </row>
    <row r="54" spans="1:23" ht="11.25" customHeight="1">
      <c r="A54" s="460"/>
      <c r="B54" s="146" t="s">
        <v>102</v>
      </c>
      <c r="C54" s="161" t="s">
        <v>122</v>
      </c>
      <c r="D54" s="168">
        <f>VLOOKUP(B54,'17'!$A$3:AH$69,34)</f>
        <v>2.6666666666666665</v>
      </c>
      <c r="E54" s="204">
        <f>VLOOKUP('1'!$B54,'16'!A$4:E$70,3)</f>
        <v>4471</v>
      </c>
      <c r="F54" s="204">
        <f>VLOOKUP('1'!$B54,'16'!A$4:E$70,4)</f>
        <v>3240</v>
      </c>
      <c r="G54" s="204">
        <f>VLOOKUP('1'!$B54,'16'!A$4:E$70,5)</f>
        <v>7711</v>
      </c>
      <c r="H54" s="204">
        <f>VLOOKUP('1'!$B54,'6'!A$4:J$70,9)</f>
        <v>119</v>
      </c>
      <c r="I54" s="179">
        <f t="shared" si="0"/>
        <v>1.5432499027363506E-2</v>
      </c>
      <c r="J54" s="204">
        <f>VLOOKUP('1'!$B54,'7'!A$4:K$70,11)</f>
        <v>0</v>
      </c>
      <c r="K54" s="179">
        <f t="shared" si="1"/>
        <v>0</v>
      </c>
      <c r="L54" s="204">
        <f>VLOOKUP('1'!$B54,'5'!$A$4:$S$70,10)</f>
        <v>437</v>
      </c>
      <c r="M54" s="179">
        <f t="shared" si="2"/>
        <v>5.6672286344183635E-2</v>
      </c>
      <c r="N54" s="204">
        <f>VLOOKUP('1'!$B54,'5'!$A$4:$S$70,12)</f>
        <v>97</v>
      </c>
      <c r="O54" s="179">
        <f t="shared" si="3"/>
        <v>1.25794319802879E-2</v>
      </c>
      <c r="P54" s="180">
        <f>VLOOKUP(B54,'5'!$A$4:$S$70,14,)</f>
        <v>156</v>
      </c>
      <c r="Q54" s="374">
        <f t="shared" si="4"/>
        <v>2.0230839061081571E-2</v>
      </c>
      <c r="R54" s="180">
        <f>VLOOKUP('1'!$B54,'5'!$A$4:$S$70,15)</f>
        <v>1014</v>
      </c>
      <c r="S54" s="179">
        <f t="shared" si="5"/>
        <v>0.13150045389703022</v>
      </c>
      <c r="T54" s="204">
        <f>VLOOKUP('1'!$B54,'5'!$A$4:$S$70,17)</f>
        <v>710.83636363636367</v>
      </c>
      <c r="U54" s="179">
        <f t="shared" si="6"/>
        <v>9.2184718406998267E-2</v>
      </c>
      <c r="V54" s="180">
        <f t="shared" si="7"/>
        <v>2533.8363636363638</v>
      </c>
      <c r="W54" s="181">
        <f t="shared" si="8"/>
        <v>0.32860022871694511</v>
      </c>
    </row>
    <row r="55" spans="1:23" ht="11.25" customHeight="1">
      <c r="A55" s="460"/>
      <c r="B55" s="146" t="s">
        <v>104</v>
      </c>
      <c r="C55" s="161" t="s">
        <v>122</v>
      </c>
      <c r="D55" s="168">
        <f>VLOOKUP(B55,'17'!$A$3:AH$69,34)</f>
        <v>2.3333333333333335</v>
      </c>
      <c r="E55" s="204">
        <f>VLOOKUP('1'!$B55,'16'!A$4:E$70,3)</f>
        <v>2195</v>
      </c>
      <c r="F55" s="204">
        <f>VLOOKUP('1'!$B55,'16'!A$4:E$70,4)</f>
        <v>1507</v>
      </c>
      <c r="G55" s="204">
        <f>VLOOKUP('1'!$B55,'16'!A$4:E$70,5)</f>
        <v>3702</v>
      </c>
      <c r="H55" s="204">
        <f>VLOOKUP('1'!$B55,'6'!A$4:J$70,9)</f>
        <v>0</v>
      </c>
      <c r="I55" s="179">
        <f t="shared" si="0"/>
        <v>0</v>
      </c>
      <c r="J55" s="204">
        <f>VLOOKUP('1'!$B55,'7'!A$4:K$70,11)</f>
        <v>0</v>
      </c>
      <c r="K55" s="179">
        <f t="shared" si="1"/>
        <v>0</v>
      </c>
      <c r="L55" s="204">
        <f>VLOOKUP('1'!$B55,'5'!$A$4:$S$70,10)</f>
        <v>163</v>
      </c>
      <c r="M55" s="179">
        <f t="shared" si="2"/>
        <v>4.403025391680173E-2</v>
      </c>
      <c r="N55" s="204">
        <f>VLOOKUP('1'!$B55,'5'!$A$4:$S$70,12)</f>
        <v>123</v>
      </c>
      <c r="O55" s="179">
        <f t="shared" si="3"/>
        <v>3.3225283630470018E-2</v>
      </c>
      <c r="P55" s="180">
        <f>VLOOKUP(B55,'5'!$A$4:$S$70,14,)</f>
        <v>149</v>
      </c>
      <c r="Q55" s="374">
        <f t="shared" si="4"/>
        <v>4.0248514316585632E-2</v>
      </c>
      <c r="R55" s="180">
        <f>VLOOKUP('1'!$B55,'5'!$A$4:$S$70,15)</f>
        <v>356</v>
      </c>
      <c r="S55" s="179">
        <f t="shared" si="5"/>
        <v>9.6164235548352239E-2</v>
      </c>
      <c r="T55" s="204">
        <f>VLOOKUP('1'!$B55,'5'!$A$4:$S$70,17)</f>
        <v>333.61643835616439</v>
      </c>
      <c r="U55" s="179">
        <f t="shared" si="6"/>
        <v>9.0117892586754289E-2</v>
      </c>
      <c r="V55" s="180">
        <f t="shared" si="7"/>
        <v>1124.6164383561645</v>
      </c>
      <c r="W55" s="181">
        <f t="shared" si="8"/>
        <v>0.30378617999896396</v>
      </c>
    </row>
    <row r="56" spans="1:23" ht="11.25" customHeight="1">
      <c r="A56" s="460"/>
      <c r="B56" s="146" t="s">
        <v>105</v>
      </c>
      <c r="C56" s="161" t="s">
        <v>122</v>
      </c>
      <c r="D56" s="168">
        <f>VLOOKUP(B56,'17'!$A$3:AH$69,34)</f>
        <v>2.4</v>
      </c>
      <c r="E56" s="204">
        <f>VLOOKUP('1'!$B56,'16'!A$4:E$70,3)</f>
        <v>153</v>
      </c>
      <c r="F56" s="204">
        <f>VLOOKUP('1'!$B56,'16'!A$4:E$70,4)</f>
        <v>102</v>
      </c>
      <c r="G56" s="204">
        <f>VLOOKUP('1'!$B56,'16'!A$4:E$70,5)</f>
        <v>255</v>
      </c>
      <c r="H56" s="204">
        <f>VLOOKUP('1'!$B56,'6'!A$4:J$70,9)</f>
        <v>5</v>
      </c>
      <c r="I56" s="179">
        <f t="shared" si="0"/>
        <v>1.9607843137254902E-2</v>
      </c>
      <c r="J56" s="204">
        <f>VLOOKUP('1'!$B56,'7'!A$4:K$70,11)</f>
        <v>0</v>
      </c>
      <c r="K56" s="179">
        <f t="shared" si="1"/>
        <v>0</v>
      </c>
      <c r="L56" s="204">
        <f>VLOOKUP('1'!$B56,'5'!$A$4:$S$70,10)</f>
        <v>24</v>
      </c>
      <c r="M56" s="179">
        <f t="shared" si="2"/>
        <v>9.4117647058823528E-2</v>
      </c>
      <c r="N56" s="204">
        <f>VLOOKUP('1'!$B56,'5'!$A$4:$S$70,12)</f>
        <v>0</v>
      </c>
      <c r="O56" s="179">
        <f t="shared" si="3"/>
        <v>0</v>
      </c>
      <c r="P56" s="180">
        <f>VLOOKUP(B56,'5'!$A$4:$S$70,14,)</f>
        <v>0</v>
      </c>
      <c r="Q56" s="374">
        <f t="shared" si="4"/>
        <v>0</v>
      </c>
      <c r="R56" s="180">
        <f>VLOOKUP('1'!$B56,'5'!$A$4:$S$70,15)</f>
        <v>17</v>
      </c>
      <c r="S56" s="179">
        <f t="shared" si="5"/>
        <v>6.6666666666666666E-2</v>
      </c>
      <c r="T56" s="204">
        <f>VLOOKUP('1'!$B56,'5'!$A$4:$S$70,17)</f>
        <v>0</v>
      </c>
      <c r="U56" s="179">
        <f t="shared" si="6"/>
        <v>0</v>
      </c>
      <c r="V56" s="180">
        <f t="shared" si="7"/>
        <v>46</v>
      </c>
      <c r="W56" s="181">
        <f t="shared" si="8"/>
        <v>0.1803921568627451</v>
      </c>
    </row>
    <row r="57" spans="1:23" ht="11.25" customHeight="1">
      <c r="A57" s="460"/>
      <c r="B57" s="146" t="s">
        <v>106</v>
      </c>
      <c r="C57" s="161" t="s">
        <v>122</v>
      </c>
      <c r="D57" s="168">
        <f>VLOOKUP(B57,'17'!$A$3:AH$69,34)</f>
        <v>2.7333333333333334</v>
      </c>
      <c r="E57" s="204">
        <f>VLOOKUP('1'!$B57,'16'!A$4:E$70,3)</f>
        <v>1307</v>
      </c>
      <c r="F57" s="204">
        <f>VLOOKUP('1'!$B57,'16'!A$4:E$70,4)</f>
        <v>866</v>
      </c>
      <c r="G57" s="204">
        <f>VLOOKUP('1'!$B57,'16'!A$4:E$70,5)</f>
        <v>2173</v>
      </c>
      <c r="H57" s="204">
        <f>VLOOKUP('1'!$B57,'6'!A$4:J$70,9)</f>
        <v>36</v>
      </c>
      <c r="I57" s="179">
        <f t="shared" si="0"/>
        <v>1.6566958122411414E-2</v>
      </c>
      <c r="J57" s="204">
        <f>VLOOKUP('1'!$B57,'7'!A$4:K$70,11)</f>
        <v>0</v>
      </c>
      <c r="K57" s="179">
        <f t="shared" si="1"/>
        <v>0</v>
      </c>
      <c r="L57" s="204">
        <f>VLOOKUP('1'!$B57,'5'!$A$4:$S$70,10)</f>
        <v>120</v>
      </c>
      <c r="M57" s="179">
        <f t="shared" si="2"/>
        <v>5.5223193741371378E-2</v>
      </c>
      <c r="N57" s="204">
        <f>VLOOKUP('1'!$B57,'5'!$A$4:$S$70,12)</f>
        <v>76</v>
      </c>
      <c r="O57" s="179">
        <f t="shared" si="3"/>
        <v>3.4974689369535204E-2</v>
      </c>
      <c r="P57" s="180">
        <f>VLOOKUP(B57,'5'!$A$4:$S$70,14,)</f>
        <v>171</v>
      </c>
      <c r="Q57" s="374">
        <f t="shared" si="4"/>
        <v>7.8693051081454204E-2</v>
      </c>
      <c r="R57" s="180">
        <f>VLOOKUP('1'!$B57,'5'!$A$4:$S$70,15)</f>
        <v>208</v>
      </c>
      <c r="S57" s="179">
        <f t="shared" si="5"/>
        <v>9.5720202485043718E-2</v>
      </c>
      <c r="T57" s="204">
        <f>VLOOKUP('1'!$B57,'5'!$A$4:$S$70,17)</f>
        <v>132.73333333333335</v>
      </c>
      <c r="U57" s="179">
        <f t="shared" si="6"/>
        <v>6.1082988188372454E-2</v>
      </c>
      <c r="V57" s="180">
        <f t="shared" si="7"/>
        <v>743.73333333333335</v>
      </c>
      <c r="W57" s="181">
        <f t="shared" si="8"/>
        <v>0.34226108298818836</v>
      </c>
    </row>
    <row r="58" spans="1:23" ht="11.25" customHeight="1">
      <c r="A58" s="460"/>
      <c r="B58" s="146" t="s">
        <v>107</v>
      </c>
      <c r="C58" s="161" t="s">
        <v>122</v>
      </c>
      <c r="D58" s="168">
        <f>VLOOKUP(B58,'17'!$A$3:AH$69,34)</f>
        <v>2.6</v>
      </c>
      <c r="E58" s="204">
        <f>VLOOKUP('1'!$B58,'16'!A$4:E$70,3)</f>
        <v>1338</v>
      </c>
      <c r="F58" s="204">
        <f>VLOOKUP('1'!$B58,'16'!A$4:E$70,4)</f>
        <v>889</v>
      </c>
      <c r="G58" s="204">
        <f>VLOOKUP('1'!$B58,'16'!A$4:E$70,5)</f>
        <v>2227</v>
      </c>
      <c r="H58" s="204">
        <f>VLOOKUP('1'!$B58,'6'!A$4:J$70,9)</f>
        <v>0</v>
      </c>
      <c r="I58" s="179">
        <f t="shared" si="0"/>
        <v>0</v>
      </c>
      <c r="J58" s="204">
        <f>VLOOKUP('1'!$B58,'7'!A$4:K$70,11)</f>
        <v>0</v>
      </c>
      <c r="K58" s="179">
        <f t="shared" si="1"/>
        <v>0</v>
      </c>
      <c r="L58" s="204">
        <f>VLOOKUP('1'!$B58,'5'!$A$4:$S$70,10)</f>
        <v>198</v>
      </c>
      <c r="M58" s="179">
        <f t="shared" si="2"/>
        <v>8.8908845981140544E-2</v>
      </c>
      <c r="N58" s="204">
        <f>VLOOKUP('1'!$B58,'5'!$A$4:$S$70,12)</f>
        <v>105</v>
      </c>
      <c r="O58" s="179">
        <f t="shared" si="3"/>
        <v>4.7148630444544232E-2</v>
      </c>
      <c r="P58" s="180">
        <f>VLOOKUP(B58,'5'!$A$4:$S$70,14,)</f>
        <v>0</v>
      </c>
      <c r="Q58" s="374">
        <f t="shared" si="4"/>
        <v>0</v>
      </c>
      <c r="R58" s="180">
        <f>VLOOKUP('1'!$B58,'5'!$A$4:$S$70,15)</f>
        <v>213</v>
      </c>
      <c r="S58" s="179">
        <f t="shared" si="5"/>
        <v>9.5644364616075436E-2</v>
      </c>
      <c r="T58" s="204">
        <f>VLOOKUP('1'!$B58,'5'!$A$4:$S$70,17)</f>
        <v>395.92899408284029</v>
      </c>
      <c r="U58" s="179">
        <f t="shared" si="6"/>
        <v>0.17778580785039977</v>
      </c>
      <c r="V58" s="180">
        <f t="shared" si="7"/>
        <v>911.92899408284029</v>
      </c>
      <c r="W58" s="181">
        <f t="shared" si="8"/>
        <v>0.40948764889215999</v>
      </c>
    </row>
    <row r="59" spans="1:23" ht="11.25" customHeight="1">
      <c r="A59" s="460"/>
      <c r="B59" s="146" t="s">
        <v>109</v>
      </c>
      <c r="C59" s="161" t="s">
        <v>122</v>
      </c>
      <c r="D59" s="168">
        <f>VLOOKUP(B59,'17'!$A$3:AH$69,34)</f>
        <v>2.7333333333333334</v>
      </c>
      <c r="E59" s="204">
        <f>VLOOKUP('1'!$B59,'16'!A$4:E$70,3)</f>
        <v>1254</v>
      </c>
      <c r="F59" s="204">
        <f>VLOOKUP('1'!$B59,'16'!A$4:E$70,4)</f>
        <v>834</v>
      </c>
      <c r="G59" s="204">
        <f>VLOOKUP('1'!$B59,'16'!A$4:E$70,5)</f>
        <v>2088</v>
      </c>
      <c r="H59" s="204">
        <f>VLOOKUP('1'!$B59,'6'!A$4:J$70,9)</f>
        <v>0</v>
      </c>
      <c r="I59" s="179">
        <f t="shared" si="0"/>
        <v>0</v>
      </c>
      <c r="J59" s="204">
        <f>VLOOKUP('1'!$B59,'7'!A$4:K$70,11)</f>
        <v>0</v>
      </c>
      <c r="K59" s="179">
        <f t="shared" si="1"/>
        <v>0</v>
      </c>
      <c r="L59" s="204">
        <f>VLOOKUP('1'!$B59,'5'!$A$4:$S$70,10)</f>
        <v>184</v>
      </c>
      <c r="M59" s="179">
        <f t="shared" si="2"/>
        <v>8.8122605363984668E-2</v>
      </c>
      <c r="N59" s="204">
        <f>VLOOKUP('1'!$B59,'5'!$A$4:$S$70,12)</f>
        <v>15</v>
      </c>
      <c r="O59" s="179">
        <f t="shared" si="3"/>
        <v>7.1839080459770114E-3</v>
      </c>
      <c r="P59" s="180">
        <f>VLOOKUP(B59,'5'!$A$4:$S$70,14,)</f>
        <v>0</v>
      </c>
      <c r="Q59" s="374">
        <f t="shared" si="4"/>
        <v>0</v>
      </c>
      <c r="R59" s="180">
        <f>VLOOKUP('1'!$B59,'5'!$A$4:$S$70,15)</f>
        <v>360</v>
      </c>
      <c r="S59" s="179">
        <f t="shared" si="5"/>
        <v>0.17241379310344829</v>
      </c>
      <c r="T59" s="204">
        <f>VLOOKUP('1'!$B59,'5'!$A$4:$S$70,17)</f>
        <v>143.75221238938053</v>
      </c>
      <c r="U59" s="179">
        <f t="shared" si="6"/>
        <v>6.8846845014071137E-2</v>
      </c>
      <c r="V59" s="180">
        <f t="shared" si="7"/>
        <v>702.75221238938047</v>
      </c>
      <c r="W59" s="181">
        <f t="shared" si="8"/>
        <v>0.33656715152748107</v>
      </c>
    </row>
    <row r="60" spans="1:23" ht="11.25" customHeight="1">
      <c r="A60" s="461"/>
      <c r="B60" s="146" t="s">
        <v>114</v>
      </c>
      <c r="C60" s="161" t="s">
        <v>118</v>
      </c>
      <c r="D60" s="168">
        <f>VLOOKUP(B60,'17'!$A$3:AH$69,34)</f>
        <v>2.5333333333333332</v>
      </c>
      <c r="E60" s="204">
        <f>VLOOKUP('1'!$B60,'16'!A$4:E$70,3)</f>
        <v>15734</v>
      </c>
      <c r="F60" s="204">
        <f>VLOOKUP('1'!$B60,'16'!A$4:E$70,4)</f>
        <v>10858</v>
      </c>
      <c r="G60" s="204">
        <f>VLOOKUP('1'!$B60,'16'!A$4:E$70,5)</f>
        <v>26592</v>
      </c>
      <c r="H60" s="204">
        <f>VLOOKUP('1'!$B60,'6'!A$4:J$70,9)</f>
        <v>159</v>
      </c>
      <c r="I60" s="179">
        <f t="shared" si="0"/>
        <v>5.9792418772563177E-3</v>
      </c>
      <c r="J60" s="204">
        <f>VLOOKUP('1'!$B60,'7'!A$4:K$70,11)</f>
        <v>33</v>
      </c>
      <c r="K60" s="179">
        <f t="shared" si="1"/>
        <v>1.2409747292418773E-3</v>
      </c>
      <c r="L60" s="204">
        <f>VLOOKUP('1'!$B60,'5'!$A$4:$S$70,10)</f>
        <v>626</v>
      </c>
      <c r="M60" s="179">
        <f t="shared" si="2"/>
        <v>2.3540914560770156E-2</v>
      </c>
      <c r="N60" s="204">
        <f>VLOOKUP('1'!$B60,'5'!$A$4:$S$70,12)</f>
        <v>259</v>
      </c>
      <c r="O60" s="179">
        <f t="shared" si="3"/>
        <v>9.7397713598074611E-3</v>
      </c>
      <c r="P60" s="180">
        <f>VLOOKUP(B60,'5'!$A$4:$S$70,14,)</f>
        <v>137</v>
      </c>
      <c r="Q60" s="374">
        <f t="shared" si="4"/>
        <v>5.151925391095066E-3</v>
      </c>
      <c r="R60" s="180">
        <f>VLOOKUP('1'!$B60,'5'!$A$4:$S$70,15)</f>
        <v>2711</v>
      </c>
      <c r="S60" s="179">
        <f t="shared" si="5"/>
        <v>0.10194795427196149</v>
      </c>
      <c r="T60" s="204">
        <f>VLOOKUP('1'!$B60,'5'!$A$4:$S$70,17)</f>
        <v>3593.5637805684073</v>
      </c>
      <c r="U60" s="179">
        <f t="shared" si="6"/>
        <v>0.13513702544255443</v>
      </c>
      <c r="V60" s="180">
        <f t="shared" si="7"/>
        <v>7518.5637805684073</v>
      </c>
      <c r="W60" s="181">
        <f t="shared" si="8"/>
        <v>0.2827378076326868</v>
      </c>
    </row>
    <row r="61" spans="1:23" ht="11.25" customHeight="1">
      <c r="A61" s="459" t="s">
        <v>135</v>
      </c>
      <c r="B61" s="147" t="s">
        <v>65</v>
      </c>
      <c r="C61" s="162" t="s">
        <v>122</v>
      </c>
      <c r="D61" s="165">
        <f>VLOOKUP(B61,'17'!$A$3:AH$69,34)</f>
        <v>3.1333333333333333</v>
      </c>
      <c r="E61" s="205">
        <f>VLOOKUP('1'!$B61,'16'!A$4:E$70,3)</f>
        <v>2393</v>
      </c>
      <c r="F61" s="205">
        <f>VLOOKUP('1'!$B61,'16'!A$4:E$70,4)</f>
        <v>1660</v>
      </c>
      <c r="G61" s="205">
        <f>VLOOKUP('1'!$B61,'16'!A$4:E$70,5)</f>
        <v>4053</v>
      </c>
      <c r="H61" s="205">
        <f>VLOOKUP('1'!$B61,'6'!A$4:J$70,9)</f>
        <v>42</v>
      </c>
      <c r="I61" s="188">
        <f t="shared" si="0"/>
        <v>1.0362694300518135E-2</v>
      </c>
      <c r="J61" s="205">
        <f>VLOOKUP('1'!$B61,'7'!A$4:K$70,11)</f>
        <v>49</v>
      </c>
      <c r="K61" s="188">
        <f t="shared" si="1"/>
        <v>1.2089810017271158E-2</v>
      </c>
      <c r="L61" s="205">
        <f>VLOOKUP('1'!$B61,'5'!$A$4:$S$70,10)</f>
        <v>614</v>
      </c>
      <c r="M61" s="188">
        <f t="shared" si="2"/>
        <v>0.15149272144090797</v>
      </c>
      <c r="N61" s="205">
        <f>VLOOKUP('1'!$B61,'5'!$A$4:$S$70,12)</f>
        <v>166</v>
      </c>
      <c r="O61" s="188">
        <f t="shared" si="3"/>
        <v>4.0957315568714535E-2</v>
      </c>
      <c r="P61" s="189">
        <f>VLOOKUP(B61,'5'!$A$4:$S$70,14,)</f>
        <v>31</v>
      </c>
      <c r="Q61" s="375">
        <f t="shared" si="4"/>
        <v>7.6486553170490995E-3</v>
      </c>
      <c r="R61" s="189">
        <f>VLOOKUP('1'!$B61,'5'!$A$4:$S$70,15)</f>
        <v>681</v>
      </c>
      <c r="S61" s="188">
        <f t="shared" si="5"/>
        <v>0.16802368615840119</v>
      </c>
      <c r="T61" s="205">
        <f>VLOOKUP('1'!$B61,'5'!$A$4:$S$70,17)</f>
        <v>487.58241758241752</v>
      </c>
      <c r="U61" s="188">
        <f t="shared" si="6"/>
        <v>0.12030160808843264</v>
      </c>
      <c r="V61" s="189">
        <f t="shared" si="7"/>
        <v>2070.5824175824173</v>
      </c>
      <c r="W61" s="190">
        <f t="shared" si="8"/>
        <v>0.51087649089129472</v>
      </c>
    </row>
    <row r="62" spans="1:23" ht="11.25" customHeight="1">
      <c r="A62" s="460"/>
      <c r="B62" s="147" t="s">
        <v>70</v>
      </c>
      <c r="C62" s="162" t="s">
        <v>118</v>
      </c>
      <c r="D62" s="165">
        <f>VLOOKUP(B62,'17'!$A$3:AH$69,34)</f>
        <v>3.1333333333333333</v>
      </c>
      <c r="E62" s="205">
        <f>VLOOKUP('1'!$B62,'16'!A$4:E$70,3)</f>
        <v>10076</v>
      </c>
      <c r="F62" s="205">
        <f>VLOOKUP('1'!$B62,'16'!A$4:E$70,4)</f>
        <v>6718</v>
      </c>
      <c r="G62" s="205">
        <f>VLOOKUP('1'!$B62,'16'!A$4:E$70,5)</f>
        <v>16794</v>
      </c>
      <c r="H62" s="205">
        <f>VLOOKUP('1'!$B62,'6'!A$4:J$70,9)</f>
        <v>144</v>
      </c>
      <c r="I62" s="188">
        <f t="shared" si="0"/>
        <v>8.5744908896034297E-3</v>
      </c>
      <c r="J62" s="205">
        <f>VLOOKUP('1'!$B62,'7'!A$4:K$70,11)</f>
        <v>0</v>
      </c>
      <c r="K62" s="188">
        <f t="shared" si="1"/>
        <v>0</v>
      </c>
      <c r="L62" s="205">
        <f>VLOOKUP('1'!$B62,'5'!$A$4:$S$70,10)</f>
        <v>805</v>
      </c>
      <c r="M62" s="188">
        <f t="shared" si="2"/>
        <v>4.7933785875908061E-2</v>
      </c>
      <c r="N62" s="205">
        <f>VLOOKUP('1'!$B62,'5'!$A$4:$S$70,12)</f>
        <v>439</v>
      </c>
      <c r="O62" s="188">
        <f t="shared" si="3"/>
        <v>2.6140288198166012E-2</v>
      </c>
      <c r="P62" s="189">
        <f>VLOOKUP(B62,'5'!$A$4:$S$70,14,)</f>
        <v>451</v>
      </c>
      <c r="Q62" s="375">
        <f t="shared" si="4"/>
        <v>2.6854829105632964E-2</v>
      </c>
      <c r="R62" s="189">
        <f>VLOOKUP('1'!$B62,'5'!$A$4:$S$70,15)</f>
        <v>1468</v>
      </c>
      <c r="S62" s="188">
        <f t="shared" si="5"/>
        <v>8.7412171013457191E-2</v>
      </c>
      <c r="T62" s="205">
        <f>VLOOKUP('1'!$B62,'5'!$A$4:$S$70,17)</f>
        <v>3640.7040127135479</v>
      </c>
      <c r="U62" s="188">
        <f t="shared" si="6"/>
        <v>0.21678599575524282</v>
      </c>
      <c r="V62" s="189">
        <f t="shared" si="7"/>
        <v>6947.7040127135479</v>
      </c>
      <c r="W62" s="190">
        <f t="shared" si="8"/>
        <v>0.41370156083801046</v>
      </c>
    </row>
    <row r="63" spans="1:23" ht="11.25" customHeight="1">
      <c r="A63" s="460"/>
      <c r="B63" s="147" t="s">
        <v>73</v>
      </c>
      <c r="C63" s="162" t="s">
        <v>118</v>
      </c>
      <c r="D63" s="165">
        <f>VLOOKUP(B63,'17'!$A$3:AH$69,34)</f>
        <v>3.6</v>
      </c>
      <c r="E63" s="205">
        <f>VLOOKUP('1'!$B63,'16'!A$4:E$70,3)</f>
        <v>9893</v>
      </c>
      <c r="F63" s="205">
        <f>VLOOKUP('1'!$B63,'16'!A$4:E$70,4)</f>
        <v>6864</v>
      </c>
      <c r="G63" s="205">
        <f>VLOOKUP('1'!$B63,'16'!A$4:E$70,5)</f>
        <v>16757</v>
      </c>
      <c r="H63" s="205">
        <f>VLOOKUP('1'!$B63,'6'!A$4:J$70,9)</f>
        <v>156</v>
      </c>
      <c r="I63" s="188">
        <f t="shared" si="0"/>
        <v>9.3095422808378587E-3</v>
      </c>
      <c r="J63" s="205">
        <f>VLOOKUP('1'!$B63,'7'!A$4:K$70,11)</f>
        <v>57</v>
      </c>
      <c r="K63" s="188">
        <f t="shared" si="1"/>
        <v>3.4015635256907559E-3</v>
      </c>
      <c r="L63" s="205">
        <f>VLOOKUP('1'!$B63,'5'!$A$4:$S$70,10)</f>
        <v>998</v>
      </c>
      <c r="M63" s="188">
        <f t="shared" si="2"/>
        <v>5.9557199976129377E-2</v>
      </c>
      <c r="N63" s="205">
        <f>VLOOKUP('1'!$B63,'5'!$A$4:$S$70,12)</f>
        <v>584</v>
      </c>
      <c r="O63" s="188">
        <f t="shared" si="3"/>
        <v>3.4851107000059674E-2</v>
      </c>
      <c r="P63" s="189">
        <f>VLOOKUP(B63,'5'!$A$4:$S$70,14,)</f>
        <v>234</v>
      </c>
      <c r="Q63" s="375">
        <f t="shared" si="4"/>
        <v>1.3964313421256789E-2</v>
      </c>
      <c r="R63" s="189">
        <f>VLOOKUP('1'!$B63,'5'!$A$4:$S$70,15)</f>
        <v>2767</v>
      </c>
      <c r="S63" s="188">
        <f t="shared" si="5"/>
        <v>0.16512502237870741</v>
      </c>
      <c r="T63" s="205">
        <f>VLOOKUP('1'!$B63,'5'!$A$4:$S$70,17)</f>
        <v>2578.3096878800161</v>
      </c>
      <c r="U63" s="188">
        <f t="shared" si="6"/>
        <v>0.15386463495136457</v>
      </c>
      <c r="V63" s="189">
        <f t="shared" si="7"/>
        <v>7374.3096878800161</v>
      </c>
      <c r="W63" s="190">
        <f t="shared" si="8"/>
        <v>0.44007338353404646</v>
      </c>
    </row>
    <row r="64" spans="1:23" ht="11.25" customHeight="1">
      <c r="A64" s="460"/>
      <c r="B64" s="147" t="s">
        <v>74</v>
      </c>
      <c r="C64" s="162" t="s">
        <v>122</v>
      </c>
      <c r="D64" s="165">
        <f>VLOOKUP(B64,'17'!$A$3:AH$69,34)</f>
        <v>3.9333333333333331</v>
      </c>
      <c r="E64" s="205">
        <f>VLOOKUP('1'!$B64,'16'!A$4:E$70,3)</f>
        <v>3977</v>
      </c>
      <c r="F64" s="205">
        <f>VLOOKUP('1'!$B64,'16'!A$4:E$70,4)</f>
        <v>2833</v>
      </c>
      <c r="G64" s="205">
        <f>VLOOKUP('1'!$B64,'16'!A$4:E$70,5)</f>
        <v>6810</v>
      </c>
      <c r="H64" s="205">
        <f>VLOOKUP('1'!$B64,'6'!A$4:J$70,9)</f>
        <v>206</v>
      </c>
      <c r="I64" s="188">
        <f t="shared" si="0"/>
        <v>3.02496328928047E-2</v>
      </c>
      <c r="J64" s="205">
        <f>VLOOKUP('1'!$B64,'7'!A$4:K$70,11)</f>
        <v>0</v>
      </c>
      <c r="K64" s="188">
        <f t="shared" si="1"/>
        <v>0</v>
      </c>
      <c r="L64" s="205">
        <f>VLOOKUP('1'!$B64,'5'!$A$4:$S$70,10)</f>
        <v>895</v>
      </c>
      <c r="M64" s="188">
        <f t="shared" si="2"/>
        <v>0.13142437591776798</v>
      </c>
      <c r="N64" s="205">
        <f>VLOOKUP('1'!$B64,'5'!$A$4:$S$70,12)</f>
        <v>155</v>
      </c>
      <c r="O64" s="188">
        <f t="shared" si="3"/>
        <v>2.276064610866373E-2</v>
      </c>
      <c r="P64" s="189">
        <f>VLOOKUP(B64,'5'!$A$4:$S$70,14,)</f>
        <v>49</v>
      </c>
      <c r="Q64" s="375">
        <f t="shared" si="4"/>
        <v>7.1953010279001469E-3</v>
      </c>
      <c r="R64" s="189">
        <f>VLOOKUP('1'!$B64,'5'!$A$4:$S$70,15)</f>
        <v>790</v>
      </c>
      <c r="S64" s="188">
        <f t="shared" si="5"/>
        <v>0.11600587371512482</v>
      </c>
      <c r="T64" s="205">
        <f>VLOOKUP('1'!$B64,'5'!$A$4:$S$70,17)</f>
        <v>790.0881801125704</v>
      </c>
      <c r="U64" s="188">
        <f t="shared" si="6"/>
        <v>0.11601882233664763</v>
      </c>
      <c r="V64" s="189">
        <f t="shared" si="7"/>
        <v>2885.0881801125706</v>
      </c>
      <c r="W64" s="190">
        <f t="shared" si="8"/>
        <v>0.42365465199890906</v>
      </c>
    </row>
    <row r="65" spans="1:23" ht="11.25" customHeight="1">
      <c r="A65" s="460"/>
      <c r="B65" s="147" t="s">
        <v>78</v>
      </c>
      <c r="C65" s="162" t="s">
        <v>122</v>
      </c>
      <c r="D65" s="165">
        <f>VLOOKUP(B65,'17'!$A$3:AH$69,34)</f>
        <v>3.1333333333333333</v>
      </c>
      <c r="E65" s="205">
        <f>VLOOKUP('1'!$B65,'16'!A$4:E$70,3)</f>
        <v>1137</v>
      </c>
      <c r="F65" s="205">
        <f>VLOOKUP('1'!$B65,'16'!A$4:E$70,4)</f>
        <v>811</v>
      </c>
      <c r="G65" s="205">
        <f>VLOOKUP('1'!$B65,'16'!A$4:E$70,5)</f>
        <v>1948</v>
      </c>
      <c r="H65" s="205">
        <f>VLOOKUP('1'!$B65,'6'!A$4:J$70,9)</f>
        <v>0</v>
      </c>
      <c r="I65" s="188">
        <f t="shared" si="0"/>
        <v>0</v>
      </c>
      <c r="J65" s="205">
        <f>VLOOKUP('1'!$B65,'7'!A$4:K$70,11)</f>
        <v>44</v>
      </c>
      <c r="K65" s="188">
        <f t="shared" si="1"/>
        <v>2.2587268993839837E-2</v>
      </c>
      <c r="L65" s="205">
        <f>VLOOKUP('1'!$B65,'5'!$A$4:$S$70,10)</f>
        <v>195</v>
      </c>
      <c r="M65" s="188">
        <f t="shared" si="2"/>
        <v>0.10010266940451745</v>
      </c>
      <c r="N65" s="205">
        <f>VLOOKUP('1'!$B65,'5'!$A$4:$S$70,12)</f>
        <v>72</v>
      </c>
      <c r="O65" s="188">
        <f t="shared" si="3"/>
        <v>3.6960985626283367E-2</v>
      </c>
      <c r="P65" s="189">
        <f>VLOOKUP(B65,'5'!$A$4:$S$70,14,)</f>
        <v>17</v>
      </c>
      <c r="Q65" s="375">
        <f t="shared" si="4"/>
        <v>8.7268993839835721E-3</v>
      </c>
      <c r="R65" s="189">
        <f>VLOOKUP('1'!$B65,'5'!$A$4:$S$70,15)</f>
        <v>272</v>
      </c>
      <c r="S65" s="188">
        <f t="shared" si="5"/>
        <v>0.13963039014373715</v>
      </c>
      <c r="T65" s="205">
        <f>VLOOKUP('1'!$B65,'5'!$A$4:$S$70,17)</f>
        <v>125.54285714285714</v>
      </c>
      <c r="U65" s="188">
        <f t="shared" si="6"/>
        <v>6.4447051921384571E-2</v>
      </c>
      <c r="V65" s="189">
        <f t="shared" si="7"/>
        <v>725.5428571428572</v>
      </c>
      <c r="W65" s="190">
        <f t="shared" si="8"/>
        <v>0.37245526547374602</v>
      </c>
    </row>
    <row r="66" spans="1:23" ht="11.25" customHeight="1">
      <c r="A66" s="460"/>
      <c r="B66" s="147" t="s">
        <v>87</v>
      </c>
      <c r="C66" s="162" t="s">
        <v>118</v>
      </c>
      <c r="D66" s="165">
        <f>VLOOKUP(B66,'17'!$A$3:AH$69,34)</f>
        <v>3.1333333333333333</v>
      </c>
      <c r="E66" s="205">
        <f>VLOOKUP('1'!$B66,'16'!A$4:E$70,3)</f>
        <v>12632</v>
      </c>
      <c r="F66" s="205">
        <f>VLOOKUP('1'!$B66,'16'!A$4:E$70,4)</f>
        <v>8774</v>
      </c>
      <c r="G66" s="205">
        <f>VLOOKUP('1'!$B66,'16'!A$4:E$70,5)</f>
        <v>21406</v>
      </c>
      <c r="H66" s="205">
        <f>VLOOKUP('1'!$B66,'6'!A$4:J$70,9)</f>
        <v>254</v>
      </c>
      <c r="I66" s="188">
        <f t="shared" si="0"/>
        <v>1.1865832009716902E-2</v>
      </c>
      <c r="J66" s="205">
        <f>VLOOKUP('1'!$B66,'7'!A$4:K$70,11)</f>
        <v>0</v>
      </c>
      <c r="K66" s="188">
        <f t="shared" si="1"/>
        <v>0</v>
      </c>
      <c r="L66" s="205">
        <f>VLOOKUP('1'!$B66,'5'!$A$4:$S$70,10)</f>
        <v>1135</v>
      </c>
      <c r="M66" s="188">
        <f t="shared" si="2"/>
        <v>5.302251705129403E-2</v>
      </c>
      <c r="N66" s="205">
        <f>VLOOKUP('1'!$B66,'5'!$A$4:$S$70,12)</f>
        <v>233</v>
      </c>
      <c r="O66" s="188">
        <f t="shared" si="3"/>
        <v>1.0884798654582827E-2</v>
      </c>
      <c r="P66" s="189">
        <f>VLOOKUP(B66,'5'!$A$4:$S$70,14,)</f>
        <v>274</v>
      </c>
      <c r="Q66" s="375">
        <f t="shared" si="4"/>
        <v>1.2800149490796973E-2</v>
      </c>
      <c r="R66" s="189">
        <f>VLOOKUP('1'!$B66,'5'!$A$4:$S$70,15)</f>
        <v>2922</v>
      </c>
      <c r="S66" s="188">
        <f t="shared" si="5"/>
        <v>0.13650378398579838</v>
      </c>
      <c r="T66" s="205">
        <f>VLOOKUP('1'!$B66,'5'!$A$4:$S$70,17)</f>
        <v>3313.854166666667</v>
      </c>
      <c r="U66" s="188">
        <f t="shared" si="6"/>
        <v>0.1548095938833349</v>
      </c>
      <c r="V66" s="189">
        <f t="shared" si="7"/>
        <v>8131.854166666667</v>
      </c>
      <c r="W66" s="190">
        <f t="shared" si="8"/>
        <v>0.37988667507552398</v>
      </c>
    </row>
    <row r="67" spans="1:23" ht="11.25" customHeight="1">
      <c r="A67" s="460"/>
      <c r="B67" s="147" t="s">
        <v>90</v>
      </c>
      <c r="C67" s="162" t="s">
        <v>122</v>
      </c>
      <c r="D67" s="165">
        <f>VLOOKUP(B67,'17'!$A$3:AH$69,34)</f>
        <v>3.2666666666666666</v>
      </c>
      <c r="E67" s="205">
        <f>VLOOKUP('1'!$B67,'16'!A$4:E$70,3)</f>
        <v>1364</v>
      </c>
      <c r="F67" s="205">
        <f>VLOOKUP('1'!$B67,'16'!A$4:E$70,4)</f>
        <v>1008</v>
      </c>
      <c r="G67" s="205">
        <f>VLOOKUP('1'!$B67,'16'!A$4:E$70,5)</f>
        <v>2372</v>
      </c>
      <c r="H67" s="205">
        <f>VLOOKUP('1'!$B67,'6'!A$4:J$70,9)</f>
        <v>0</v>
      </c>
      <c r="I67" s="188">
        <f>H67/G67</f>
        <v>0</v>
      </c>
      <c r="J67" s="205">
        <f>VLOOKUP('1'!$B67,'7'!A$4:K$70,11)</f>
        <v>0</v>
      </c>
      <c r="K67" s="188">
        <f>J67/G67</f>
        <v>0</v>
      </c>
      <c r="L67" s="205">
        <f>VLOOKUP('1'!$B67,'5'!$A$4:$S$70,10)</f>
        <v>153</v>
      </c>
      <c r="M67" s="188">
        <f>L67/G67</f>
        <v>6.4502529510961221E-2</v>
      </c>
      <c r="N67" s="205">
        <f>VLOOKUP('1'!$B67,'5'!$A$4:$S$70,12)</f>
        <v>54</v>
      </c>
      <c r="O67" s="188">
        <f>N67/G67</f>
        <v>2.2765598650927487E-2</v>
      </c>
      <c r="P67" s="189">
        <f>VLOOKUP(B67,'5'!$A$4:$S$70,14,)</f>
        <v>190</v>
      </c>
      <c r="Q67" s="375">
        <f>P67/G67</f>
        <v>8.0101180438448563E-2</v>
      </c>
      <c r="R67" s="189">
        <f>VLOOKUP('1'!$B67,'5'!$A$4:$S$70,15)</f>
        <v>446</v>
      </c>
      <c r="S67" s="188">
        <f>R67/G67</f>
        <v>0.18802698145025296</v>
      </c>
      <c r="T67" s="205">
        <f>VLOOKUP('1'!$B67,'5'!$A$4:$S$70,17)</f>
        <v>196.7166666666667</v>
      </c>
      <c r="U67" s="188">
        <f>T67/G67</f>
        <v>8.293282743114111E-2</v>
      </c>
      <c r="V67" s="189">
        <f t="shared" si="7"/>
        <v>1039.7166666666667</v>
      </c>
      <c r="W67" s="190">
        <f>V67/G67</f>
        <v>0.43832911748173131</v>
      </c>
    </row>
    <row r="68" spans="1:23" ht="11.25" customHeight="1">
      <c r="A68" s="460"/>
      <c r="B68" s="147" t="s">
        <v>99</v>
      </c>
      <c r="C68" s="162" t="s">
        <v>118</v>
      </c>
      <c r="D68" s="165">
        <f>VLOOKUP(B68,'17'!$A$3:AH$69,34)</f>
        <v>3.8</v>
      </c>
      <c r="E68" s="205">
        <f>VLOOKUP('1'!$B68,'16'!A$4:E$70,3)</f>
        <v>62059</v>
      </c>
      <c r="F68" s="205">
        <f>VLOOKUP('1'!$B68,'16'!A$4:E$70,4)</f>
        <v>38994</v>
      </c>
      <c r="G68" s="205">
        <f>VLOOKUP('1'!$B68,'16'!A$4:E$70,5)</f>
        <v>101053</v>
      </c>
      <c r="H68" s="205">
        <f>VLOOKUP('1'!$B68,'6'!A$4:J$70,9)</f>
        <v>666</v>
      </c>
      <c r="I68" s="188">
        <f>H68/G68</f>
        <v>6.5906009717672902E-3</v>
      </c>
      <c r="J68" s="205">
        <f>VLOOKUP('1'!$B68,'7'!A$4:K$70,11)</f>
        <v>0</v>
      </c>
      <c r="K68" s="188">
        <f>J68/G68</f>
        <v>0</v>
      </c>
      <c r="L68" s="205">
        <f>VLOOKUP('1'!$B68,'5'!$A$4:$S$70,10)</f>
        <v>8216</v>
      </c>
      <c r="M68" s="188">
        <f>L68/G68</f>
        <v>8.1303870246306392E-2</v>
      </c>
      <c r="N68" s="205">
        <f>VLOOKUP('1'!$B68,'5'!$A$4:$S$70,12)</f>
        <v>2491</v>
      </c>
      <c r="O68" s="188">
        <f>N68/G68</f>
        <v>2.4650430961970452E-2</v>
      </c>
      <c r="P68" s="189">
        <f>VLOOKUP(B68,'5'!$A$4:$S$70,14,)</f>
        <v>9708</v>
      </c>
      <c r="Q68" s="375">
        <f>P68/G68</f>
        <v>9.6068399750625907E-2</v>
      </c>
      <c r="R68" s="189">
        <f>VLOOKUP('1'!$B68,'5'!$A$4:$S$70,15)</f>
        <v>11113</v>
      </c>
      <c r="S68" s="188">
        <f>R68/G68</f>
        <v>0.10997199489376862</v>
      </c>
      <c r="T68" s="205">
        <f>VLOOKUP('1'!$B68,'5'!$A$4:$S$70,17)</f>
        <v>19894.148371476862</v>
      </c>
      <c r="U68" s="188">
        <f>T68/G68</f>
        <v>0.19686845884315024</v>
      </c>
      <c r="V68" s="189">
        <f t="shared" ref="V68:V70" si="9">H68+J68+L68+N68+P68+R68+T68</f>
        <v>52088.148371476862</v>
      </c>
      <c r="W68" s="190">
        <f>V68/G68</f>
        <v>0.51545375566758889</v>
      </c>
    </row>
    <row r="69" spans="1:23" ht="11.25" customHeight="1">
      <c r="A69" s="461"/>
      <c r="B69" s="147" t="s">
        <v>124</v>
      </c>
      <c r="C69" s="162" t="s">
        <v>122</v>
      </c>
      <c r="D69" s="165">
        <f>VLOOKUP(B69,'17'!$A$3:AH$69,34)</f>
        <v>3.3333333333333335</v>
      </c>
      <c r="E69" s="205">
        <f>VLOOKUP('1'!$B69,'16'!A$4:E$70,3)</f>
        <v>1791</v>
      </c>
      <c r="F69" s="205">
        <f>VLOOKUP('1'!$B69,'16'!A$4:E$70,4)</f>
        <v>1297</v>
      </c>
      <c r="G69" s="205">
        <f>VLOOKUP('1'!$B69,'16'!A$4:E$70,5)</f>
        <v>3088</v>
      </c>
      <c r="H69" s="205">
        <f>VLOOKUP('1'!$B69,'6'!A$4:J$70,9)</f>
        <v>0</v>
      </c>
      <c r="I69" s="188">
        <f>H69/G69</f>
        <v>0</v>
      </c>
      <c r="J69" s="205">
        <f>VLOOKUP('1'!$B69,'7'!A$4:K$70,11)</f>
        <v>0</v>
      </c>
      <c r="K69" s="188">
        <f>J69/G69</f>
        <v>0</v>
      </c>
      <c r="L69" s="205">
        <f>VLOOKUP('1'!$B69,'5'!$A$4:$S$70,10)</f>
        <v>298</v>
      </c>
      <c r="M69" s="188">
        <f>L69/G69</f>
        <v>9.6502590673575125E-2</v>
      </c>
      <c r="N69" s="205">
        <f>VLOOKUP('1'!$B69,'5'!$A$4:$S$70,12)</f>
        <v>89</v>
      </c>
      <c r="O69" s="188">
        <f>N69/G69</f>
        <v>2.882124352331606E-2</v>
      </c>
      <c r="P69" s="189">
        <f>VLOOKUP(B69,'5'!$A$4:$S$70,14,)</f>
        <v>150</v>
      </c>
      <c r="Q69" s="375">
        <f>P69/G69</f>
        <v>4.8575129533678756E-2</v>
      </c>
      <c r="R69" s="189">
        <f>VLOOKUP('1'!$B69,'5'!$A$4:$S$70,15)</f>
        <v>499</v>
      </c>
      <c r="S69" s="188">
        <f>R69/G69</f>
        <v>0.16159326424870465</v>
      </c>
      <c r="T69" s="205">
        <f>VLOOKUP('1'!$B69,'5'!$A$4:$S$70,17)</f>
        <v>300.18274111675123</v>
      </c>
      <c r="U69" s="188">
        <f>T69/G69</f>
        <v>9.7209436890139653E-2</v>
      </c>
      <c r="V69" s="189">
        <f t="shared" si="9"/>
        <v>1336.1827411167512</v>
      </c>
      <c r="W69" s="190">
        <f>V69/G69</f>
        <v>0.43270166486941425</v>
      </c>
    </row>
    <row r="70" spans="1:23" ht="12.75">
      <c r="A70" s="462" t="s">
        <v>252</v>
      </c>
      <c r="B70" s="463"/>
      <c r="C70" s="100"/>
      <c r="D70" s="100"/>
      <c r="E70" s="117">
        <f>SUM(E3:E69)</f>
        <v>432581</v>
      </c>
      <c r="F70" s="117">
        <f>SUM(F3:F69)</f>
        <v>296957</v>
      </c>
      <c r="G70" s="117">
        <f>SUM(G3:G69)</f>
        <v>729538</v>
      </c>
      <c r="H70" s="380">
        <f>SUM(H3:H69)</f>
        <v>5126</v>
      </c>
      <c r="I70" s="115">
        <f>H70/G70</f>
        <v>7.0263646307663205E-3</v>
      </c>
      <c r="J70" s="380">
        <f>SUM(J3:J69)</f>
        <v>1297</v>
      </c>
      <c r="K70" s="115">
        <f>J70/G70</f>
        <v>1.7778374807069679E-3</v>
      </c>
      <c r="L70" s="380">
        <f>SUM(L3:L69)</f>
        <v>37325</v>
      </c>
      <c r="M70" s="115">
        <f>L70/G70</f>
        <v>5.1162516551570995E-2</v>
      </c>
      <c r="N70" s="380">
        <f>SUM(N3:N69)</f>
        <v>11359</v>
      </c>
      <c r="O70" s="115">
        <f>N70/G70</f>
        <v>1.5570127943986468E-2</v>
      </c>
      <c r="P70" s="117">
        <f>SUM(P3:P69)</f>
        <v>19140</v>
      </c>
      <c r="Q70" s="376">
        <f>P70/G70</f>
        <v>2.6235782097711154E-2</v>
      </c>
      <c r="R70" s="117">
        <f>SUM(R3:R69)</f>
        <v>82914</v>
      </c>
      <c r="S70" s="115">
        <f>R70/G70</f>
        <v>0.1136527500966365</v>
      </c>
      <c r="T70" s="380">
        <f>SUM(T3:T69)</f>
        <v>107464.73202002498</v>
      </c>
      <c r="U70" s="115">
        <f>T70/G70</f>
        <v>0.14730518769416395</v>
      </c>
      <c r="V70" s="117">
        <f t="shared" si="9"/>
        <v>264625.73202002497</v>
      </c>
      <c r="W70" s="115">
        <f>V70/G70</f>
        <v>0.36273056649554236</v>
      </c>
    </row>
    <row r="71" spans="1:23" s="11" customFormat="1">
      <c r="B71" s="41"/>
      <c r="C71" s="42"/>
      <c r="D71" s="42"/>
      <c r="E71" s="42"/>
      <c r="F71" s="43"/>
      <c r="G71" s="44"/>
      <c r="H71" s="377"/>
      <c r="I71" s="45"/>
      <c r="J71" s="377"/>
      <c r="K71" s="45"/>
      <c r="L71" s="377"/>
      <c r="M71" s="45"/>
      <c r="N71" s="377"/>
      <c r="O71" s="45"/>
      <c r="P71" s="378"/>
      <c r="Q71" s="377"/>
      <c r="R71" s="370"/>
      <c r="S71" s="45"/>
      <c r="T71" s="381"/>
      <c r="U71" s="45"/>
      <c r="V71" s="90"/>
      <c r="W71" s="46"/>
    </row>
    <row r="72" spans="1:23" s="11" customFormat="1">
      <c r="B72" s="465" t="s">
        <v>119</v>
      </c>
      <c r="C72" s="465"/>
      <c r="D72" s="243">
        <f>MIN(D3:D69)</f>
        <v>1.1333333333333333</v>
      </c>
      <c r="E72" s="256">
        <f>MIN(E3:E69)</f>
        <v>109</v>
      </c>
      <c r="F72" s="256">
        <f t="shared" ref="F72:W72" si="10">MIN(F3:F69)</f>
        <v>73</v>
      </c>
      <c r="G72" s="40">
        <f t="shared" si="10"/>
        <v>182</v>
      </c>
      <c r="H72" s="383">
        <f t="shared" si="10"/>
        <v>0</v>
      </c>
      <c r="I72" s="244">
        <f t="shared" si="10"/>
        <v>0</v>
      </c>
      <c r="J72" s="383">
        <f t="shared" si="10"/>
        <v>0</v>
      </c>
      <c r="K72" s="244">
        <f t="shared" si="10"/>
        <v>0</v>
      </c>
      <c r="L72" s="383">
        <f t="shared" si="10"/>
        <v>16</v>
      </c>
      <c r="M72" s="244">
        <f t="shared" si="10"/>
        <v>4.1895138931673957E-3</v>
      </c>
      <c r="N72" s="383">
        <f t="shared" si="10"/>
        <v>0</v>
      </c>
      <c r="O72" s="244">
        <f t="shared" si="10"/>
        <v>0</v>
      </c>
      <c r="P72" s="379">
        <f t="shared" si="10"/>
        <v>0</v>
      </c>
      <c r="Q72" s="120">
        <f t="shared" si="10"/>
        <v>0</v>
      </c>
      <c r="R72" s="371">
        <f t="shared" si="10"/>
        <v>17</v>
      </c>
      <c r="S72" s="244">
        <f t="shared" si="10"/>
        <v>6.6666666666666666E-2</v>
      </c>
      <c r="T72" s="382">
        <f t="shared" si="10"/>
        <v>0</v>
      </c>
      <c r="U72" s="244">
        <f t="shared" si="10"/>
        <v>0</v>
      </c>
      <c r="V72" s="40">
        <f t="shared" si="10"/>
        <v>46</v>
      </c>
      <c r="W72" s="244">
        <f t="shared" si="10"/>
        <v>0.1803921568627451</v>
      </c>
    </row>
    <row r="73" spans="1:23" s="11" customFormat="1">
      <c r="B73" s="465" t="s">
        <v>126</v>
      </c>
      <c r="C73" s="465"/>
      <c r="D73" s="243">
        <f>MAX(D3:D69)</f>
        <v>3.9333333333333331</v>
      </c>
      <c r="E73" s="256">
        <f>MAX(E3:E69)</f>
        <v>62059</v>
      </c>
      <c r="F73" s="256">
        <f t="shared" ref="F73:W73" si="11">MAX(F3:F69)</f>
        <v>38994</v>
      </c>
      <c r="G73" s="40">
        <f t="shared" si="11"/>
        <v>101053</v>
      </c>
      <c r="H73" s="383">
        <f t="shared" si="11"/>
        <v>666</v>
      </c>
      <c r="I73" s="244">
        <f t="shared" si="11"/>
        <v>4.9309664694280081E-2</v>
      </c>
      <c r="J73" s="383">
        <f t="shared" si="11"/>
        <v>172</v>
      </c>
      <c r="K73" s="244">
        <f t="shared" si="11"/>
        <v>3.8827559954320516E-2</v>
      </c>
      <c r="L73" s="383">
        <f t="shared" si="11"/>
        <v>8216</v>
      </c>
      <c r="M73" s="244">
        <f t="shared" si="11"/>
        <v>0.15149272144090797</v>
      </c>
      <c r="N73" s="383">
        <f t="shared" si="11"/>
        <v>2491</v>
      </c>
      <c r="O73" s="244">
        <f t="shared" si="11"/>
        <v>6.8493150684931503E-2</v>
      </c>
      <c r="P73" s="379">
        <f t="shared" si="11"/>
        <v>9708</v>
      </c>
      <c r="Q73" s="120">
        <f t="shared" si="11"/>
        <v>0.17032967032967034</v>
      </c>
      <c r="R73" s="371">
        <f t="shared" si="11"/>
        <v>11113</v>
      </c>
      <c r="S73" s="244">
        <f t="shared" si="11"/>
        <v>0.34246575342465752</v>
      </c>
      <c r="T73" s="382">
        <f t="shared" si="11"/>
        <v>19894.148371476862</v>
      </c>
      <c r="U73" s="244">
        <f t="shared" si="11"/>
        <v>0.31868131868131866</v>
      </c>
      <c r="V73" s="40">
        <f t="shared" si="11"/>
        <v>52088.148371476862</v>
      </c>
      <c r="W73" s="244">
        <f t="shared" si="11"/>
        <v>0.81735159817351599</v>
      </c>
    </row>
    <row r="74" spans="1:23" s="11" customFormat="1">
      <c r="B74" s="465" t="s">
        <v>155</v>
      </c>
      <c r="C74" s="465"/>
      <c r="D74" s="245">
        <f t="shared" ref="D74:W74" si="12">AVERAGE(D3:D69)</f>
        <v>2.4328358208955225</v>
      </c>
      <c r="E74" s="40">
        <f t="shared" si="12"/>
        <v>6456.4328358208959</v>
      </c>
      <c r="F74" s="40">
        <f t="shared" si="12"/>
        <v>4432.1940298507461</v>
      </c>
      <c r="G74" s="40">
        <f t="shared" si="12"/>
        <v>10888.626865671642</v>
      </c>
      <c r="H74" s="383">
        <f t="shared" si="12"/>
        <v>76.507462686567166</v>
      </c>
      <c r="I74" s="244">
        <f t="shared" si="12"/>
        <v>8.7063605226142832E-3</v>
      </c>
      <c r="J74" s="383">
        <f t="shared" si="12"/>
        <v>19.35820895522388</v>
      </c>
      <c r="K74" s="244">
        <f t="shared" si="12"/>
        <v>3.7392601106998329E-3</v>
      </c>
      <c r="L74" s="383">
        <f t="shared" si="12"/>
        <v>557.08955223880594</v>
      </c>
      <c r="M74" s="244">
        <f t="shared" si="12"/>
        <v>6.4475791493958171E-2</v>
      </c>
      <c r="N74" s="383">
        <f t="shared" si="12"/>
        <v>169.53731343283582</v>
      </c>
      <c r="O74" s="244">
        <f t="shared" si="12"/>
        <v>1.9298107171954928E-2</v>
      </c>
      <c r="P74" s="371">
        <f t="shared" si="12"/>
        <v>285.67164179104475</v>
      </c>
      <c r="Q74" s="120">
        <f t="shared" si="12"/>
        <v>2.4727039151581438E-2</v>
      </c>
      <c r="R74" s="371">
        <f t="shared" si="12"/>
        <v>1237.5223880597016</v>
      </c>
      <c r="S74" s="244">
        <f t="shared" si="12"/>
        <v>0.11785284763629471</v>
      </c>
      <c r="T74" s="383">
        <f t="shared" si="12"/>
        <v>1603.9512241794773</v>
      </c>
      <c r="U74" s="244">
        <f t="shared" si="12"/>
        <v>0.12445927759928271</v>
      </c>
      <c r="V74" s="40">
        <f t="shared" si="12"/>
        <v>3949.6377913436572</v>
      </c>
      <c r="W74" s="244">
        <f t="shared" si="12"/>
        <v>0.36325868368638609</v>
      </c>
    </row>
    <row r="75" spans="1:23" s="11" customFormat="1">
      <c r="B75" s="465" t="s">
        <v>123</v>
      </c>
      <c r="C75" s="465"/>
      <c r="D75" s="243">
        <f>MEDIAN(D3:D69)</f>
        <v>2.4666666666666668</v>
      </c>
      <c r="E75" s="256">
        <f>MEDIAN(E3:E69)</f>
        <v>2888</v>
      </c>
      <c r="F75" s="256">
        <f t="shared" ref="F75:W75" si="13">MEDIAN(F3:F69)</f>
        <v>1978</v>
      </c>
      <c r="G75" s="40">
        <f t="shared" si="13"/>
        <v>4866</v>
      </c>
      <c r="H75" s="383">
        <f t="shared" si="13"/>
        <v>30</v>
      </c>
      <c r="I75" s="244">
        <f t="shared" si="13"/>
        <v>4.5379537953795382E-3</v>
      </c>
      <c r="J75" s="383">
        <f t="shared" si="13"/>
        <v>0</v>
      </c>
      <c r="K75" s="244">
        <f t="shared" si="13"/>
        <v>0</v>
      </c>
      <c r="L75" s="383">
        <f t="shared" si="13"/>
        <v>274</v>
      </c>
      <c r="M75" s="244">
        <f t="shared" si="13"/>
        <v>6.4906832298136652E-2</v>
      </c>
      <c r="N75" s="383">
        <f t="shared" si="13"/>
        <v>93</v>
      </c>
      <c r="O75" s="244">
        <f t="shared" si="13"/>
        <v>1.7257728048549213E-2</v>
      </c>
      <c r="P75" s="379">
        <f t="shared" si="13"/>
        <v>44</v>
      </c>
      <c r="Q75" s="120">
        <f t="shared" si="13"/>
        <v>9.0341289315190726E-3</v>
      </c>
      <c r="R75" s="371">
        <f t="shared" si="13"/>
        <v>499</v>
      </c>
      <c r="S75" s="244">
        <f t="shared" si="13"/>
        <v>0.10997199489376862</v>
      </c>
      <c r="T75" s="382">
        <f t="shared" si="13"/>
        <v>487.58241758241752</v>
      </c>
      <c r="U75" s="244">
        <f t="shared" si="13"/>
        <v>0.11601882233664763</v>
      </c>
      <c r="V75" s="40">
        <f t="shared" si="13"/>
        <v>1683.578947368421</v>
      </c>
      <c r="W75" s="244">
        <f t="shared" si="13"/>
        <v>0.33656715152748107</v>
      </c>
    </row>
    <row r="77" spans="1:23">
      <c r="B77" s="10" t="s">
        <v>127</v>
      </c>
    </row>
    <row r="78" spans="1:23" ht="12.75">
      <c r="B78" s="116" t="s">
        <v>130</v>
      </c>
      <c r="C78" s="458" t="s">
        <v>631</v>
      </c>
      <c r="D78" s="452"/>
      <c r="E78" s="452"/>
      <c r="F78" s="452"/>
    </row>
    <row r="79" spans="1:23" ht="12.75">
      <c r="B79" s="37" t="s">
        <v>131</v>
      </c>
      <c r="C79" s="451" t="s">
        <v>632</v>
      </c>
      <c r="D79" s="452"/>
      <c r="E79" s="452"/>
      <c r="F79" s="452"/>
    </row>
    <row r="80" spans="1:23" ht="12.75">
      <c r="B80" s="38" t="s">
        <v>129</v>
      </c>
      <c r="C80" s="453" t="s">
        <v>637</v>
      </c>
      <c r="D80" s="452"/>
      <c r="E80" s="452"/>
      <c r="F80" s="452"/>
    </row>
    <row r="81" spans="1:6">
      <c r="B81" s="39" t="s">
        <v>128</v>
      </c>
      <c r="C81" s="454" t="s">
        <v>633</v>
      </c>
      <c r="D81" s="455"/>
      <c r="E81" s="455"/>
      <c r="F81" s="455"/>
    </row>
    <row r="83" spans="1:6" s="452" customFormat="1" ht="12.75">
      <c r="A83" s="456" t="str">
        <f>'16'!A72:AE72</f>
        <v>* 2010 County population estimates from PA Data Center, Penn State University</v>
      </c>
    </row>
    <row r="84" spans="1:6" s="452" customFormat="1" ht="12.75">
      <c r="A84" s="457" t="s">
        <v>640</v>
      </c>
    </row>
  </sheetData>
  <mergeCells count="16">
    <mergeCell ref="A2:B2"/>
    <mergeCell ref="B72:C72"/>
    <mergeCell ref="B73:C73"/>
    <mergeCell ref="B74:C74"/>
    <mergeCell ref="B75:C75"/>
    <mergeCell ref="C78:F78"/>
    <mergeCell ref="A3:A8"/>
    <mergeCell ref="A9:A28"/>
    <mergeCell ref="A61:A69"/>
    <mergeCell ref="A29:A60"/>
    <mergeCell ref="A70:B70"/>
    <mergeCell ref="C79:F79"/>
    <mergeCell ref="C80:F80"/>
    <mergeCell ref="C81:F81"/>
    <mergeCell ref="A83:XFD83"/>
    <mergeCell ref="A84:XFD84"/>
  </mergeCells>
  <printOptions horizontalCentered="1"/>
  <pageMargins left="0.3" right="0.3" top="0.4" bottom="0.5" header="0.25" footer="0.25"/>
  <pageSetup fitToHeight="2" orientation="landscape" r:id="rId1"/>
  <headerFooter alignWithMargins="0">
    <oddFooter>&amp;L&amp;8Prepared by:  Office of Child Development and Early Learning&amp;C&amp;8&amp;P&amp;R&amp;8Updated: 11/1/2011</oddFooter>
  </headerFooter>
</worksheet>
</file>

<file path=xl/worksheets/sheet20.xml><?xml version="1.0" encoding="utf-8"?>
<worksheet xmlns="http://schemas.openxmlformats.org/spreadsheetml/2006/main" xmlns:r="http://schemas.openxmlformats.org/officeDocument/2006/relationships">
  <sheetPr>
    <tabColor rgb="FF00B050"/>
  </sheetPr>
  <dimension ref="A1:J41"/>
  <sheetViews>
    <sheetView zoomScaleNormal="100" workbookViewId="0">
      <selection activeCell="A7" sqref="A7"/>
    </sheetView>
  </sheetViews>
  <sheetFormatPr defaultRowHeight="12.75"/>
  <cols>
    <col min="1" max="1" width="39.85546875" customWidth="1"/>
    <col min="2" max="2" width="6.7109375" bestFit="1" customWidth="1"/>
    <col min="3" max="3" width="9.7109375" bestFit="1" customWidth="1"/>
    <col min="4" max="4" width="8.85546875" bestFit="1" customWidth="1"/>
    <col min="5" max="5" width="6.7109375" bestFit="1" customWidth="1"/>
    <col min="6" max="6" width="9.7109375" bestFit="1" customWidth="1"/>
    <col min="7" max="7" width="8.85546875" bestFit="1" customWidth="1"/>
    <col min="10" max="10" width="9.140625" style="368"/>
  </cols>
  <sheetData>
    <row r="1" spans="1:9">
      <c r="A1" s="568" t="str">
        <f>'Table of Contents'!B25&amp;":  "&amp;'Table of Contents'!C25</f>
        <v>Tab 19:  Child Outcomes</v>
      </c>
      <c r="B1" s="568"/>
      <c r="C1" s="568"/>
    </row>
    <row r="2" spans="1:9">
      <c r="A2" s="312" t="s">
        <v>609</v>
      </c>
      <c r="B2" s="210"/>
      <c r="C2" s="210"/>
    </row>
    <row r="3" spans="1:9">
      <c r="A3" s="312"/>
      <c r="B3" s="312"/>
      <c r="C3" s="312"/>
    </row>
    <row r="4" spans="1:9">
      <c r="A4" s="570" t="str">
        <f>'3'!A2</f>
        <v>2010-2011</v>
      </c>
      <c r="B4" s="571"/>
      <c r="C4" s="514"/>
      <c r="D4" s="514"/>
      <c r="E4" s="514"/>
      <c r="F4" s="514"/>
      <c r="G4" s="515"/>
    </row>
    <row r="5" spans="1:9">
      <c r="A5" s="566" t="s">
        <v>276</v>
      </c>
      <c r="B5" s="565" t="s">
        <v>264</v>
      </c>
      <c r="C5" s="565"/>
      <c r="D5" s="565"/>
      <c r="E5" s="565" t="s">
        <v>265</v>
      </c>
      <c r="F5" s="565"/>
      <c r="G5" s="565"/>
    </row>
    <row r="6" spans="1:9">
      <c r="A6" s="569"/>
      <c r="B6" s="226" t="s">
        <v>266</v>
      </c>
      <c r="C6" s="226" t="s">
        <v>267</v>
      </c>
      <c r="D6" s="226" t="s">
        <v>268</v>
      </c>
      <c r="E6" s="226" t="s">
        <v>266</v>
      </c>
      <c r="F6" s="226" t="s">
        <v>267</v>
      </c>
      <c r="G6" s="226" t="s">
        <v>268</v>
      </c>
    </row>
    <row r="7" spans="1:9">
      <c r="A7" s="227" t="s">
        <v>269</v>
      </c>
      <c r="B7" s="201">
        <v>9.0999999999999998E-2</v>
      </c>
      <c r="C7" s="201">
        <v>0.69400000000000006</v>
      </c>
      <c r="D7" s="201">
        <v>0.215</v>
      </c>
      <c r="E7" s="201">
        <v>5.0000000000000001E-3</v>
      </c>
      <c r="F7" s="201">
        <v>0.183</v>
      </c>
      <c r="G7" s="201">
        <v>0.81200000000000006</v>
      </c>
      <c r="H7" s="238"/>
      <c r="I7" s="238"/>
    </row>
    <row r="8" spans="1:9">
      <c r="A8" s="227" t="s">
        <v>270</v>
      </c>
      <c r="B8" s="201">
        <v>0.155</v>
      </c>
      <c r="C8" s="201">
        <v>0.69399999999999995</v>
      </c>
      <c r="D8" s="201">
        <v>0.151</v>
      </c>
      <c r="E8" s="201">
        <v>8.9999999999999993E-3</v>
      </c>
      <c r="F8" s="201">
        <v>0.22</v>
      </c>
      <c r="G8" s="201">
        <v>0.77100000000000002</v>
      </c>
      <c r="H8" s="238"/>
      <c r="I8" s="238"/>
    </row>
    <row r="9" spans="1:9">
      <c r="A9" s="229" t="s">
        <v>271</v>
      </c>
      <c r="B9" s="228">
        <v>0.19900000000000001</v>
      </c>
      <c r="C9" s="228">
        <v>0.66800000000000004</v>
      </c>
      <c r="D9" s="228">
        <v>0.13300000000000001</v>
      </c>
      <c r="E9" s="228">
        <v>1.2999999999999999E-2</v>
      </c>
      <c r="F9" s="228">
        <v>0.22900000000000001</v>
      </c>
      <c r="G9" s="228">
        <v>0.75800000000000001</v>
      </c>
      <c r="I9" s="238"/>
    </row>
    <row r="10" spans="1:9">
      <c r="A10" s="227" t="s">
        <v>272</v>
      </c>
      <c r="B10" s="201">
        <v>0.17899999999999999</v>
      </c>
      <c r="C10" s="201">
        <v>0.68599999999999994</v>
      </c>
      <c r="D10" s="201">
        <v>0.13500000000000001</v>
      </c>
      <c r="E10" s="201">
        <v>1.0999999999999999E-2</v>
      </c>
      <c r="F10" s="201">
        <v>0.23400000000000001</v>
      </c>
      <c r="G10" s="201">
        <v>0.755</v>
      </c>
      <c r="I10" s="238"/>
    </row>
    <row r="11" spans="1:9">
      <c r="A11" s="227" t="s">
        <v>273</v>
      </c>
      <c r="B11" s="201">
        <v>0.16</v>
      </c>
      <c r="C11" s="201">
        <v>0.67900000000000005</v>
      </c>
      <c r="D11" s="201">
        <v>0.161</v>
      </c>
      <c r="E11" s="201">
        <v>8.0000000000000002E-3</v>
      </c>
      <c r="F11" s="201">
        <v>0.20799999999999999</v>
      </c>
      <c r="G11" s="201">
        <v>0.78400000000000003</v>
      </c>
      <c r="I11" s="238"/>
    </row>
    <row r="12" spans="1:9">
      <c r="A12" s="227" t="s">
        <v>274</v>
      </c>
      <c r="B12" s="201">
        <v>7.0000000000000007E-2</v>
      </c>
      <c r="C12" s="201">
        <v>0.67</v>
      </c>
      <c r="D12" s="201">
        <v>0.26</v>
      </c>
      <c r="E12" s="201">
        <v>5.0000000000000001E-3</v>
      </c>
      <c r="F12" s="201">
        <v>0.151</v>
      </c>
      <c r="G12" s="201">
        <v>0.84399999999999997</v>
      </c>
      <c r="I12" s="238"/>
    </row>
    <row r="13" spans="1:9">
      <c r="A13" s="227" t="s">
        <v>275</v>
      </c>
      <c r="B13" s="201">
        <v>3.7999999999999999E-2</v>
      </c>
      <c r="C13" s="201">
        <v>0.65799999999999992</v>
      </c>
      <c r="D13" s="201">
        <v>0.30399999999999999</v>
      </c>
      <c r="E13" s="201">
        <v>2E-3</v>
      </c>
      <c r="F13" s="201">
        <v>0.114</v>
      </c>
      <c r="G13" s="201">
        <v>0.88400000000000001</v>
      </c>
      <c r="I13" s="238"/>
    </row>
    <row r="14" spans="1:9">
      <c r="A14" s="239" t="s">
        <v>603</v>
      </c>
    </row>
    <row r="16" spans="1:9">
      <c r="A16" s="566" t="s">
        <v>286</v>
      </c>
      <c r="B16" s="565" t="s">
        <v>264</v>
      </c>
      <c r="C16" s="565"/>
      <c r="D16" s="565"/>
      <c r="E16" s="565" t="s">
        <v>265</v>
      </c>
      <c r="F16" s="565"/>
      <c r="G16" s="565"/>
    </row>
    <row r="17" spans="1:9">
      <c r="A17" s="567"/>
      <c r="B17" s="226" t="s">
        <v>266</v>
      </c>
      <c r="C17" s="226" t="s">
        <v>267</v>
      </c>
      <c r="D17" s="226" t="s">
        <v>268</v>
      </c>
      <c r="E17" s="226" t="s">
        <v>266</v>
      </c>
      <c r="F17" s="226" t="s">
        <v>267</v>
      </c>
      <c r="G17" s="226" t="s">
        <v>268</v>
      </c>
      <c r="I17" s="238"/>
    </row>
    <row r="18" spans="1:9">
      <c r="A18" s="227" t="s">
        <v>269</v>
      </c>
      <c r="B18" s="228">
        <v>0.107</v>
      </c>
      <c r="C18" s="228">
        <v>0.70799999999999996</v>
      </c>
      <c r="D18" s="228">
        <v>0.185</v>
      </c>
      <c r="E18" s="228">
        <v>7.0000000000000001E-3</v>
      </c>
      <c r="F18" s="228">
        <v>0.27400000000000002</v>
      </c>
      <c r="G18" s="228">
        <v>0.71899999999999997</v>
      </c>
      <c r="H18" s="241"/>
      <c r="I18" s="238"/>
    </row>
    <row r="19" spans="1:9">
      <c r="A19" s="227" t="s">
        <v>270</v>
      </c>
      <c r="B19" s="201">
        <v>0.182</v>
      </c>
      <c r="C19" s="201">
        <v>0.71299999999999997</v>
      </c>
      <c r="D19" s="201">
        <v>0.105</v>
      </c>
      <c r="E19" s="201">
        <v>1.7999999999999999E-2</v>
      </c>
      <c r="F19" s="201">
        <v>0.35399999999999998</v>
      </c>
      <c r="G19" s="201">
        <v>0.628</v>
      </c>
      <c r="H19" s="238"/>
      <c r="I19" s="238"/>
    </row>
    <row r="20" spans="1:9">
      <c r="A20" s="229" t="s">
        <v>271</v>
      </c>
      <c r="B20" s="228">
        <v>0.253</v>
      </c>
      <c r="C20" s="228">
        <v>0.66200000000000003</v>
      </c>
      <c r="D20" s="228">
        <v>8.5000000000000006E-2</v>
      </c>
      <c r="E20" s="228">
        <v>2.1999999999999999E-2</v>
      </c>
      <c r="F20" s="228">
        <v>0.374</v>
      </c>
      <c r="G20" s="228">
        <v>0.60399999999999998</v>
      </c>
      <c r="I20" s="238"/>
    </row>
    <row r="21" spans="1:9">
      <c r="A21" s="227" t="s">
        <v>272</v>
      </c>
      <c r="B21" s="201">
        <v>0.216</v>
      </c>
      <c r="C21" s="201">
        <v>0.70099999999999996</v>
      </c>
      <c r="D21" s="201">
        <v>8.3000000000000004E-2</v>
      </c>
      <c r="E21" s="201">
        <v>1.7999999999999999E-2</v>
      </c>
      <c r="F21" s="201">
        <v>0.39100000000000001</v>
      </c>
      <c r="G21" s="201">
        <v>0.59099999999999997</v>
      </c>
      <c r="I21" s="238"/>
    </row>
    <row r="22" spans="1:9">
      <c r="A22" s="227" t="s">
        <v>273</v>
      </c>
      <c r="B22" s="201">
        <v>0.20200000000000001</v>
      </c>
      <c r="C22" s="201">
        <v>0.69399999999999995</v>
      </c>
      <c r="D22" s="201">
        <v>0.104</v>
      </c>
      <c r="E22" s="201">
        <v>2.3E-2</v>
      </c>
      <c r="F22" s="201">
        <v>0.36499999999999999</v>
      </c>
      <c r="G22" s="201">
        <v>0.61199999999999999</v>
      </c>
      <c r="I22" s="238"/>
    </row>
    <row r="23" spans="1:9">
      <c r="A23" s="227" t="s">
        <v>274</v>
      </c>
      <c r="B23" s="201">
        <v>9.7000000000000003E-2</v>
      </c>
      <c r="C23" s="201">
        <v>0.68500000000000005</v>
      </c>
      <c r="D23" s="201">
        <v>0.218</v>
      </c>
      <c r="E23" s="201">
        <v>5.0000000000000001E-3</v>
      </c>
      <c r="F23" s="201">
        <v>0.28299999999999997</v>
      </c>
      <c r="G23" s="201">
        <v>0.71199999999999997</v>
      </c>
      <c r="I23" s="238"/>
    </row>
    <row r="24" spans="1:9">
      <c r="A24" s="227" t="s">
        <v>275</v>
      </c>
      <c r="B24" s="201">
        <v>5.3999999999999999E-2</v>
      </c>
      <c r="C24" s="201">
        <v>0.68700000000000006</v>
      </c>
      <c r="D24" s="201">
        <v>0.25900000000000001</v>
      </c>
      <c r="E24" s="201">
        <v>3.0000000000000001E-3</v>
      </c>
      <c r="F24" s="201">
        <v>0.22600000000000001</v>
      </c>
      <c r="G24" s="201">
        <v>0.77100000000000002</v>
      </c>
      <c r="I24" s="238"/>
    </row>
    <row r="25" spans="1:9">
      <c r="A25" s="230" t="s">
        <v>604</v>
      </c>
    </row>
    <row r="27" spans="1:9">
      <c r="A27" s="566" t="s">
        <v>277</v>
      </c>
      <c r="B27" s="565" t="s">
        <v>264</v>
      </c>
      <c r="C27" s="565"/>
      <c r="D27" s="565"/>
      <c r="E27" s="565" t="s">
        <v>265</v>
      </c>
      <c r="F27" s="565"/>
      <c r="G27" s="565"/>
    </row>
    <row r="28" spans="1:9">
      <c r="A28" s="567"/>
      <c r="B28" s="226" t="s">
        <v>266</v>
      </c>
      <c r="C28" s="226" t="s">
        <v>267</v>
      </c>
      <c r="D28" s="226" t="s">
        <v>268</v>
      </c>
      <c r="E28" s="226" t="s">
        <v>266</v>
      </c>
      <c r="F28" s="226" t="s">
        <v>267</v>
      </c>
      <c r="G28" s="226" t="s">
        <v>268</v>
      </c>
    </row>
    <row r="29" spans="1:9">
      <c r="A29" s="227" t="s">
        <v>269</v>
      </c>
      <c r="B29" s="228">
        <v>0.04</v>
      </c>
      <c r="C29" s="228">
        <v>0.57799999999999996</v>
      </c>
      <c r="D29" s="228">
        <v>0.38200000000000001</v>
      </c>
      <c r="E29" s="228">
        <v>6.0000000000000001E-3</v>
      </c>
      <c r="F29" s="228">
        <v>0.251</v>
      </c>
      <c r="G29" s="228">
        <v>0.74299999999999999</v>
      </c>
      <c r="H29" s="238"/>
      <c r="I29" s="238"/>
    </row>
    <row r="30" spans="1:9">
      <c r="A30" s="227" t="s">
        <v>270</v>
      </c>
      <c r="B30" s="201">
        <v>6.9000000000000006E-2</v>
      </c>
      <c r="C30" s="201">
        <v>0.60799999999999998</v>
      </c>
      <c r="D30" s="201">
        <v>0.32299999999999995</v>
      </c>
      <c r="E30" s="201">
        <v>1.6E-2</v>
      </c>
      <c r="F30" s="201">
        <v>0.28399999999999997</v>
      </c>
      <c r="G30" s="201">
        <v>0.7</v>
      </c>
      <c r="H30" s="238"/>
      <c r="I30" s="238"/>
    </row>
    <row r="31" spans="1:9">
      <c r="A31" s="229" t="s">
        <v>271</v>
      </c>
      <c r="B31" s="228">
        <v>9.3000000000000013E-2</v>
      </c>
      <c r="C31" s="228">
        <v>0.63500000000000001</v>
      </c>
      <c r="D31" s="228">
        <v>0.27200000000000002</v>
      </c>
      <c r="E31" s="228">
        <v>2.5000000000000001E-2</v>
      </c>
      <c r="F31" s="228">
        <v>0.32299999999999995</v>
      </c>
      <c r="G31" s="228">
        <v>0.65200000000000002</v>
      </c>
      <c r="I31" s="238"/>
    </row>
    <row r="32" spans="1:9">
      <c r="A32" s="227" t="s">
        <v>272</v>
      </c>
      <c r="B32" s="201">
        <v>8.5000000000000006E-2</v>
      </c>
      <c r="C32" s="201">
        <v>0.63200000000000001</v>
      </c>
      <c r="D32" s="201">
        <v>0.28300000000000003</v>
      </c>
      <c r="E32" s="201">
        <v>1.8000000000000002E-2</v>
      </c>
      <c r="F32" s="201">
        <v>0.308</v>
      </c>
      <c r="G32" s="201">
        <v>0.67400000000000004</v>
      </c>
      <c r="I32" s="238"/>
    </row>
    <row r="33" spans="1:9">
      <c r="A33" s="227" t="s">
        <v>273</v>
      </c>
      <c r="B33" s="201">
        <v>6.7000000000000004E-2</v>
      </c>
      <c r="C33" s="201">
        <v>0.61099999999999999</v>
      </c>
      <c r="D33" s="201">
        <v>0.32200000000000001</v>
      </c>
      <c r="E33" s="201">
        <v>0.02</v>
      </c>
      <c r="F33" s="201">
        <v>0.28499999999999998</v>
      </c>
      <c r="G33" s="201">
        <v>0.69499999999999995</v>
      </c>
      <c r="I33" s="238"/>
    </row>
    <row r="34" spans="1:9">
      <c r="A34" s="227" t="s">
        <v>274</v>
      </c>
      <c r="B34" s="201">
        <v>3.6000000000000004E-2</v>
      </c>
      <c r="C34" s="201">
        <v>0.52700000000000002</v>
      </c>
      <c r="D34" s="201">
        <v>0.43700000000000006</v>
      </c>
      <c r="E34" s="201">
        <v>6.9999999999999993E-3</v>
      </c>
      <c r="F34" s="201">
        <v>0.22</v>
      </c>
      <c r="G34" s="201">
        <v>0.77300000000000002</v>
      </c>
      <c r="I34" s="238"/>
    </row>
    <row r="35" spans="1:9">
      <c r="A35" s="227" t="s">
        <v>275</v>
      </c>
      <c r="B35" s="201">
        <v>1.3000000000000001E-2</v>
      </c>
      <c r="C35" s="201">
        <v>0.48599999999999999</v>
      </c>
      <c r="D35" s="201">
        <v>0.501</v>
      </c>
      <c r="E35" s="201">
        <v>2E-3</v>
      </c>
      <c r="F35" s="201">
        <v>0.17499999999999999</v>
      </c>
      <c r="G35" s="201">
        <v>0.82299999999999995</v>
      </c>
      <c r="I35" s="238"/>
    </row>
    <row r="36" spans="1:9">
      <c r="A36" s="230" t="s">
        <v>605</v>
      </c>
    </row>
    <row r="38" spans="1:9">
      <c r="A38" s="21" t="s">
        <v>282</v>
      </c>
      <c r="C38" s="133"/>
      <c r="D38" s="133"/>
    </row>
    <row r="39" spans="1:9">
      <c r="A39" s="133" t="s">
        <v>663</v>
      </c>
      <c r="C39" s="133"/>
      <c r="D39" s="133"/>
    </row>
    <row r="40" spans="1:9">
      <c r="A40" s="133" t="s">
        <v>664</v>
      </c>
      <c r="C40" s="133"/>
      <c r="D40" s="133"/>
    </row>
    <row r="41" spans="1:9">
      <c r="A41" s="133" t="s">
        <v>665</v>
      </c>
    </row>
  </sheetData>
  <dataConsolidate/>
  <mergeCells count="11">
    <mergeCell ref="B27:D27"/>
    <mergeCell ref="E27:G27"/>
    <mergeCell ref="A27:A28"/>
    <mergeCell ref="A1:C1"/>
    <mergeCell ref="B5:D5"/>
    <mergeCell ref="E5:G5"/>
    <mergeCell ref="B16:D16"/>
    <mergeCell ref="E16:G16"/>
    <mergeCell ref="A16:A17"/>
    <mergeCell ref="A5:A6"/>
    <mergeCell ref="A4:G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codeName="Sheet3" enableFormatConditionsCalculation="0">
    <tabColor indexed="22"/>
    <pageSetUpPr fitToPage="1"/>
  </sheetPr>
  <dimension ref="A1:I83"/>
  <sheetViews>
    <sheetView zoomScaleNormal="100" workbookViewId="0">
      <pane xSplit="1" ySplit="2" topLeftCell="B36" activePane="bottomRight" state="frozen"/>
      <selection pane="topRight" activeCell="B1" sqref="B1"/>
      <selection pane="bottomLeft" activeCell="A3" sqref="A3"/>
      <selection pane="bottomRight" activeCell="E70" sqref="E70"/>
    </sheetView>
  </sheetViews>
  <sheetFormatPr defaultColWidth="12.7109375" defaultRowHeight="11.25"/>
  <cols>
    <col min="1" max="1" width="3.28515625" style="1" customWidth="1"/>
    <col min="2" max="2" width="14.7109375" style="10" customWidth="1"/>
    <col min="3" max="3" width="12" style="11" bestFit="1" customWidth="1"/>
    <col min="4" max="4" width="7.7109375" style="1" customWidth="1"/>
    <col min="5" max="5" width="11.140625" style="1" bestFit="1" customWidth="1"/>
    <col min="6" max="6" width="11.85546875" style="250" customWidth="1"/>
    <col min="7" max="7" width="11.7109375" style="1" customWidth="1"/>
    <col min="8" max="9" width="11.7109375" style="36" customWidth="1"/>
    <col min="10" max="16384" width="12.7109375" style="1"/>
  </cols>
  <sheetData>
    <row r="1" spans="1:9" ht="12.75" customHeight="1">
      <c r="A1" s="467" t="str">
        <f>'Table of Contents'!B6&amp;":  "&amp;'Table of Contents'!C6</f>
        <v>Tab 2:  Risk Level - Early Childhood Education Program Reach Analysis - Indirect Impact Programs</v>
      </c>
      <c r="B1" s="467"/>
      <c r="C1" s="467"/>
      <c r="D1" s="467"/>
      <c r="E1" s="467"/>
      <c r="F1" s="467"/>
      <c r="G1" s="467"/>
      <c r="H1" s="467"/>
      <c r="I1" s="1"/>
    </row>
    <row r="2" spans="1:9" s="63" customFormat="1" ht="48">
      <c r="A2" s="464" t="str">
        <f>'1'!A2</f>
        <v>County</v>
      </c>
      <c r="B2" s="464"/>
      <c r="C2" s="2" t="str">
        <f>'1'!C2</f>
        <v>County Classification</v>
      </c>
      <c r="D2" s="257" t="str">
        <f>'1'!D2</f>
        <v>Average Risk Level (ARL)</v>
      </c>
      <c r="E2" s="6" t="s">
        <v>242</v>
      </c>
      <c r="F2" s="5" t="s">
        <v>225</v>
      </c>
      <c r="G2" s="6" t="s">
        <v>196</v>
      </c>
      <c r="H2" s="5" t="s">
        <v>197</v>
      </c>
      <c r="I2" s="5" t="s">
        <v>14</v>
      </c>
    </row>
    <row r="3" spans="1:9" ht="11.25" customHeight="1">
      <c r="A3" s="459" t="s">
        <v>132</v>
      </c>
      <c r="B3" s="144" t="s">
        <v>259</v>
      </c>
      <c r="C3" s="159" t="s">
        <v>118</v>
      </c>
      <c r="D3" s="174">
        <f>VLOOKUP(B3,'17'!$A$3:AH$69,34)</f>
        <v>1.2</v>
      </c>
      <c r="E3" s="191">
        <f>VLOOKUP(B3,'16'!$A$4:$E$70,5)</f>
        <v>34150</v>
      </c>
      <c r="F3" s="246">
        <f>VLOOKUP(B3,'14'!A$4:H$71,8,)</f>
        <v>0</v>
      </c>
      <c r="G3" s="192">
        <f>VLOOKUP(B3,'13'!A$4:J$70,10)</f>
        <v>19660930</v>
      </c>
      <c r="H3" s="192">
        <f>VLOOKUP(B3,'15'!$A$4:$C$70,3)</f>
        <v>2151788</v>
      </c>
      <c r="I3" s="199">
        <f>F3+G3+H3</f>
        <v>21812718</v>
      </c>
    </row>
    <row r="4" spans="1:9" ht="11.25" customHeight="1">
      <c r="A4" s="460"/>
      <c r="B4" s="144" t="s">
        <v>58</v>
      </c>
      <c r="C4" s="182" t="s">
        <v>122</v>
      </c>
      <c r="D4" s="174">
        <f>VLOOKUP(B4,'17'!$A$3:AH$69,34)</f>
        <v>1.2666666666666666</v>
      </c>
      <c r="E4" s="191">
        <f>VLOOKUP(B4,'16'!$A$4:$E$70,5)</f>
        <v>9983</v>
      </c>
      <c r="F4" s="246">
        <f>VLOOKUP(B4,'14'!A$4:H$71,8,)</f>
        <v>0</v>
      </c>
      <c r="G4" s="192">
        <f>VLOOKUP(B4,'13'!A$4:J$70,10)</f>
        <v>3710281</v>
      </c>
      <c r="H4" s="192">
        <f>VLOOKUP(B4,'15'!$A$4:$C$70,3)</f>
        <v>272804</v>
      </c>
      <c r="I4" s="199">
        <f t="shared" ref="I4:I7" si="0">F4+G4+H4</f>
        <v>3983085</v>
      </c>
    </row>
    <row r="5" spans="1:9" ht="11.25" customHeight="1">
      <c r="A5" s="460"/>
      <c r="B5" s="144" t="s">
        <v>62</v>
      </c>
      <c r="C5" s="159" t="s">
        <v>122</v>
      </c>
      <c r="D5" s="174">
        <f>VLOOKUP(B5,'17'!$A$3:AH$69,34)</f>
        <v>1.3333333333333333</v>
      </c>
      <c r="E5" s="191">
        <f>VLOOKUP(B5,'16'!$A$4:$E$70,5)</f>
        <v>6771</v>
      </c>
      <c r="F5" s="246">
        <f>VLOOKUP(B5,'14'!A$4:H$71,8,)</f>
        <v>0</v>
      </c>
      <c r="G5" s="192">
        <f>VLOOKUP(B5,'13'!A$4:J$70,10)</f>
        <v>3924427</v>
      </c>
      <c r="H5" s="192">
        <f>VLOOKUP(B5,'15'!$A$4:$C$70,3)</f>
        <v>0</v>
      </c>
      <c r="I5" s="199">
        <f t="shared" si="0"/>
        <v>3924427</v>
      </c>
    </row>
    <row r="6" spans="1:9" ht="11.25" customHeight="1">
      <c r="A6" s="460"/>
      <c r="B6" s="144" t="s">
        <v>63</v>
      </c>
      <c r="C6" s="159" t="s">
        <v>118</v>
      </c>
      <c r="D6" s="174">
        <f>VLOOKUP(B6,'17'!$A$3:AH$69,34)</f>
        <v>1.1333333333333333</v>
      </c>
      <c r="E6" s="191">
        <f>VLOOKUP(B6,'16'!$A$4:$E$70,5)</f>
        <v>31126</v>
      </c>
      <c r="F6" s="246">
        <f>VLOOKUP(B6,'14'!A$4:H$71,8,)</f>
        <v>0</v>
      </c>
      <c r="G6" s="192">
        <f>VLOOKUP(B6,'13'!A$4:J$70,10)</f>
        <v>15705984</v>
      </c>
      <c r="H6" s="192">
        <f>VLOOKUP(B6,'15'!$A$4:$C$70,3)</f>
        <v>903627</v>
      </c>
      <c r="I6" s="199">
        <f t="shared" si="0"/>
        <v>16609611</v>
      </c>
    </row>
    <row r="7" spans="1:9" ht="11.25" customHeight="1">
      <c r="A7" s="460"/>
      <c r="B7" s="144" t="s">
        <v>69</v>
      </c>
      <c r="C7" s="159" t="s">
        <v>118</v>
      </c>
      <c r="D7" s="174">
        <f>VLOOKUP(B7,'17'!$A$3:AH$69,34)</f>
        <v>1.3333333333333333</v>
      </c>
      <c r="E7" s="191">
        <f>VLOOKUP(B7,'16'!$A$4:$E$70,5)</f>
        <v>12733</v>
      </c>
      <c r="F7" s="246">
        <f>VLOOKUP(B7,'14'!A$4:H$71,8,)</f>
        <v>0</v>
      </c>
      <c r="G7" s="192">
        <f>VLOOKUP(B7,'13'!A$4:J$70,10)</f>
        <v>6563212</v>
      </c>
      <c r="H7" s="192">
        <f>VLOOKUP(B7,'15'!$A$4:$C$70,3)</f>
        <v>0</v>
      </c>
      <c r="I7" s="199">
        <f t="shared" si="0"/>
        <v>6563212</v>
      </c>
    </row>
    <row r="8" spans="1:9" ht="11.25" customHeight="1">
      <c r="A8" s="461"/>
      <c r="B8" s="144" t="s">
        <v>100</v>
      </c>
      <c r="C8" s="159" t="s">
        <v>122</v>
      </c>
      <c r="D8" s="174">
        <f>VLOOKUP(B8,'17'!$A$3:AH$69,34)</f>
        <v>1.4</v>
      </c>
      <c r="E8" s="191">
        <f>VLOOKUP(B8,'16'!$A$4:$E$70,5)</f>
        <v>2823</v>
      </c>
      <c r="F8" s="246">
        <f>VLOOKUP(B8,'14'!A$4:H$71,8,)</f>
        <v>0</v>
      </c>
      <c r="G8" s="192">
        <f>VLOOKUP(B8,'13'!A$4:J$70,10)</f>
        <v>1723620</v>
      </c>
      <c r="H8" s="192">
        <f>VLOOKUP(B8,'15'!$A$4:$C$70,3)</f>
        <v>365690</v>
      </c>
      <c r="I8" s="192">
        <f>F8+G8+H8</f>
        <v>2089310</v>
      </c>
    </row>
    <row r="9" spans="1:9" ht="11.25" customHeight="1">
      <c r="A9" s="459" t="s">
        <v>133</v>
      </c>
      <c r="B9" s="145" t="s">
        <v>50</v>
      </c>
      <c r="C9" s="160" t="s">
        <v>122</v>
      </c>
      <c r="D9" s="171">
        <f>VLOOKUP(B9,'17'!$A$3:AH$69,34)</f>
        <v>2.2000000000000002</v>
      </c>
      <c r="E9" s="193">
        <f>VLOOKUP(B9,'16'!$A$4:$E$70,5)</f>
        <v>5594</v>
      </c>
      <c r="F9" s="247">
        <f>VLOOKUP(B9,'14'!A$4:H$71,8,)</f>
        <v>0</v>
      </c>
      <c r="G9" s="194">
        <f>VLOOKUP(B9,'13'!A$4:J$70,10)</f>
        <v>2175617</v>
      </c>
      <c r="H9" s="194">
        <f>VLOOKUP(B9,'15'!$A$4:$C$70,3)</f>
        <v>0</v>
      </c>
      <c r="I9" s="194">
        <f t="shared" ref="I9:I23" si="1">F9+G9+H9</f>
        <v>2175617</v>
      </c>
    </row>
    <row r="10" spans="1:9" ht="11.25" customHeight="1">
      <c r="A10" s="460"/>
      <c r="B10" s="145" t="s">
        <v>51</v>
      </c>
      <c r="C10" s="160" t="s">
        <v>118</v>
      </c>
      <c r="D10" s="171">
        <f>VLOOKUP(B10,'17'!$A$3:AH$69,34)</f>
        <v>2.2000000000000002</v>
      </c>
      <c r="E10" s="193">
        <f>VLOOKUP(B10,'16'!$A$4:$E$70,5)</f>
        <v>63640</v>
      </c>
      <c r="F10" s="247">
        <f>VLOOKUP(B10,'14'!A$4:H$71,8,)</f>
        <v>5328978</v>
      </c>
      <c r="G10" s="194">
        <f>VLOOKUP(B10,'13'!A$4:J$70,10)</f>
        <v>78599807</v>
      </c>
      <c r="H10" s="194">
        <f>VLOOKUP(B10,'15'!$A$4:$C$70,3)</f>
        <v>2598447</v>
      </c>
      <c r="I10" s="194">
        <f t="shared" si="1"/>
        <v>86527232</v>
      </c>
    </row>
    <row r="11" spans="1:9" ht="11.25" customHeight="1">
      <c r="A11" s="460"/>
      <c r="B11" s="145" t="s">
        <v>54</v>
      </c>
      <c r="C11" s="160" t="s">
        <v>122</v>
      </c>
      <c r="D11" s="171">
        <f>VLOOKUP(B11,'17'!$A$3:AH$69,34)</f>
        <v>2.1333333333333333</v>
      </c>
      <c r="E11" s="193">
        <f>VLOOKUP(B11,'16'!$A$4:$E$70,5)</f>
        <v>2627</v>
      </c>
      <c r="F11" s="247">
        <f>VLOOKUP(B11,'14'!A$4:H$71,8,)</f>
        <v>114005</v>
      </c>
      <c r="G11" s="194">
        <f>VLOOKUP(B11,'13'!A$4:J$70,10)</f>
        <v>563842</v>
      </c>
      <c r="H11" s="194">
        <f>VLOOKUP(B11,'15'!$A$4:$C$70,3)</f>
        <v>900523</v>
      </c>
      <c r="I11" s="194">
        <f t="shared" si="1"/>
        <v>1578370</v>
      </c>
    </row>
    <row r="12" spans="1:9" ht="11.25" customHeight="1">
      <c r="A12" s="460"/>
      <c r="B12" s="145" t="s">
        <v>64</v>
      </c>
      <c r="C12" s="160" t="s">
        <v>122</v>
      </c>
      <c r="D12" s="171">
        <f>VLOOKUP(B12,'17'!$A$3:AH$69,34)</f>
        <v>2.2666666666666666</v>
      </c>
      <c r="E12" s="193">
        <f>VLOOKUP(B12,'16'!$A$4:$E$70,5)</f>
        <v>2053</v>
      </c>
      <c r="F12" s="247">
        <f>VLOOKUP(B12,'14'!A$4:H$71,8,)</f>
        <v>32000</v>
      </c>
      <c r="G12" s="194">
        <f>VLOOKUP(B12,'13'!A$4:J$70,10)</f>
        <v>817171</v>
      </c>
      <c r="H12" s="194">
        <f>VLOOKUP(B12,'15'!$A$4:$C$70,3)</f>
        <v>554986</v>
      </c>
      <c r="I12" s="194">
        <f t="shared" si="1"/>
        <v>1404157</v>
      </c>
    </row>
    <row r="13" spans="1:9" ht="11.25" customHeight="1">
      <c r="A13" s="460"/>
      <c r="B13" s="145" t="s">
        <v>67</v>
      </c>
      <c r="C13" s="160" t="s">
        <v>122</v>
      </c>
      <c r="D13" s="171">
        <f>VLOOKUP(B13,'17'!$A$3:AH$69,34)</f>
        <v>2.2666666666666666</v>
      </c>
      <c r="E13" s="193">
        <f>VLOOKUP(B13,'16'!$A$4:$E$70,5)</f>
        <v>3220</v>
      </c>
      <c r="F13" s="247">
        <f>VLOOKUP(B13,'14'!A$4:H$71,8,)</f>
        <v>47186</v>
      </c>
      <c r="G13" s="194">
        <f>VLOOKUP(B13,'13'!A$4:J$70,10)</f>
        <v>1624286</v>
      </c>
      <c r="H13" s="194">
        <f>VLOOKUP(B13,'15'!$A$4:$C$70,3)</f>
        <v>145996</v>
      </c>
      <c r="I13" s="194">
        <f t="shared" si="1"/>
        <v>1817468</v>
      </c>
    </row>
    <row r="14" spans="1:9" ht="11.25" customHeight="1">
      <c r="A14" s="460"/>
      <c r="B14" s="145" t="s">
        <v>71</v>
      </c>
      <c r="C14" s="160" t="s">
        <v>118</v>
      </c>
      <c r="D14" s="171">
        <f>VLOOKUP(B14,'17'!$A$3:AH$69,34)</f>
        <v>2.2000000000000002</v>
      </c>
      <c r="E14" s="193">
        <f>VLOOKUP(B14,'16'!$A$4:$E$70,5)</f>
        <v>33979</v>
      </c>
      <c r="F14" s="247">
        <f>VLOOKUP(B14,'14'!A$4:H$71,8,)</f>
        <v>400066</v>
      </c>
      <c r="G14" s="194">
        <f>VLOOKUP(B14,'13'!A$4:J$70,10)</f>
        <v>42443011</v>
      </c>
      <c r="H14" s="194">
        <f>VLOOKUP(B14,'15'!$A$4:$C$70,3)</f>
        <v>1691690</v>
      </c>
      <c r="I14" s="194">
        <f t="shared" si="1"/>
        <v>44534767</v>
      </c>
    </row>
    <row r="15" spans="1:9" ht="11.25" customHeight="1">
      <c r="A15" s="460"/>
      <c r="B15" s="145" t="s">
        <v>72</v>
      </c>
      <c r="C15" s="160" t="s">
        <v>122</v>
      </c>
      <c r="D15" s="171">
        <f>VLOOKUP(B15,'17'!$A$3:AH$69,34)</f>
        <v>2.1333333333333333</v>
      </c>
      <c r="E15" s="193">
        <f>VLOOKUP(B15,'16'!$A$4:$E$70,5)</f>
        <v>1547</v>
      </c>
      <c r="F15" s="247">
        <f>VLOOKUP(B15,'14'!A$4:H$71,8,)</f>
        <v>0</v>
      </c>
      <c r="G15" s="194">
        <f>VLOOKUP(B15,'13'!A$4:J$70,10)</f>
        <v>454861</v>
      </c>
      <c r="H15" s="194">
        <f>VLOOKUP(B15,'15'!$A$4:$C$70,3)</f>
        <v>0</v>
      </c>
      <c r="I15" s="194">
        <f t="shared" si="1"/>
        <v>454861</v>
      </c>
    </row>
    <row r="16" spans="1:9" ht="11.25" customHeight="1">
      <c r="A16" s="460"/>
      <c r="B16" s="145" t="s">
        <v>77</v>
      </c>
      <c r="C16" s="160" t="s">
        <v>122</v>
      </c>
      <c r="D16" s="171">
        <f>VLOOKUP(B16,'17'!$A$3:AH$69,34)</f>
        <v>2.2666666666666666</v>
      </c>
      <c r="E16" s="193">
        <f>VLOOKUP(B16,'16'!$A$4:$E$70,5)</f>
        <v>916</v>
      </c>
      <c r="F16" s="247">
        <f>VLOOKUP(B16,'14'!A$4:H$71,8,)</f>
        <v>0</v>
      </c>
      <c r="G16" s="194">
        <f>VLOOKUP(B16,'13'!A$4:J$70,10)</f>
        <v>321447</v>
      </c>
      <c r="H16" s="194">
        <f>VLOOKUP(B16,'15'!$A$4:$C$70,3)</f>
        <v>50600</v>
      </c>
      <c r="I16" s="194">
        <f t="shared" si="1"/>
        <v>372047</v>
      </c>
    </row>
    <row r="17" spans="1:9" ht="11.25" customHeight="1">
      <c r="A17" s="460"/>
      <c r="B17" s="145" t="s">
        <v>82</v>
      </c>
      <c r="C17" s="160" t="s">
        <v>122</v>
      </c>
      <c r="D17" s="171">
        <f>VLOOKUP(B17,'17'!$A$3:AH$69,34)</f>
        <v>1.8666666666666667</v>
      </c>
      <c r="E17" s="193">
        <f>VLOOKUP(B17,'16'!$A$4:$E$70,5)</f>
        <v>1559</v>
      </c>
      <c r="F17" s="247">
        <f>VLOOKUP(B17,'14'!A$4:H$71,8,)</f>
        <v>0</v>
      </c>
      <c r="G17" s="194">
        <f>VLOOKUP(B17,'13'!A$4:J$70,10)</f>
        <v>413937</v>
      </c>
      <c r="H17" s="194">
        <f>VLOOKUP(B17,'15'!$A$4:$C$70,3)</f>
        <v>0</v>
      </c>
      <c r="I17" s="194">
        <f t="shared" si="1"/>
        <v>413937</v>
      </c>
    </row>
    <row r="18" spans="1:9" ht="11.25" customHeight="1">
      <c r="A18" s="460"/>
      <c r="B18" s="145" t="s">
        <v>84</v>
      </c>
      <c r="C18" s="160" t="s">
        <v>118</v>
      </c>
      <c r="D18" s="171">
        <f>VLOOKUP(B18,'17'!$A$3:AH$69,34)</f>
        <v>2.2000000000000002</v>
      </c>
      <c r="E18" s="193">
        <f>VLOOKUP(B18,'16'!$A$4:$E$70,5)</f>
        <v>35521</v>
      </c>
      <c r="F18" s="247">
        <f>VLOOKUP(B18,'14'!A$4:H$71,8,)</f>
        <v>125392.97</v>
      </c>
      <c r="G18" s="194">
        <f>VLOOKUP(B18,'13'!A$4:J$70,10)</f>
        <v>18315454</v>
      </c>
      <c r="H18" s="194">
        <f>VLOOKUP(B18,'15'!$A$4:$C$70,3)</f>
        <v>1796486</v>
      </c>
      <c r="I18" s="194">
        <f t="shared" si="1"/>
        <v>20237332.969999999</v>
      </c>
    </row>
    <row r="19" spans="1:9" ht="11.25" customHeight="1">
      <c r="A19" s="460"/>
      <c r="B19" s="145" t="s">
        <v>93</v>
      </c>
      <c r="C19" s="160" t="s">
        <v>122</v>
      </c>
      <c r="D19" s="171">
        <f>VLOOKUP(B19,'17'!$A$3:AH$69,34)</f>
        <v>2.1333333333333333</v>
      </c>
      <c r="E19" s="193">
        <f>VLOOKUP(B19,'16'!$A$4:$E$70,5)</f>
        <v>8688</v>
      </c>
      <c r="F19" s="247">
        <f>VLOOKUP(B19,'14'!A$4:H$71,8,)</f>
        <v>0</v>
      </c>
      <c r="G19" s="194">
        <f>VLOOKUP(B19,'13'!A$4:J$70,10)</f>
        <v>6871723</v>
      </c>
      <c r="H19" s="194">
        <f>VLOOKUP(B19,'15'!$A$4:$C$70,3)</f>
        <v>159300</v>
      </c>
      <c r="I19" s="194">
        <f t="shared" si="1"/>
        <v>7031023</v>
      </c>
    </row>
    <row r="20" spans="1:9" ht="11.25" customHeight="1">
      <c r="A20" s="460"/>
      <c r="B20" s="145" t="s">
        <v>94</v>
      </c>
      <c r="C20" s="160" t="s">
        <v>118</v>
      </c>
      <c r="D20" s="171">
        <f>VLOOKUP(B20,'17'!$A$3:AH$69,34)</f>
        <v>1.5333333333333334</v>
      </c>
      <c r="E20" s="193">
        <f>VLOOKUP(B20,'16'!$A$4:$E$70,5)</f>
        <v>47305</v>
      </c>
      <c r="F20" s="247">
        <f>VLOOKUP(B20,'14'!A$4:H$71,8,)</f>
        <v>206040</v>
      </c>
      <c r="G20" s="194">
        <f>VLOOKUP(B20,'13'!A$4:J$70,10)</f>
        <v>28023209.640000001</v>
      </c>
      <c r="H20" s="194">
        <f>VLOOKUP(B20,'15'!$A$4:$C$70,3)</f>
        <v>1370776</v>
      </c>
      <c r="I20" s="194">
        <f t="shared" si="1"/>
        <v>29600025.640000001</v>
      </c>
    </row>
    <row r="21" spans="1:9" ht="11.25" customHeight="1">
      <c r="A21" s="460"/>
      <c r="B21" s="145" t="s">
        <v>95</v>
      </c>
      <c r="C21" s="160" t="s">
        <v>122</v>
      </c>
      <c r="D21" s="171">
        <f>VLOOKUP(B21,'17'!$A$3:AH$69,34)</f>
        <v>2.2000000000000002</v>
      </c>
      <c r="E21" s="193">
        <f>VLOOKUP(B21,'16'!$A$4:$E$70,5)</f>
        <v>1050</v>
      </c>
      <c r="F21" s="247">
        <f>VLOOKUP(B21,'14'!A$4:H$71,8,)</f>
        <v>0</v>
      </c>
      <c r="G21" s="194">
        <f>VLOOKUP(B21,'13'!A$4:J$70,10)</f>
        <v>775711</v>
      </c>
      <c r="H21" s="194">
        <f>VLOOKUP(B21,'15'!$A$4:$C$70,3)</f>
        <v>267716</v>
      </c>
      <c r="I21" s="194">
        <f t="shared" si="1"/>
        <v>1043427</v>
      </c>
    </row>
    <row r="22" spans="1:9" ht="12" customHeight="1">
      <c r="A22" s="460"/>
      <c r="B22" s="145" t="s">
        <v>96</v>
      </c>
      <c r="C22" s="160" t="s">
        <v>118</v>
      </c>
      <c r="D22" s="171">
        <f>VLOOKUP(B22,'17'!$A$3:AH$69,34)</f>
        <v>1.8</v>
      </c>
      <c r="E22" s="193">
        <f>VLOOKUP(B22,'16'!$A$4:$E$70,5)</f>
        <v>16231</v>
      </c>
      <c r="F22" s="247">
        <f>VLOOKUP(B22,'14'!A$4:H$71,8,)</f>
        <v>416691.21</v>
      </c>
      <c r="G22" s="194">
        <f>VLOOKUP(B22,'13'!A$4:J$70,10)</f>
        <v>11893998</v>
      </c>
      <c r="H22" s="194">
        <f>VLOOKUP(B22,'15'!$A$4:$C$70,3)</f>
        <v>86077</v>
      </c>
      <c r="I22" s="194">
        <f t="shared" si="1"/>
        <v>12396766.210000001</v>
      </c>
    </row>
    <row r="23" spans="1:9" ht="11.25" customHeight="1">
      <c r="A23" s="460"/>
      <c r="B23" s="145" t="s">
        <v>103</v>
      </c>
      <c r="C23" s="160" t="s">
        <v>122</v>
      </c>
      <c r="D23" s="171">
        <f>VLOOKUP(B23,'17'!$A$3:AH$69,34)</f>
        <v>2.2666666666666666</v>
      </c>
      <c r="E23" s="193">
        <f>VLOOKUP(B23,'16'!$A$4:$E$70,5)</f>
        <v>2424</v>
      </c>
      <c r="F23" s="247">
        <f>VLOOKUP(B23,'14'!A$4:H$71,8,)</f>
        <v>0</v>
      </c>
      <c r="G23" s="194">
        <f>VLOOKUP(B23,'13'!A$4:J$70,10)</f>
        <v>823840.33333333302</v>
      </c>
      <c r="H23" s="194">
        <f>VLOOKUP(B23,'15'!$A$4:$C$70,3)</f>
        <v>120982</v>
      </c>
      <c r="I23" s="194">
        <f t="shared" si="1"/>
        <v>944822.33333333302</v>
      </c>
    </row>
    <row r="24" spans="1:9" ht="11.25" customHeight="1">
      <c r="A24" s="460"/>
      <c r="B24" s="145" t="s">
        <v>108</v>
      </c>
      <c r="C24" s="160" t="s">
        <v>122</v>
      </c>
      <c r="D24" s="171">
        <f>VLOOKUP(B24,'17'!$A$3:AH$69,34)</f>
        <v>1.7333333333333334</v>
      </c>
      <c r="E24" s="193">
        <f>VLOOKUP(B24,'16'!$A$4:$E$70,5)</f>
        <v>2097</v>
      </c>
      <c r="F24" s="247">
        <f>VLOOKUP(B24,'14'!A$4:H$71,8,)</f>
        <v>0</v>
      </c>
      <c r="G24" s="194">
        <f>VLOOKUP(B24,'13'!A$4:J$70,10)</f>
        <v>831515</v>
      </c>
      <c r="H24" s="194">
        <f>VLOOKUP(B24,'15'!$A$4:$C$70,3)</f>
        <v>0</v>
      </c>
      <c r="I24" s="194">
        <f>F24+G24+H24</f>
        <v>831515</v>
      </c>
    </row>
    <row r="25" spans="1:9" ht="11.25" customHeight="1">
      <c r="A25" s="460"/>
      <c r="B25" s="145" t="s">
        <v>110</v>
      </c>
      <c r="C25" s="160" t="s">
        <v>122</v>
      </c>
      <c r="D25" s="171">
        <f>VLOOKUP(B25,'17'!$A$3:AH$69,34)</f>
        <v>1.8</v>
      </c>
      <c r="E25" s="193">
        <f>VLOOKUP(B25,'16'!$A$4:$E$70,5)</f>
        <v>10556</v>
      </c>
      <c r="F25" s="247">
        <f>VLOOKUP(B25,'14'!A$4:H$71,8,)</f>
        <v>0</v>
      </c>
      <c r="G25" s="194">
        <f>VLOOKUP(B25,'13'!A$4:J$70,10)</f>
        <v>7971663</v>
      </c>
      <c r="H25" s="194">
        <f>VLOOKUP(B25,'15'!$A$4:$C$70,3)</f>
        <v>897369</v>
      </c>
      <c r="I25" s="194">
        <f t="shared" ref="I25:I54" si="2">F25+G25+H25</f>
        <v>8869032</v>
      </c>
    </row>
    <row r="26" spans="1:9" ht="11.25" customHeight="1">
      <c r="A26" s="460"/>
      <c r="B26" s="145" t="s">
        <v>111</v>
      </c>
      <c r="C26" s="160" t="s">
        <v>122</v>
      </c>
      <c r="D26" s="171">
        <f>VLOOKUP(B26,'17'!$A$3:AH$69,34)</f>
        <v>2.2000000000000002</v>
      </c>
      <c r="E26" s="193">
        <f>VLOOKUP(B26,'16'!$A$4:$E$70,5)</f>
        <v>2182</v>
      </c>
      <c r="F26" s="247">
        <f>VLOOKUP(B26,'14'!A$4:H$71,8,)</f>
        <v>0</v>
      </c>
      <c r="G26" s="194">
        <f>VLOOKUP(B26,'13'!A$4:J$70,10)</f>
        <v>1143845</v>
      </c>
      <c r="H26" s="194">
        <f>VLOOKUP(B26,'15'!$A$4:$C$70,3)</f>
        <v>462133</v>
      </c>
      <c r="I26" s="194">
        <f t="shared" si="2"/>
        <v>1605978</v>
      </c>
    </row>
    <row r="27" spans="1:9" ht="11.25" customHeight="1">
      <c r="A27" s="460"/>
      <c r="B27" s="145" t="s">
        <v>112</v>
      </c>
      <c r="C27" s="160" t="s">
        <v>118</v>
      </c>
      <c r="D27" s="171">
        <f>VLOOKUP(B27,'17'!$A$3:AH$69,34)</f>
        <v>1.6</v>
      </c>
      <c r="E27" s="193">
        <f>VLOOKUP(B27,'16'!$A$4:$E$70,5)</f>
        <v>17671</v>
      </c>
      <c r="F27" s="247">
        <f>VLOOKUP(B27,'14'!A$4:H$71,8,)</f>
        <v>0</v>
      </c>
      <c r="G27" s="194">
        <f>VLOOKUP(B27,'13'!A$4:J$70,10)</f>
        <v>9567251</v>
      </c>
      <c r="H27" s="194">
        <f>VLOOKUP(B27,'15'!$A$4:$C$70,3)</f>
        <v>1232548</v>
      </c>
      <c r="I27" s="194">
        <f t="shared" si="2"/>
        <v>10799799</v>
      </c>
    </row>
    <row r="28" spans="1:9" ht="11.25" customHeight="1">
      <c r="A28" s="461"/>
      <c r="B28" s="145" t="s">
        <v>113</v>
      </c>
      <c r="C28" s="160" t="s">
        <v>122</v>
      </c>
      <c r="D28" s="171">
        <f>VLOOKUP(B28,'17'!$A$3:AH$69,34)</f>
        <v>2.2666666666666666</v>
      </c>
      <c r="E28" s="193">
        <f>VLOOKUP(B28,'16'!$A$4:$E$70,5)</f>
        <v>1521</v>
      </c>
      <c r="F28" s="247">
        <f>VLOOKUP(B28,'14'!A$4:H$71,8,)</f>
        <v>0</v>
      </c>
      <c r="G28" s="194">
        <f>VLOOKUP(B28,'13'!A$4:J$70,10)</f>
        <v>753197</v>
      </c>
      <c r="H28" s="194">
        <f>VLOOKUP(B28,'15'!$A$4:$C$70,3)</f>
        <v>0</v>
      </c>
      <c r="I28" s="194">
        <f t="shared" si="2"/>
        <v>753197</v>
      </c>
    </row>
    <row r="29" spans="1:9" ht="11.25" customHeight="1">
      <c r="A29" s="459" t="s">
        <v>134</v>
      </c>
      <c r="B29" s="146" t="s">
        <v>52</v>
      </c>
      <c r="C29" s="161" t="s">
        <v>122</v>
      </c>
      <c r="D29" s="168">
        <f>VLOOKUP(B29,'17'!$A$3:AH$69,34)</f>
        <v>2.5333333333333332</v>
      </c>
      <c r="E29" s="195">
        <f>VLOOKUP(B29,'16'!$A$4:$E$70,5)</f>
        <v>3605</v>
      </c>
      <c r="F29" s="248">
        <f>VLOOKUP(B29,'14'!A$4:H$71,8,)</f>
        <v>0</v>
      </c>
      <c r="G29" s="196">
        <f>VLOOKUP(B29,'13'!A$4:J$70,10)</f>
        <v>2281033</v>
      </c>
      <c r="H29" s="196">
        <f>VLOOKUP(B29,'15'!$A$4:$C$70,3)</f>
        <v>500</v>
      </c>
      <c r="I29" s="196">
        <f t="shared" si="2"/>
        <v>2281533</v>
      </c>
    </row>
    <row r="30" spans="1:9" ht="12" customHeight="1">
      <c r="A30" s="460"/>
      <c r="B30" s="146" t="s">
        <v>53</v>
      </c>
      <c r="C30" s="161" t="s">
        <v>118</v>
      </c>
      <c r="D30" s="168">
        <f>VLOOKUP(B30,'17'!$A$3:AH$69,34)</f>
        <v>2.4</v>
      </c>
      <c r="E30" s="195">
        <f>VLOOKUP(B30,'16'!$A$4:$E$70,5)</f>
        <v>8966</v>
      </c>
      <c r="F30" s="248">
        <f>VLOOKUP(B30,'14'!A$4:H$71,8,)</f>
        <v>167817.88</v>
      </c>
      <c r="G30" s="196">
        <f>VLOOKUP(B30,'13'!A$4:J$70,10)</f>
        <v>8757107</v>
      </c>
      <c r="H30" s="196">
        <f>VLOOKUP(B30,'15'!$A$4:$C$70,3)</f>
        <v>613892</v>
      </c>
      <c r="I30" s="196">
        <f t="shared" si="2"/>
        <v>9538816.8800000008</v>
      </c>
    </row>
    <row r="31" spans="1:9" ht="12" customHeight="1">
      <c r="A31" s="460"/>
      <c r="B31" s="146" t="s">
        <v>55</v>
      </c>
      <c r="C31" s="161" t="s">
        <v>118</v>
      </c>
      <c r="D31" s="168">
        <f>VLOOKUP(B31,'17'!$A$3:AH$69,34)</f>
        <v>2.6666666666666665</v>
      </c>
      <c r="E31" s="195">
        <f>VLOOKUP(B31,'16'!$A$4:$E$70,5)</f>
        <v>25288</v>
      </c>
      <c r="F31" s="248">
        <f>VLOOKUP(B31,'14'!A$4:H$71,8,)</f>
        <v>981412</v>
      </c>
      <c r="G31" s="196">
        <f>VLOOKUP(B31,'13'!A$4:J$70,10)</f>
        <v>19547873</v>
      </c>
      <c r="H31" s="196">
        <f>VLOOKUP(B31,'15'!$A$4:$C$70,3)</f>
        <v>2834260</v>
      </c>
      <c r="I31" s="196">
        <f t="shared" si="2"/>
        <v>23363545</v>
      </c>
    </row>
    <row r="32" spans="1:9" ht="11.25" customHeight="1">
      <c r="A32" s="460"/>
      <c r="B32" s="146" t="s">
        <v>56</v>
      </c>
      <c r="C32" s="161" t="s">
        <v>122</v>
      </c>
      <c r="D32" s="168">
        <f>VLOOKUP(B32,'17'!$A$3:AH$69,34)</f>
        <v>2.5333333333333332</v>
      </c>
      <c r="E32" s="195">
        <f>VLOOKUP(B32,'16'!$A$4:$E$70,5)</f>
        <v>7227</v>
      </c>
      <c r="F32" s="248">
        <f>VLOOKUP(B32,'14'!A$4:H$71,8,)</f>
        <v>0</v>
      </c>
      <c r="G32" s="196">
        <f>VLOOKUP(B32,'13'!A$4:J$70,10)</f>
        <v>3914124</v>
      </c>
      <c r="H32" s="196">
        <f>VLOOKUP(B32,'15'!$A$4:$C$70,3)</f>
        <v>1519805</v>
      </c>
      <c r="I32" s="196">
        <f t="shared" si="2"/>
        <v>5433929</v>
      </c>
    </row>
    <row r="33" spans="1:9" ht="11.25" customHeight="1">
      <c r="A33" s="460"/>
      <c r="B33" s="146" t="s">
        <v>57</v>
      </c>
      <c r="C33" s="161" t="s">
        <v>122</v>
      </c>
      <c r="D33" s="168">
        <f>VLOOKUP(B33,'17'!$A$3:AH$69,34)</f>
        <v>3.0666666666666669</v>
      </c>
      <c r="E33" s="195">
        <f>VLOOKUP(B33,'16'!$A$4:$E$70,5)</f>
        <v>3764</v>
      </c>
      <c r="F33" s="248">
        <f>VLOOKUP(B33,'14'!A$4:H$71,8,)</f>
        <v>151118</v>
      </c>
      <c r="G33" s="196">
        <f>VLOOKUP(B33,'13'!A$4:J$70,10)</f>
        <v>1336594</v>
      </c>
      <c r="H33" s="196">
        <f>VLOOKUP(B33,'15'!$A$4:$C$70,3)</f>
        <v>328146</v>
      </c>
      <c r="I33" s="196">
        <f t="shared" si="2"/>
        <v>1815858</v>
      </c>
    </row>
    <row r="34" spans="1:9" ht="11.25" customHeight="1">
      <c r="A34" s="460"/>
      <c r="B34" s="146" t="s">
        <v>59</v>
      </c>
      <c r="C34" s="161" t="s">
        <v>122</v>
      </c>
      <c r="D34" s="168">
        <f>VLOOKUP(B34,'17'!$A$3:AH$69,34)</f>
        <v>2.4666666666666668</v>
      </c>
      <c r="E34" s="195">
        <f>VLOOKUP(B34,'16'!$A$4:$E$70,5)</f>
        <v>7243</v>
      </c>
      <c r="F34" s="248">
        <f>VLOOKUP(B34,'14'!A$4:H$71,8,)</f>
        <v>200760</v>
      </c>
      <c r="G34" s="196">
        <f>VLOOKUP(B34,'13'!A$4:J$70,10)</f>
        <v>5166583</v>
      </c>
      <c r="H34" s="196">
        <f>VLOOKUP(B34,'15'!$A$4:$C$70,3)</f>
        <v>1563032</v>
      </c>
      <c r="I34" s="196">
        <f t="shared" si="2"/>
        <v>6930375</v>
      </c>
    </row>
    <row r="35" spans="1:9" ht="11.25" customHeight="1">
      <c r="A35" s="460"/>
      <c r="B35" s="146" t="s">
        <v>60</v>
      </c>
      <c r="C35" s="161" t="s">
        <v>122</v>
      </c>
      <c r="D35" s="168">
        <f>VLOOKUP(B35,'17'!$A$3:AH$69,34)</f>
        <v>2.4666666666666668</v>
      </c>
      <c r="E35" s="195">
        <f>VLOOKUP(B35,'16'!$A$4:$E$70,5)</f>
        <v>219</v>
      </c>
      <c r="F35" s="248">
        <f>VLOOKUP(B35,'14'!A$4:H$71,8,)</f>
        <v>0</v>
      </c>
      <c r="G35" s="196">
        <f>VLOOKUP(B35,'13'!A$4:J$70,10)</f>
        <v>119087</v>
      </c>
      <c r="H35" s="196">
        <f>VLOOKUP(B35,'15'!$A$4:$C$70,3)</f>
        <v>0</v>
      </c>
      <c r="I35" s="196">
        <f t="shared" si="2"/>
        <v>119087</v>
      </c>
    </row>
    <row r="36" spans="1:9" ht="11.25" customHeight="1">
      <c r="A36" s="460"/>
      <c r="B36" s="146" t="s">
        <v>61</v>
      </c>
      <c r="C36" s="161" t="s">
        <v>122</v>
      </c>
      <c r="D36" s="168">
        <f>VLOOKUP(B36,'17'!$A$3:AH$69,34)</f>
        <v>2.3333333333333335</v>
      </c>
      <c r="E36" s="195">
        <f>VLOOKUP(B36,'16'!$A$4:$E$70,5)</f>
        <v>3487</v>
      </c>
      <c r="F36" s="248">
        <f>VLOOKUP(B36,'14'!A$4:H$71,8,)</f>
        <v>0</v>
      </c>
      <c r="G36" s="196">
        <f>VLOOKUP(B36,'13'!A$4:J$70,10)</f>
        <v>1249851</v>
      </c>
      <c r="H36" s="196">
        <f>VLOOKUP(B36,'15'!$A$4:$C$70,3)</f>
        <v>56178</v>
      </c>
      <c r="I36" s="196">
        <f t="shared" si="2"/>
        <v>1306029</v>
      </c>
    </row>
    <row r="37" spans="1:9" ht="12" customHeight="1">
      <c r="A37" s="460"/>
      <c r="B37" s="146" t="s">
        <v>66</v>
      </c>
      <c r="C37" s="161" t="s">
        <v>122</v>
      </c>
      <c r="D37" s="168">
        <f>VLOOKUP(B37,'17'!$A$3:AH$69,34)</f>
        <v>2.3333333333333335</v>
      </c>
      <c r="E37" s="195">
        <f>VLOOKUP(B37,'16'!$A$4:$E$70,5)</f>
        <v>2205</v>
      </c>
      <c r="F37" s="248">
        <f>VLOOKUP(B37,'14'!A$4:H$71,8,)</f>
        <v>0</v>
      </c>
      <c r="G37" s="196">
        <f>VLOOKUP(B37,'13'!A$4:J$70,10)</f>
        <v>1267360</v>
      </c>
      <c r="H37" s="196">
        <f>VLOOKUP(B37,'15'!$A$4:$C$70,3)</f>
        <v>678815</v>
      </c>
      <c r="I37" s="196">
        <f t="shared" si="2"/>
        <v>1946175</v>
      </c>
    </row>
    <row r="38" spans="1:9" ht="11.25" customHeight="1">
      <c r="A38" s="460"/>
      <c r="B38" s="146" t="s">
        <v>68</v>
      </c>
      <c r="C38" s="161" t="s">
        <v>122</v>
      </c>
      <c r="D38" s="168">
        <f>VLOOKUP(B38,'17'!$A$3:AH$69,34)</f>
        <v>2.9333333333333331</v>
      </c>
      <c r="E38" s="195">
        <f>VLOOKUP(B38,'16'!$A$4:$E$70,5)</f>
        <v>5070</v>
      </c>
      <c r="F38" s="248">
        <f>VLOOKUP(B38,'14'!A$4:H$71,8,)</f>
        <v>114293</v>
      </c>
      <c r="G38" s="196">
        <f>VLOOKUP(B38,'13'!A$4:J$70,10)</f>
        <v>2833028</v>
      </c>
      <c r="H38" s="196">
        <f>VLOOKUP(B38,'15'!$A$4:$C$70,3)</f>
        <v>519539</v>
      </c>
      <c r="I38" s="196">
        <f t="shared" si="2"/>
        <v>3466860</v>
      </c>
    </row>
    <row r="39" spans="1:9" ht="12" customHeight="1">
      <c r="A39" s="460"/>
      <c r="B39" s="146" t="s">
        <v>75</v>
      </c>
      <c r="C39" s="161" t="s">
        <v>122</v>
      </c>
      <c r="D39" s="168">
        <f>VLOOKUP(B39,'17'!$A$3:AH$69,34)</f>
        <v>2.3333333333333335</v>
      </c>
      <c r="E39" s="195">
        <f>VLOOKUP(B39,'16'!$A$4:$E$70,5)</f>
        <v>182</v>
      </c>
      <c r="F39" s="248">
        <f>VLOOKUP(B39,'14'!A$4:H$71,8,)</f>
        <v>0</v>
      </c>
      <c r="G39" s="196">
        <f>VLOOKUP(B39,'13'!A$4:J$70,10)</f>
        <v>141623</v>
      </c>
      <c r="H39" s="196">
        <f>VLOOKUP(B39,'15'!$A$4:$C$70,3)</f>
        <v>0</v>
      </c>
      <c r="I39" s="196">
        <f t="shared" si="2"/>
        <v>141623</v>
      </c>
    </row>
    <row r="40" spans="1:9" ht="12" customHeight="1">
      <c r="A40" s="460"/>
      <c r="B40" s="146" t="s">
        <v>76</v>
      </c>
      <c r="C40" s="161" t="s">
        <v>122</v>
      </c>
      <c r="D40" s="168">
        <f>VLOOKUP(B40,'17'!$A$3:AH$69,34)</f>
        <v>2.4</v>
      </c>
      <c r="E40" s="195">
        <f>VLOOKUP(B40,'16'!$A$4:$E$70,5)</f>
        <v>9947</v>
      </c>
      <c r="F40" s="248">
        <f>VLOOKUP(B40,'14'!A$4:H$71,8,)</f>
        <v>0</v>
      </c>
      <c r="G40" s="196">
        <f>VLOOKUP(B40,'13'!A$4:J$70,10)</f>
        <v>2928577</v>
      </c>
      <c r="H40" s="196">
        <f>VLOOKUP(B40,'15'!$A$4:$C$70,3)</f>
        <v>761360</v>
      </c>
      <c r="I40" s="196">
        <f t="shared" si="2"/>
        <v>3689937</v>
      </c>
    </row>
    <row r="41" spans="1:9" ht="11.25" customHeight="1">
      <c r="A41" s="460"/>
      <c r="B41" s="146" t="s">
        <v>79</v>
      </c>
      <c r="C41" s="161" t="s">
        <v>122</v>
      </c>
      <c r="D41" s="168">
        <f>VLOOKUP(B41,'17'!$A$3:AH$69,34)</f>
        <v>2.8</v>
      </c>
      <c r="E41" s="195">
        <f>VLOOKUP(B41,'16'!$A$4:$E$70,5)</f>
        <v>2497</v>
      </c>
      <c r="F41" s="248">
        <f>VLOOKUP(B41,'14'!A$4:H$71,8,)</f>
        <v>61892.06</v>
      </c>
      <c r="G41" s="196">
        <f>VLOOKUP(B41,'13'!A$4:J$70,10)</f>
        <v>1162742</v>
      </c>
      <c r="H41" s="196">
        <f>VLOOKUP(B41,'15'!$A$4:$C$70,3)</f>
        <v>48686</v>
      </c>
      <c r="I41" s="196">
        <f t="shared" si="2"/>
        <v>1273320.06</v>
      </c>
    </row>
    <row r="42" spans="1:9" ht="11.25" customHeight="1">
      <c r="A42" s="460"/>
      <c r="B42" s="146" t="s">
        <v>80</v>
      </c>
      <c r="C42" s="161" t="s">
        <v>122</v>
      </c>
      <c r="D42" s="168">
        <f>VLOOKUP(B42,'17'!$A$3:AH$69,34)</f>
        <v>2.6</v>
      </c>
      <c r="E42" s="195">
        <f>VLOOKUP(B42,'16'!$A$4:$E$70,5)</f>
        <v>4497</v>
      </c>
      <c r="F42" s="248">
        <f>VLOOKUP(B42,'14'!A$4:H$71,8,)</f>
        <v>0</v>
      </c>
      <c r="G42" s="196">
        <f>VLOOKUP(B42,'13'!A$4:J$70,10)</f>
        <v>2375030</v>
      </c>
      <c r="H42" s="196">
        <f>VLOOKUP(B42,'15'!$A$4:$C$70,3)</f>
        <v>389891</v>
      </c>
      <c r="I42" s="196">
        <f t="shared" si="2"/>
        <v>2764921</v>
      </c>
    </row>
    <row r="43" spans="1:9" ht="11.25" customHeight="1">
      <c r="A43" s="460"/>
      <c r="B43" s="146" t="s">
        <v>81</v>
      </c>
      <c r="C43" s="161" t="s">
        <v>122</v>
      </c>
      <c r="D43" s="168">
        <f>VLOOKUP(B43,'17'!$A$3:AH$69,34)</f>
        <v>2.9333333333333331</v>
      </c>
      <c r="E43" s="195">
        <f>VLOOKUP(B43,'16'!$A$4:$E$70,5)</f>
        <v>2593</v>
      </c>
      <c r="F43" s="248">
        <f>VLOOKUP(B43,'14'!A$4:H$71,8,)</f>
        <v>0</v>
      </c>
      <c r="G43" s="196">
        <f>VLOOKUP(B43,'13'!A$4:J$70,10)</f>
        <v>1145873</v>
      </c>
      <c r="H43" s="196">
        <f>VLOOKUP(B43,'15'!$A$4:$C$70,3)</f>
        <v>219649</v>
      </c>
      <c r="I43" s="196">
        <f t="shared" si="2"/>
        <v>1365522</v>
      </c>
    </row>
    <row r="44" spans="1:9" ht="11.25" customHeight="1">
      <c r="A44" s="460"/>
      <c r="B44" s="146" t="s">
        <v>83</v>
      </c>
      <c r="C44" s="161" t="s">
        <v>118</v>
      </c>
      <c r="D44" s="168">
        <f>VLOOKUP(B44,'17'!$A$3:AH$69,34)</f>
        <v>2.4666666666666668</v>
      </c>
      <c r="E44" s="195">
        <f>VLOOKUP(B44,'16'!$A$4:$E$70,5)</f>
        <v>11559</v>
      </c>
      <c r="F44" s="248">
        <f>VLOOKUP(B44,'14'!A$4:H$71,8,)</f>
        <v>0</v>
      </c>
      <c r="G44" s="196">
        <f>VLOOKUP(B44,'13'!A$4:J$70,10)</f>
        <v>10901143</v>
      </c>
      <c r="H44" s="196">
        <f>VLOOKUP(B44,'15'!$A$4:$C$70,3)</f>
        <v>1688250</v>
      </c>
      <c r="I44" s="196">
        <f t="shared" si="2"/>
        <v>12589393</v>
      </c>
    </row>
    <row r="45" spans="1:9" ht="11.25" customHeight="1">
      <c r="A45" s="460"/>
      <c r="B45" s="146" t="s">
        <v>85</v>
      </c>
      <c r="C45" s="161" t="s">
        <v>122</v>
      </c>
      <c r="D45" s="168">
        <f>VLOOKUP(B45,'17'!$A$3:AH$69,34)</f>
        <v>2.6</v>
      </c>
      <c r="E45" s="195">
        <f>VLOOKUP(B45,'16'!$A$4:$E$70,5)</f>
        <v>4866</v>
      </c>
      <c r="F45" s="248">
        <f>VLOOKUP(B45,'14'!A$4:H$71,8,)</f>
        <v>811049.78</v>
      </c>
      <c r="G45" s="196">
        <f>VLOOKUP(B45,'13'!A$4:J$70,10)</f>
        <v>4550699</v>
      </c>
      <c r="H45" s="196">
        <f>VLOOKUP(B45,'15'!$A$4:$C$70,3)</f>
        <v>561630</v>
      </c>
      <c r="I45" s="196">
        <f t="shared" si="2"/>
        <v>5923378.7800000003</v>
      </c>
    </row>
    <row r="46" spans="1:9" ht="11.25" customHeight="1">
      <c r="A46" s="460"/>
      <c r="B46" s="146" t="s">
        <v>86</v>
      </c>
      <c r="C46" s="161" t="s">
        <v>118</v>
      </c>
      <c r="D46" s="168">
        <f>VLOOKUP(B46,'17'!$A$3:AH$69,34)</f>
        <v>2.5333333333333332</v>
      </c>
      <c r="E46" s="195">
        <f>VLOOKUP(B46,'16'!$A$4:$E$70,5)</f>
        <v>8458</v>
      </c>
      <c r="F46" s="248">
        <f>VLOOKUP(B46,'14'!A$4:H$71,8,)</f>
        <v>440960</v>
      </c>
      <c r="G46" s="196">
        <f>VLOOKUP(B46,'13'!A$4:J$70,10)</f>
        <v>2993943</v>
      </c>
      <c r="H46" s="196">
        <f>VLOOKUP(B46,'15'!$A$4:$C$70,3)</f>
        <v>433741</v>
      </c>
      <c r="I46" s="196">
        <f t="shared" si="2"/>
        <v>3868644</v>
      </c>
    </row>
    <row r="47" spans="1:9" ht="11.25" customHeight="1">
      <c r="A47" s="460"/>
      <c r="B47" s="146" t="s">
        <v>88</v>
      </c>
      <c r="C47" s="161" t="s">
        <v>118</v>
      </c>
      <c r="D47" s="168">
        <f>VLOOKUP(B47,'17'!$A$3:AH$69,34)</f>
        <v>2.9333333333333331</v>
      </c>
      <c r="E47" s="195">
        <f>VLOOKUP(B47,'16'!$A$4:$E$70,5)</f>
        <v>16528</v>
      </c>
      <c r="F47" s="248">
        <f>VLOOKUP(B47,'14'!A$4:H$71,8,)</f>
        <v>461388.35</v>
      </c>
      <c r="G47" s="196">
        <f>VLOOKUP(B47,'13'!A$4:J$70,10)</f>
        <v>10466158</v>
      </c>
      <c r="H47" s="196">
        <f>VLOOKUP(B47,'15'!$A$4:$C$70,3)</f>
        <v>1240914</v>
      </c>
      <c r="I47" s="196">
        <f t="shared" si="2"/>
        <v>12168460.35</v>
      </c>
    </row>
    <row r="48" spans="1:9" ht="12" customHeight="1">
      <c r="A48" s="460"/>
      <c r="B48" s="146" t="s">
        <v>89</v>
      </c>
      <c r="C48" s="161" t="s">
        <v>122</v>
      </c>
      <c r="D48" s="168">
        <f>VLOOKUP(B48,'17'!$A$3:AH$69,34)</f>
        <v>2.5333333333333332</v>
      </c>
      <c r="E48" s="195">
        <f>VLOOKUP(B48,'16'!$A$4:$E$70,5)</f>
        <v>6449</v>
      </c>
      <c r="F48" s="248">
        <f>VLOOKUP(B48,'14'!A$4:H$71,8,)</f>
        <v>0</v>
      </c>
      <c r="G48" s="196">
        <f>VLOOKUP(B48,'13'!A$4:J$70,10)</f>
        <v>4565146</v>
      </c>
      <c r="H48" s="196">
        <f>VLOOKUP(B48,'15'!$A$4:$C$70,3)</f>
        <v>1101433</v>
      </c>
      <c r="I48" s="196">
        <f t="shared" si="2"/>
        <v>5666579</v>
      </c>
    </row>
    <row r="49" spans="1:9" ht="12" customHeight="1">
      <c r="A49" s="460"/>
      <c r="B49" s="146" t="s">
        <v>91</v>
      </c>
      <c r="C49" s="161" t="s">
        <v>122</v>
      </c>
      <c r="D49" s="168">
        <f>VLOOKUP(B49,'17'!$A$3:AH$69,34)</f>
        <v>2.6666666666666665</v>
      </c>
      <c r="E49" s="195">
        <f>VLOOKUP(B49,'16'!$A$4:$E$70,5)</f>
        <v>5962</v>
      </c>
      <c r="F49" s="248">
        <f>VLOOKUP(B49,'14'!A$4:H$71,8,)</f>
        <v>0</v>
      </c>
      <c r="G49" s="196">
        <f>VLOOKUP(B49,'13'!A$4:J$70,10)</f>
        <v>3431958</v>
      </c>
      <c r="H49" s="196">
        <f>VLOOKUP(B49,'15'!$A$4:$C$70,3)</f>
        <v>1066346</v>
      </c>
      <c r="I49" s="196">
        <f t="shared" si="2"/>
        <v>4498304</v>
      </c>
    </row>
    <row r="50" spans="1:9" ht="11.25" customHeight="1">
      <c r="A50" s="460"/>
      <c r="B50" s="146" t="s">
        <v>92</v>
      </c>
      <c r="C50" s="161" t="s">
        <v>122</v>
      </c>
      <c r="D50" s="168">
        <f>VLOOKUP(B50,'17'!$A$3:AH$69,34)</f>
        <v>2.7333333333333334</v>
      </c>
      <c r="E50" s="195">
        <f>VLOOKUP(B50,'16'!$A$4:$E$70,5)</f>
        <v>2922</v>
      </c>
      <c r="F50" s="248">
        <f>VLOOKUP(B50,'14'!A$4:H$71,8,)</f>
        <v>0</v>
      </c>
      <c r="G50" s="196">
        <f>VLOOKUP(B50,'13'!A$4:J$70,10)</f>
        <v>1385014.333333333</v>
      </c>
      <c r="H50" s="196">
        <f>VLOOKUP(B50,'15'!$A$4:$C$70,3)</f>
        <v>0</v>
      </c>
      <c r="I50" s="196">
        <f t="shared" si="2"/>
        <v>1385014.333333333</v>
      </c>
    </row>
    <row r="51" spans="1:9" ht="11.25" customHeight="1">
      <c r="A51" s="460"/>
      <c r="B51" s="146" t="s">
        <v>97</v>
      </c>
      <c r="C51" s="161" t="s">
        <v>122</v>
      </c>
      <c r="D51" s="168">
        <f>VLOOKUP(B51,'17'!$A$3:AH$69,34)</f>
        <v>2.9333333333333331</v>
      </c>
      <c r="E51" s="195">
        <f>VLOOKUP(B51,'16'!$A$4:$E$70,5)</f>
        <v>5273</v>
      </c>
      <c r="F51" s="248">
        <f>VLOOKUP(B51,'14'!A$4:H$71,8,)</f>
        <v>127574</v>
      </c>
      <c r="G51" s="196">
        <f>VLOOKUP(B51,'13'!A$4:J$70,10)</f>
        <v>1916345</v>
      </c>
      <c r="H51" s="196">
        <f>VLOOKUP(B51,'15'!$A$4:$C$70,3)</f>
        <v>828868</v>
      </c>
      <c r="I51" s="196">
        <f t="shared" si="2"/>
        <v>2872787</v>
      </c>
    </row>
    <row r="52" spans="1:9" ht="12.75" customHeight="1">
      <c r="A52" s="460"/>
      <c r="B52" s="146" t="s">
        <v>98</v>
      </c>
      <c r="C52" s="161" t="s">
        <v>122</v>
      </c>
      <c r="D52" s="168">
        <f>VLOOKUP(B52,'17'!$A$3:AH$69,34)</f>
        <v>2.4666666666666668</v>
      </c>
      <c r="E52" s="195">
        <f>VLOOKUP(B52,'16'!$A$4:$E$70,5)</f>
        <v>2761</v>
      </c>
      <c r="F52" s="248">
        <f>VLOOKUP(B52,'14'!A$4:H$71,8,)</f>
        <v>0</v>
      </c>
      <c r="G52" s="196">
        <f>VLOOKUP(B52,'13'!A$4:J$70,10)</f>
        <v>1384182</v>
      </c>
      <c r="H52" s="196">
        <f>VLOOKUP(B52,'15'!$A$4:$C$70,3)</f>
        <v>48473</v>
      </c>
      <c r="I52" s="196">
        <f t="shared" si="2"/>
        <v>1432655</v>
      </c>
    </row>
    <row r="53" spans="1:9" ht="12" customHeight="1">
      <c r="A53" s="460"/>
      <c r="B53" s="146" t="s">
        <v>101</v>
      </c>
      <c r="C53" s="161" t="s">
        <v>122</v>
      </c>
      <c r="D53" s="168">
        <f>VLOOKUP(B53,'17'!$A$3:AH$69,34)</f>
        <v>2.9333333333333331</v>
      </c>
      <c r="E53" s="195">
        <f>VLOOKUP(B53,'16'!$A$4:$E$70,5)</f>
        <v>974</v>
      </c>
      <c r="F53" s="248">
        <f>VLOOKUP(B53,'14'!A$4:H$71,8,)</f>
        <v>79613</v>
      </c>
      <c r="G53" s="196">
        <f>VLOOKUP(B53,'13'!A$4:J$70,10)</f>
        <v>279529</v>
      </c>
      <c r="H53" s="196">
        <f>VLOOKUP(B53,'15'!$A$4:$C$70,3)</f>
        <v>0</v>
      </c>
      <c r="I53" s="196">
        <f t="shared" si="2"/>
        <v>359142</v>
      </c>
    </row>
    <row r="54" spans="1:9" ht="12" customHeight="1">
      <c r="A54" s="460"/>
      <c r="B54" s="146" t="s">
        <v>102</v>
      </c>
      <c r="C54" s="161" t="s">
        <v>122</v>
      </c>
      <c r="D54" s="168">
        <f>VLOOKUP(B54,'17'!$A$3:AH$69,34)</f>
        <v>2.6666666666666665</v>
      </c>
      <c r="E54" s="195">
        <f>VLOOKUP(B54,'16'!$A$4:$E$70,5)</f>
        <v>7711</v>
      </c>
      <c r="F54" s="248">
        <f>VLOOKUP(B54,'14'!A$4:H$71,8,)</f>
        <v>0</v>
      </c>
      <c r="G54" s="196">
        <f>VLOOKUP(B54,'13'!A$4:J$70,10)</f>
        <v>3539460</v>
      </c>
      <c r="H54" s="196">
        <f>VLOOKUP(B54,'15'!$A$4:$C$70,3)</f>
        <v>610171</v>
      </c>
      <c r="I54" s="196">
        <f t="shared" si="2"/>
        <v>4149631</v>
      </c>
    </row>
    <row r="55" spans="1:9" ht="11.25" customHeight="1">
      <c r="A55" s="460"/>
      <c r="B55" s="146" t="s">
        <v>104</v>
      </c>
      <c r="C55" s="161" t="s">
        <v>122</v>
      </c>
      <c r="D55" s="168">
        <f>VLOOKUP(B55,'17'!$A$3:AH$69,34)</f>
        <v>2.3333333333333335</v>
      </c>
      <c r="E55" s="195">
        <f>VLOOKUP(B55,'16'!$A$4:$E$70,5)</f>
        <v>3702</v>
      </c>
      <c r="F55" s="248">
        <f>VLOOKUP(B55,'14'!A$4:H$71,8,)</f>
        <v>243111</v>
      </c>
      <c r="G55" s="196">
        <f>VLOOKUP(B55,'13'!A$4:J$70,10)</f>
        <v>1387785</v>
      </c>
      <c r="H55" s="196">
        <f>VLOOKUP(B55,'15'!$A$4:$C$70,3)</f>
        <v>915668</v>
      </c>
      <c r="I55" s="196">
        <f>F55+G55+H55</f>
        <v>2546564</v>
      </c>
    </row>
    <row r="56" spans="1:9" ht="11.25" customHeight="1">
      <c r="A56" s="460"/>
      <c r="B56" s="146" t="s">
        <v>105</v>
      </c>
      <c r="C56" s="161" t="s">
        <v>122</v>
      </c>
      <c r="D56" s="168">
        <f>VLOOKUP(B56,'17'!$A$3:AH$69,34)</f>
        <v>2.4</v>
      </c>
      <c r="E56" s="195">
        <f>VLOOKUP(B56,'16'!$A$4:$E$70,5)</f>
        <v>255</v>
      </c>
      <c r="F56" s="248">
        <f>VLOOKUP(B56,'14'!A$4:H$71,8,)</f>
        <v>0</v>
      </c>
      <c r="G56" s="196">
        <f>VLOOKUP(B56,'13'!A$4:J$70,10)</f>
        <v>179136</v>
      </c>
      <c r="H56" s="196">
        <f>VLOOKUP(B56,'15'!$A$4:$C$70,3)</f>
        <v>0</v>
      </c>
      <c r="I56" s="196">
        <f t="shared" ref="I56:I69" si="3">F56+G56+H56</f>
        <v>179136</v>
      </c>
    </row>
    <row r="57" spans="1:9" ht="11.25" customHeight="1">
      <c r="A57" s="460"/>
      <c r="B57" s="146" t="s">
        <v>106</v>
      </c>
      <c r="C57" s="161" t="s">
        <v>122</v>
      </c>
      <c r="D57" s="168">
        <f>VLOOKUP(B57,'17'!$A$3:AH$69,34)</f>
        <v>2.7333333333333334</v>
      </c>
      <c r="E57" s="195">
        <f>VLOOKUP(B57,'16'!$A$4:$E$70,5)</f>
        <v>2173</v>
      </c>
      <c r="F57" s="248">
        <f>VLOOKUP(B57,'14'!A$4:H$71,8,)</f>
        <v>140506</v>
      </c>
      <c r="G57" s="196">
        <f>VLOOKUP(B57,'13'!A$4:J$70,10)</f>
        <v>746441</v>
      </c>
      <c r="H57" s="196">
        <f>VLOOKUP(B57,'15'!$A$4:$C$70,3)</f>
        <v>368166</v>
      </c>
      <c r="I57" s="196">
        <f t="shared" si="3"/>
        <v>1255113</v>
      </c>
    </row>
    <row r="58" spans="1:9" ht="12" customHeight="1">
      <c r="A58" s="460"/>
      <c r="B58" s="146" t="s">
        <v>107</v>
      </c>
      <c r="C58" s="161" t="s">
        <v>122</v>
      </c>
      <c r="D58" s="168">
        <f>VLOOKUP(B58,'17'!$A$3:AH$69,34)</f>
        <v>2.6</v>
      </c>
      <c r="E58" s="195">
        <f>VLOOKUP(B58,'16'!$A$4:$E$70,5)</f>
        <v>2227</v>
      </c>
      <c r="F58" s="248">
        <f>VLOOKUP(B58,'14'!A$4:H$71,8,)</f>
        <v>0</v>
      </c>
      <c r="G58" s="196">
        <f>VLOOKUP(B58,'13'!A$4:J$70,10)</f>
        <v>1229851</v>
      </c>
      <c r="H58" s="196">
        <f>VLOOKUP(B58,'15'!$A$4:$C$70,3)</f>
        <v>0</v>
      </c>
      <c r="I58" s="196">
        <f t="shared" si="3"/>
        <v>1229851</v>
      </c>
    </row>
    <row r="59" spans="1:9" ht="12" customHeight="1">
      <c r="A59" s="460"/>
      <c r="B59" s="146" t="s">
        <v>109</v>
      </c>
      <c r="C59" s="161" t="s">
        <v>122</v>
      </c>
      <c r="D59" s="168">
        <f>VLOOKUP(B59,'17'!$A$3:AH$69,34)</f>
        <v>2.7333333333333334</v>
      </c>
      <c r="E59" s="195">
        <f>VLOOKUP(B59,'16'!$A$4:$E$70,5)</f>
        <v>2088</v>
      </c>
      <c r="F59" s="248">
        <f>VLOOKUP(B59,'14'!A$4:H$71,8,)</f>
        <v>0</v>
      </c>
      <c r="G59" s="196">
        <f>VLOOKUP(B59,'13'!A$4:J$70,10)</f>
        <v>999230.5</v>
      </c>
      <c r="H59" s="196">
        <f>VLOOKUP(B59,'15'!$A$4:$C$70,3)</f>
        <v>663969</v>
      </c>
      <c r="I59" s="196">
        <f t="shared" si="3"/>
        <v>1663199.5</v>
      </c>
    </row>
    <row r="60" spans="1:9" ht="11.25" customHeight="1">
      <c r="A60" s="461"/>
      <c r="B60" s="146" t="s">
        <v>114</v>
      </c>
      <c r="C60" s="161" t="s">
        <v>118</v>
      </c>
      <c r="D60" s="168">
        <f>VLOOKUP(B60,'17'!$A$3:AH$69,34)</f>
        <v>2.5333333333333332</v>
      </c>
      <c r="E60" s="195">
        <f>VLOOKUP(B60,'16'!$A$4:$E$70,5)</f>
        <v>26592</v>
      </c>
      <c r="F60" s="248">
        <f>VLOOKUP(B60,'14'!A$4:H$71,8,)</f>
        <v>121609.48</v>
      </c>
      <c r="G60" s="196">
        <f>VLOOKUP(B60,'13'!A$4:J$70,10)</f>
        <v>11966962.779999999</v>
      </c>
      <c r="H60" s="196">
        <f>VLOOKUP(B60,'15'!$A$4:$C$70,3)</f>
        <v>631246</v>
      </c>
      <c r="I60" s="196">
        <f t="shared" si="3"/>
        <v>12719818.26</v>
      </c>
    </row>
    <row r="61" spans="1:9" ht="11.25" customHeight="1">
      <c r="A61" s="459" t="s">
        <v>135</v>
      </c>
      <c r="B61" s="147" t="s">
        <v>65</v>
      </c>
      <c r="C61" s="162" t="s">
        <v>122</v>
      </c>
      <c r="D61" s="165">
        <f>VLOOKUP(B61,'17'!$A$3:AH$69,34)</f>
        <v>3.1333333333333333</v>
      </c>
      <c r="E61" s="197">
        <f>VLOOKUP(B61,'16'!$A$4:$E$70,5)</f>
        <v>4053</v>
      </c>
      <c r="F61" s="249">
        <f>VLOOKUP(B61,'14'!A$4:H$71,8,)</f>
        <v>0</v>
      </c>
      <c r="G61" s="198">
        <f>VLOOKUP(B61,'13'!A$4:J$70,10)</f>
        <v>1935973</v>
      </c>
      <c r="H61" s="198">
        <f>VLOOKUP(B61,'15'!$A$4:$C$70,3)</f>
        <v>446180</v>
      </c>
      <c r="I61" s="198">
        <f t="shared" si="3"/>
        <v>2382153</v>
      </c>
    </row>
    <row r="62" spans="1:9" ht="11.25" customHeight="1">
      <c r="A62" s="460"/>
      <c r="B62" s="147" t="s">
        <v>70</v>
      </c>
      <c r="C62" s="162" t="s">
        <v>118</v>
      </c>
      <c r="D62" s="165">
        <f>VLOOKUP(B62,'17'!$A$3:AH$69,34)</f>
        <v>3.1333333333333333</v>
      </c>
      <c r="E62" s="197">
        <f>VLOOKUP(B62,'16'!$A$4:$E$70,5)</f>
        <v>16794</v>
      </c>
      <c r="F62" s="249">
        <f>VLOOKUP(B62,'14'!A$4:H$71,8,)</f>
        <v>0</v>
      </c>
      <c r="G62" s="198">
        <f>VLOOKUP(B62,'13'!A$4:J$70,10)</f>
        <v>18694436</v>
      </c>
      <c r="H62" s="198">
        <f>VLOOKUP(B62,'15'!$A$4:$C$70,3)</f>
        <v>154511</v>
      </c>
      <c r="I62" s="198">
        <f t="shared" si="3"/>
        <v>18848947</v>
      </c>
    </row>
    <row r="63" spans="1:9" ht="11.25" customHeight="1">
      <c r="A63" s="460"/>
      <c r="B63" s="147" t="s">
        <v>73</v>
      </c>
      <c r="C63" s="162" t="s">
        <v>118</v>
      </c>
      <c r="D63" s="165">
        <f>VLOOKUP(B63,'17'!$A$3:AH$69,34)</f>
        <v>3.6</v>
      </c>
      <c r="E63" s="197">
        <f>VLOOKUP(B63,'16'!$A$4:$E$70,5)</f>
        <v>16757</v>
      </c>
      <c r="F63" s="249">
        <f>VLOOKUP(B63,'14'!A$4:H$71,8,)</f>
        <v>125369</v>
      </c>
      <c r="G63" s="198">
        <f>VLOOKUP(B63,'13'!A$4:J$70,10)</f>
        <v>24618472</v>
      </c>
      <c r="H63" s="198">
        <f>VLOOKUP(B63,'15'!$A$4:$C$70,3)</f>
        <v>2427433</v>
      </c>
      <c r="I63" s="198">
        <f t="shared" si="3"/>
        <v>27171274</v>
      </c>
    </row>
    <row r="64" spans="1:9" ht="11.25" customHeight="1">
      <c r="A64" s="460"/>
      <c r="B64" s="147" t="s">
        <v>74</v>
      </c>
      <c r="C64" s="162" t="s">
        <v>122</v>
      </c>
      <c r="D64" s="165">
        <f>VLOOKUP(B64,'17'!$A$3:AH$69,34)</f>
        <v>3.9333333333333331</v>
      </c>
      <c r="E64" s="197">
        <f>VLOOKUP(B64,'16'!$A$4:$E$70,5)</f>
        <v>6810</v>
      </c>
      <c r="F64" s="249">
        <f>VLOOKUP(B64,'14'!A$4:H$71,8,)</f>
        <v>0</v>
      </c>
      <c r="G64" s="198">
        <f>VLOOKUP(B64,'13'!A$4:J$70,10)</f>
        <v>4016114</v>
      </c>
      <c r="H64" s="198">
        <f>VLOOKUP(B64,'15'!$A$4:$C$70,3)</f>
        <v>1471299</v>
      </c>
      <c r="I64" s="198">
        <f t="shared" si="3"/>
        <v>5487413</v>
      </c>
    </row>
    <row r="65" spans="1:9" ht="11.25" customHeight="1">
      <c r="A65" s="460"/>
      <c r="B65" s="147" t="s">
        <v>78</v>
      </c>
      <c r="C65" s="162" t="s">
        <v>122</v>
      </c>
      <c r="D65" s="165">
        <f>VLOOKUP(B65,'17'!$A$3:AH$69,34)</f>
        <v>3.1333333333333333</v>
      </c>
      <c r="E65" s="197">
        <f>VLOOKUP(B65,'16'!$A$4:$E$70,5)</f>
        <v>1948</v>
      </c>
      <c r="F65" s="249">
        <f>VLOOKUP(B65,'14'!A$4:H$71,8,)</f>
        <v>0</v>
      </c>
      <c r="G65" s="198">
        <f>VLOOKUP(B65,'13'!A$4:J$70,10)</f>
        <v>1035697</v>
      </c>
      <c r="H65" s="198">
        <f>VLOOKUP(B65,'15'!$A$4:$C$70,3)</f>
        <v>0</v>
      </c>
      <c r="I65" s="198">
        <f t="shared" si="3"/>
        <v>1035697</v>
      </c>
    </row>
    <row r="66" spans="1:9" ht="11.25" customHeight="1">
      <c r="A66" s="460"/>
      <c r="B66" s="147" t="s">
        <v>87</v>
      </c>
      <c r="C66" s="162" t="s">
        <v>118</v>
      </c>
      <c r="D66" s="165">
        <f>VLOOKUP(B66,'17'!$A$3:AH$69,34)</f>
        <v>3.1333333333333333</v>
      </c>
      <c r="E66" s="197">
        <f>VLOOKUP(B66,'16'!$A$4:$E$70,5)</f>
        <v>21406</v>
      </c>
      <c r="F66" s="249">
        <f>VLOOKUP(B66,'14'!A$4:H$71,8,)</f>
        <v>87168</v>
      </c>
      <c r="G66" s="198">
        <f>VLOOKUP(B66,'13'!A$4:J$70,10)</f>
        <v>21125952.080000002</v>
      </c>
      <c r="H66" s="198">
        <f>VLOOKUP(B66,'15'!$A$4:$C$70,3)</f>
        <v>1369455</v>
      </c>
      <c r="I66" s="198">
        <f t="shared" si="3"/>
        <v>22582575.080000002</v>
      </c>
    </row>
    <row r="67" spans="1:9" ht="11.25" customHeight="1">
      <c r="A67" s="460"/>
      <c r="B67" s="147" t="s">
        <v>90</v>
      </c>
      <c r="C67" s="162" t="s">
        <v>122</v>
      </c>
      <c r="D67" s="165">
        <f>VLOOKUP(B67,'17'!$A$3:AH$69,34)</f>
        <v>3.2666666666666666</v>
      </c>
      <c r="E67" s="197">
        <f>VLOOKUP(B67,'16'!$A$4:$E$70,5)</f>
        <v>2372</v>
      </c>
      <c r="F67" s="249">
        <f>VLOOKUP(B67,'14'!A$4:H$71,8,)</f>
        <v>238413</v>
      </c>
      <c r="G67" s="198">
        <f>VLOOKUP(B67,'13'!A$4:J$70,10)</f>
        <v>632974</v>
      </c>
      <c r="H67" s="198">
        <f>VLOOKUP(B67,'15'!$A$4:$C$70,3)</f>
        <v>1341707</v>
      </c>
      <c r="I67" s="198">
        <f t="shared" si="3"/>
        <v>2213094</v>
      </c>
    </row>
    <row r="68" spans="1:9" ht="11.25" customHeight="1">
      <c r="A68" s="460"/>
      <c r="B68" s="147" t="s">
        <v>99</v>
      </c>
      <c r="C68" s="162" t="s">
        <v>118</v>
      </c>
      <c r="D68" s="165">
        <f>VLOOKUP(B68,'17'!$A$3:AH$69,34)</f>
        <v>3.8</v>
      </c>
      <c r="E68" s="197">
        <f>VLOOKUP(B68,'16'!$A$4:$E$70,5)</f>
        <v>101053</v>
      </c>
      <c r="F68" s="249">
        <f>VLOOKUP(B68,'14'!A$4:H$71,8,)</f>
        <v>3920043.78</v>
      </c>
      <c r="G68" s="198">
        <f>VLOOKUP(B68,'13'!A$4:J$70,10)</f>
        <v>285867556.91000003</v>
      </c>
      <c r="H68" s="198">
        <f>VLOOKUP(B68,'15'!$A$4:$C$70,3)</f>
        <v>7643385</v>
      </c>
      <c r="I68" s="198">
        <f t="shared" si="3"/>
        <v>297430985.69</v>
      </c>
    </row>
    <row r="69" spans="1:9" ht="11.25" customHeight="1">
      <c r="A69" s="461"/>
      <c r="B69" s="147" t="s">
        <v>124</v>
      </c>
      <c r="C69" s="162" t="s">
        <v>122</v>
      </c>
      <c r="D69" s="165">
        <f>VLOOKUP(B69,'17'!$A$3:AH$69,34)</f>
        <v>3.3333333333333335</v>
      </c>
      <c r="E69" s="197">
        <f>VLOOKUP(B69,'16'!$A$4:$E$70,5)</f>
        <v>3088</v>
      </c>
      <c r="F69" s="249">
        <f>VLOOKUP(B69,'14'!A$4:H$71,8,)</f>
        <v>0</v>
      </c>
      <c r="G69" s="198">
        <f>VLOOKUP(B69,'13'!A$4:J$70,10)</f>
        <v>3073760</v>
      </c>
      <c r="H69" s="198">
        <f>VLOOKUP(B69,'15'!$A$4:$C$70,3)</f>
        <v>419580</v>
      </c>
      <c r="I69" s="198">
        <f t="shared" si="3"/>
        <v>3493340</v>
      </c>
    </row>
    <row r="70" spans="1:9" ht="12.75" customHeight="1">
      <c r="A70" s="474" t="str">
        <f>'1'!A70</f>
        <v>Statewide Total</v>
      </c>
      <c r="B70" s="475"/>
      <c r="C70" s="101"/>
      <c r="D70" s="34"/>
      <c r="E70" s="369">
        <f t="shared" ref="E70:I70" si="4">SUM(E3:E69)</f>
        <v>729538</v>
      </c>
      <c r="F70" s="30">
        <f t="shared" si="4"/>
        <v>15144457.509999998</v>
      </c>
      <c r="G70" s="30">
        <f t="shared" si="4"/>
        <v>742824243.57666659</v>
      </c>
      <c r="H70" s="30">
        <f t="shared" si="4"/>
        <v>50995716</v>
      </c>
      <c r="I70" s="30">
        <f t="shared" si="4"/>
        <v>808964417.08666658</v>
      </c>
    </row>
    <row r="72" spans="1:9">
      <c r="B72" s="468" t="s">
        <v>119</v>
      </c>
      <c r="C72" s="468"/>
      <c r="D72" s="47">
        <f t="shared" ref="D72:H72" si="5">MIN(D3:D69)</f>
        <v>1.1333333333333333</v>
      </c>
      <c r="E72" s="211">
        <f t="shared" si="5"/>
        <v>182</v>
      </c>
      <c r="F72" s="57">
        <f t="shared" si="5"/>
        <v>0</v>
      </c>
      <c r="G72" s="57">
        <f t="shared" si="5"/>
        <v>119087</v>
      </c>
      <c r="H72" s="57">
        <f t="shared" si="5"/>
        <v>0</v>
      </c>
      <c r="I72" s="57">
        <f>MIN(I3:I70)</f>
        <v>119087</v>
      </c>
    </row>
    <row r="73" spans="1:9">
      <c r="B73" s="468" t="s">
        <v>126</v>
      </c>
      <c r="C73" s="468"/>
      <c r="D73" s="47">
        <f t="shared" ref="D73:H73" si="6">MAX(D3:D69)</f>
        <v>3.9333333333333331</v>
      </c>
      <c r="E73" s="211">
        <f t="shared" si="6"/>
        <v>101053</v>
      </c>
      <c r="F73" s="57">
        <f t="shared" si="6"/>
        <v>5328978</v>
      </c>
      <c r="G73" s="57">
        <f t="shared" si="6"/>
        <v>285867556.91000003</v>
      </c>
      <c r="H73" s="57">
        <f t="shared" si="6"/>
        <v>7643385</v>
      </c>
      <c r="I73" s="57">
        <f>MAX(I3:I70)</f>
        <v>808964417.08666658</v>
      </c>
    </row>
    <row r="74" spans="1:9">
      <c r="B74" s="468" t="s">
        <v>155</v>
      </c>
      <c r="C74" s="468"/>
      <c r="D74" s="47">
        <f t="shared" ref="D74:H74" si="7">AVERAGE(D3:D69)</f>
        <v>2.4328358208955225</v>
      </c>
      <c r="E74" s="211">
        <f t="shared" si="7"/>
        <v>10888.626865671642</v>
      </c>
      <c r="F74" s="57">
        <f t="shared" si="7"/>
        <v>226036.6792537313</v>
      </c>
      <c r="G74" s="57">
        <f t="shared" si="7"/>
        <v>11086929.008606965</v>
      </c>
      <c r="H74" s="57">
        <f t="shared" si="7"/>
        <v>761130.08955223882</v>
      </c>
      <c r="I74" s="57">
        <f>AVERAGE(I3:I70)</f>
        <v>23793071.090784311</v>
      </c>
    </row>
    <row r="75" spans="1:9">
      <c r="B75" s="468" t="s">
        <v>123</v>
      </c>
      <c r="C75" s="468"/>
      <c r="D75" s="47">
        <f t="shared" ref="D75:I75" si="8">MEDIAN(D3:D69)</f>
        <v>2.4666666666666668</v>
      </c>
      <c r="E75" s="211">
        <f t="shared" si="8"/>
        <v>4866</v>
      </c>
      <c r="F75" s="57">
        <f>MEDIAN(F3:F69)</f>
        <v>0</v>
      </c>
      <c r="G75" s="57">
        <f t="shared" si="8"/>
        <v>2375030</v>
      </c>
      <c r="H75" s="57">
        <f t="shared" si="8"/>
        <v>446180</v>
      </c>
      <c r="I75" s="57">
        <f t="shared" si="8"/>
        <v>2872787</v>
      </c>
    </row>
    <row r="77" spans="1:9">
      <c r="B77" s="10" t="s">
        <v>127</v>
      </c>
    </row>
    <row r="78" spans="1:9" ht="11.25" customHeight="1">
      <c r="B78" s="231" t="s">
        <v>130</v>
      </c>
      <c r="C78" s="469" t="s">
        <v>631</v>
      </c>
      <c r="D78" s="470"/>
      <c r="E78" s="470"/>
      <c r="F78" s="470"/>
      <c r="G78" s="471"/>
      <c r="I78" s="1"/>
    </row>
    <row r="79" spans="1:9" ht="11.25" customHeight="1">
      <c r="B79" s="232" t="s">
        <v>131</v>
      </c>
      <c r="C79" s="472" t="s">
        <v>632</v>
      </c>
      <c r="D79" s="470"/>
      <c r="E79" s="470"/>
      <c r="F79" s="470"/>
      <c r="G79" s="471"/>
      <c r="I79" s="1"/>
    </row>
    <row r="80" spans="1:9" ht="11.25" customHeight="1">
      <c r="B80" s="233" t="s">
        <v>129</v>
      </c>
      <c r="C80" s="476" t="s">
        <v>637</v>
      </c>
      <c r="D80" s="470"/>
      <c r="E80" s="470"/>
      <c r="F80" s="470"/>
      <c r="G80" s="471"/>
      <c r="I80" s="1"/>
    </row>
    <row r="81" spans="1:9" ht="11.25" customHeight="1">
      <c r="B81" s="234" t="s">
        <v>128</v>
      </c>
      <c r="C81" s="473" t="s">
        <v>633</v>
      </c>
      <c r="D81" s="470"/>
      <c r="E81" s="470"/>
      <c r="F81" s="470"/>
      <c r="G81" s="471"/>
      <c r="I81" s="1"/>
    </row>
    <row r="83" spans="1:9" ht="11.25" customHeight="1">
      <c r="A83" s="99"/>
      <c r="B83" s="466" t="str">
        <f>'16'!A72</f>
        <v>* 2010 County population estimates from PA Data Center, Penn State University</v>
      </c>
      <c r="C83" s="466"/>
      <c r="D83" s="466"/>
      <c r="E83" s="466"/>
      <c r="F83" s="466"/>
      <c r="G83" s="466"/>
      <c r="H83" s="99"/>
      <c r="I83" s="99"/>
    </row>
  </sheetData>
  <mergeCells count="16">
    <mergeCell ref="B83:G83"/>
    <mergeCell ref="A1:H1"/>
    <mergeCell ref="A2:B2"/>
    <mergeCell ref="B72:C72"/>
    <mergeCell ref="C78:G78"/>
    <mergeCell ref="C79:G79"/>
    <mergeCell ref="A61:A69"/>
    <mergeCell ref="A29:A60"/>
    <mergeCell ref="A9:A28"/>
    <mergeCell ref="A3:A8"/>
    <mergeCell ref="C81:G81"/>
    <mergeCell ref="B73:C73"/>
    <mergeCell ref="B74:C74"/>
    <mergeCell ref="B75:C75"/>
    <mergeCell ref="A70:B70"/>
    <mergeCell ref="C80:G80"/>
  </mergeCells>
  <phoneticPr fontId="3" type="noConversion"/>
  <printOptions horizontalCentered="1"/>
  <pageMargins left="0.25" right="0.25" top="0.5" bottom="0.5" header="0.25" footer="0.25"/>
  <pageSetup fitToHeight="2" orientation="portrait" r:id="rId1"/>
  <headerFooter alignWithMargins="0">
    <oddFooter>&amp;L&amp;8Prepared by:  Office of Child Development and Early Learning&amp;C&amp;8&amp;P&amp;R&amp;8Updated: 11/1/2011</oddFooter>
  </headerFooter>
</worksheet>
</file>

<file path=xl/worksheets/sheet4.xml><?xml version="1.0" encoding="utf-8"?>
<worksheet xmlns="http://schemas.openxmlformats.org/spreadsheetml/2006/main" xmlns:r="http://schemas.openxmlformats.org/officeDocument/2006/relationships">
  <sheetPr codeName="Sheet6" enableFormatConditionsCalculation="0">
    <tabColor indexed="22"/>
  </sheetPr>
  <dimension ref="A1:X80"/>
  <sheetViews>
    <sheetView workbookViewId="0">
      <pane ySplit="3" topLeftCell="A4" activePane="bottomLeft" state="frozen"/>
      <selection pane="bottomLeft" activeCell="L3" sqref="L1:L1048576"/>
    </sheetView>
  </sheetViews>
  <sheetFormatPr defaultRowHeight="11.25"/>
  <cols>
    <col min="1" max="1" width="13.7109375" style="1" customWidth="1"/>
    <col min="2" max="2" width="11.7109375" style="1" customWidth="1"/>
    <col min="3" max="3" width="8.85546875" style="1" customWidth="1"/>
    <col min="4" max="4" width="9" style="1" customWidth="1"/>
    <col min="5" max="5" width="8.85546875" style="1" customWidth="1"/>
    <col min="6" max="6" width="11.42578125" style="1" customWidth="1"/>
    <col min="7" max="8" width="12.140625" style="1" customWidth="1"/>
    <col min="9" max="9" width="12.5703125" style="1" customWidth="1"/>
    <col min="10" max="10" width="12.7109375" style="1" customWidth="1"/>
    <col min="11" max="11" width="8.7109375" style="1" customWidth="1"/>
    <col min="12" max="12" width="11.85546875" style="1" customWidth="1"/>
    <col min="13" max="24" width="9.140625" style="108"/>
    <col min="25" max="16384" width="9.140625" style="1"/>
  </cols>
  <sheetData>
    <row r="1" spans="1:24" ht="12">
      <c r="A1" s="483" t="str">
        <f>'Table of Contents'!B7&amp;":  "&amp;'Table of Contents'!C7</f>
        <v>Tab 3:  Early Childhood Education Programs - Infants and Toddlers Served</v>
      </c>
      <c r="B1" s="483"/>
      <c r="C1" s="483"/>
      <c r="D1" s="483"/>
      <c r="E1" s="483"/>
      <c r="F1" s="483"/>
      <c r="G1" s="483"/>
      <c r="H1" s="483"/>
      <c r="I1" s="483"/>
      <c r="J1" s="483"/>
      <c r="K1" s="483"/>
      <c r="L1" s="483"/>
    </row>
    <row r="2" spans="1:24" s="26" customFormat="1" ht="12.75">
      <c r="A2" s="478" t="s">
        <v>495</v>
      </c>
      <c r="B2" s="479"/>
      <c r="C2" s="479"/>
      <c r="D2" s="479"/>
      <c r="E2" s="479"/>
      <c r="F2" s="107"/>
      <c r="G2" s="478"/>
      <c r="H2" s="479"/>
      <c r="I2" s="480"/>
      <c r="J2" s="480"/>
      <c r="K2" s="480"/>
      <c r="L2" s="481"/>
      <c r="M2" s="109"/>
      <c r="N2" s="477"/>
      <c r="O2" s="477"/>
      <c r="P2" s="477"/>
      <c r="Q2" s="477"/>
      <c r="R2" s="477"/>
      <c r="S2" s="477"/>
      <c r="T2" s="477"/>
      <c r="U2" s="477"/>
      <c r="V2" s="477"/>
      <c r="W2" s="477"/>
      <c r="X2" s="110"/>
    </row>
    <row r="3" spans="1:24" s="4" customFormat="1" ht="72">
      <c r="A3" s="59" t="str">
        <f>'1'!A2</f>
        <v>County</v>
      </c>
      <c r="B3" s="3" t="str">
        <f>'1'!C2</f>
        <v>County Classification</v>
      </c>
      <c r="C3" s="3" t="str">
        <f>'16'!C2</f>
        <v># of Children Ages 0-2*</v>
      </c>
      <c r="D3" s="3" t="str">
        <f>'16'!D2</f>
        <v># of Children Ages 3-4*</v>
      </c>
      <c r="E3" s="3" t="str">
        <f>'16'!E2</f>
        <v># of Children Under 5*</v>
      </c>
      <c r="F3" s="355" t="s">
        <v>636</v>
      </c>
      <c r="G3" s="345" t="s">
        <v>243</v>
      </c>
      <c r="H3" s="254" t="s">
        <v>247</v>
      </c>
      <c r="I3" s="342" t="s">
        <v>244</v>
      </c>
      <c r="J3" s="343" t="s">
        <v>245</v>
      </c>
      <c r="K3" s="32" t="s">
        <v>235</v>
      </c>
      <c r="L3" s="356" t="s">
        <v>246</v>
      </c>
      <c r="M3" s="357"/>
      <c r="N3" s="357"/>
      <c r="O3" s="357"/>
      <c r="P3" s="357"/>
      <c r="Q3" s="357"/>
      <c r="R3" s="357"/>
      <c r="S3" s="357"/>
      <c r="T3" s="357"/>
      <c r="U3" s="357"/>
      <c r="V3" s="357"/>
      <c r="W3" s="357"/>
      <c r="X3" s="357"/>
    </row>
    <row r="4" spans="1:24">
      <c r="A4" s="19" t="s">
        <v>50</v>
      </c>
      <c r="B4" s="58" t="s">
        <v>122</v>
      </c>
      <c r="C4" s="13">
        <f>'16'!C4</f>
        <v>3260</v>
      </c>
      <c r="D4" s="13">
        <f>'16'!D4</f>
        <v>2334</v>
      </c>
      <c r="E4" s="13">
        <f>'16'!E4</f>
        <v>5594</v>
      </c>
      <c r="F4" s="24">
        <f>'6'!I4</f>
        <v>0</v>
      </c>
      <c r="G4" s="24">
        <f>'7'!I4</f>
        <v>10</v>
      </c>
      <c r="H4" s="24">
        <f>'8'!O4</f>
        <v>0</v>
      </c>
      <c r="I4" s="24">
        <f>'11'!H4</f>
        <v>150</v>
      </c>
      <c r="J4" s="24">
        <f>'12'!R4</f>
        <v>230.45533141210376</v>
      </c>
      <c r="K4" s="24">
        <f>F4+G4+H4+I4+J4</f>
        <v>390.45533141210376</v>
      </c>
      <c r="L4" s="119">
        <f>K4/C4</f>
        <v>0.11977157405279257</v>
      </c>
    </row>
    <row r="5" spans="1:24">
      <c r="A5" s="19" t="s">
        <v>51</v>
      </c>
      <c r="B5" s="58" t="s">
        <v>118</v>
      </c>
      <c r="C5" s="13">
        <f>'16'!C5</f>
        <v>38336</v>
      </c>
      <c r="D5" s="13">
        <f>'16'!D5</f>
        <v>25304</v>
      </c>
      <c r="E5" s="13">
        <f>'16'!E5</f>
        <v>63640</v>
      </c>
      <c r="F5" s="24">
        <f>'6'!I5</f>
        <v>159</v>
      </c>
      <c r="G5" s="24">
        <f>'7'!I5</f>
        <v>13</v>
      </c>
      <c r="H5" s="24">
        <f>'8'!O5</f>
        <v>527</v>
      </c>
      <c r="I5" s="24">
        <f>'11'!H5</f>
        <v>3386</v>
      </c>
      <c r="J5" s="24">
        <f>'12'!R5</f>
        <v>4649.7676013410546</v>
      </c>
      <c r="K5" s="24">
        <f>F5+G5+H5+I5+J5</f>
        <v>8734.7676013410546</v>
      </c>
      <c r="L5" s="119">
        <f>K5/C5</f>
        <v>0.2278476523722103</v>
      </c>
    </row>
    <row r="6" spans="1:24">
      <c r="A6" s="19" t="s">
        <v>52</v>
      </c>
      <c r="B6" s="58" t="s">
        <v>122</v>
      </c>
      <c r="C6" s="13">
        <f>'16'!C6</f>
        <v>2129</v>
      </c>
      <c r="D6" s="13">
        <f>'16'!D6</f>
        <v>1476</v>
      </c>
      <c r="E6" s="13">
        <f>'16'!E6</f>
        <v>3605</v>
      </c>
      <c r="F6" s="24">
        <f>'6'!I6</f>
        <v>0</v>
      </c>
      <c r="G6" s="24">
        <f>'7'!I6</f>
        <v>22</v>
      </c>
      <c r="H6" s="24">
        <f>'8'!O6</f>
        <v>11</v>
      </c>
      <c r="I6" s="24">
        <f>'11'!H6</f>
        <v>149</v>
      </c>
      <c r="J6" s="24">
        <f>'12'!R6</f>
        <v>177.52</v>
      </c>
      <c r="K6" s="24">
        <f t="shared" ref="K6:K63" si="0">F6+G6+H6+I6+J6</f>
        <v>359.52</v>
      </c>
      <c r="L6" s="119">
        <f t="shared" ref="L6:L63" si="1">K6/C6</f>
        <v>0.1688680131517144</v>
      </c>
    </row>
    <row r="7" spans="1:24">
      <c r="A7" s="19" t="s">
        <v>53</v>
      </c>
      <c r="B7" s="58" t="s">
        <v>118</v>
      </c>
      <c r="C7" s="13">
        <f>'16'!C7</f>
        <v>5417</v>
      </c>
      <c r="D7" s="13">
        <f>'16'!D7</f>
        <v>3549</v>
      </c>
      <c r="E7" s="13">
        <f>'16'!E7</f>
        <v>8966</v>
      </c>
      <c r="F7" s="24">
        <f>'6'!I7</f>
        <v>0</v>
      </c>
      <c r="G7" s="24">
        <f>'7'!I7</f>
        <v>24</v>
      </c>
      <c r="H7" s="24">
        <f>'8'!O7</f>
        <v>107</v>
      </c>
      <c r="I7" s="24">
        <f>'11'!H7</f>
        <v>375</v>
      </c>
      <c r="J7" s="24">
        <f>'12'!R7</f>
        <v>554.99853587115672</v>
      </c>
      <c r="K7" s="24">
        <f t="shared" si="0"/>
        <v>1060.9985358711567</v>
      </c>
      <c r="L7" s="119">
        <f t="shared" si="1"/>
        <v>0.19586459957008615</v>
      </c>
    </row>
    <row r="8" spans="1:24">
      <c r="A8" s="19" t="s">
        <v>54</v>
      </c>
      <c r="B8" s="58" t="s">
        <v>122</v>
      </c>
      <c r="C8" s="13">
        <f>'16'!C8</f>
        <v>1561</v>
      </c>
      <c r="D8" s="13">
        <f>'16'!D8</f>
        <v>1066</v>
      </c>
      <c r="E8" s="13">
        <f>'16'!E8</f>
        <v>2627</v>
      </c>
      <c r="F8" s="24">
        <f>'6'!I8</f>
        <v>0</v>
      </c>
      <c r="G8" s="24">
        <f>'7'!I8</f>
        <v>52</v>
      </c>
      <c r="H8" s="24">
        <f>'8'!O8</f>
        <v>75</v>
      </c>
      <c r="I8" s="24">
        <f>'11'!H8</f>
        <v>70</v>
      </c>
      <c r="J8" s="24">
        <f>'12'!R8</f>
        <v>51.454545454545453</v>
      </c>
      <c r="K8" s="24">
        <f t="shared" si="0"/>
        <v>248.45454545454544</v>
      </c>
      <c r="L8" s="119">
        <f t="shared" si="1"/>
        <v>0.15916370624890802</v>
      </c>
    </row>
    <row r="9" spans="1:24">
      <c r="A9" s="19" t="s">
        <v>55</v>
      </c>
      <c r="B9" s="58" t="s">
        <v>118</v>
      </c>
      <c r="C9" s="13">
        <f>'16'!C9</f>
        <v>14834</v>
      </c>
      <c r="D9" s="13">
        <f>'16'!D9</f>
        <v>10454</v>
      </c>
      <c r="E9" s="13">
        <f>'16'!E9</f>
        <v>25288</v>
      </c>
      <c r="F9" s="24">
        <f>'6'!I9</f>
        <v>270</v>
      </c>
      <c r="G9" s="24">
        <f>'7'!I9</f>
        <v>0</v>
      </c>
      <c r="H9" s="24">
        <f>'8'!O9</f>
        <v>30</v>
      </c>
      <c r="I9" s="24">
        <f>'11'!H9</f>
        <v>1462</v>
      </c>
      <c r="J9" s="24">
        <f>'12'!R9</f>
        <v>1511.333850931677</v>
      </c>
      <c r="K9" s="24">
        <f t="shared" si="0"/>
        <v>3273.3338509316773</v>
      </c>
      <c r="L9" s="119">
        <f t="shared" si="1"/>
        <v>0.22066427470214894</v>
      </c>
    </row>
    <row r="10" spans="1:24">
      <c r="A10" s="19" t="s">
        <v>56</v>
      </c>
      <c r="B10" s="58" t="s">
        <v>122</v>
      </c>
      <c r="C10" s="13">
        <f>'16'!C10</f>
        <v>4316</v>
      </c>
      <c r="D10" s="13">
        <f>'16'!D10</f>
        <v>2911</v>
      </c>
      <c r="E10" s="13">
        <f>'16'!E10</f>
        <v>7227</v>
      </c>
      <c r="F10" s="24">
        <f>'6'!I10</f>
        <v>207</v>
      </c>
      <c r="G10" s="24">
        <f>'7'!I10</f>
        <v>37</v>
      </c>
      <c r="H10" s="24">
        <f>'8'!O10</f>
        <v>0</v>
      </c>
      <c r="I10" s="24">
        <f>'11'!H10</f>
        <v>397</v>
      </c>
      <c r="J10" s="24">
        <f>'12'!R10</f>
        <v>434.45794392523362</v>
      </c>
      <c r="K10" s="24">
        <f t="shared" si="0"/>
        <v>1075.4579439252336</v>
      </c>
      <c r="L10" s="119">
        <f t="shared" si="1"/>
        <v>0.24917931972317739</v>
      </c>
    </row>
    <row r="11" spans="1:24">
      <c r="A11" s="19" t="s">
        <v>57</v>
      </c>
      <c r="B11" s="58" t="s">
        <v>122</v>
      </c>
      <c r="C11" s="13">
        <f>'16'!C11</f>
        <v>2246</v>
      </c>
      <c r="D11" s="13">
        <f>'16'!D11</f>
        <v>1518</v>
      </c>
      <c r="E11" s="13">
        <f>'16'!E11</f>
        <v>3764</v>
      </c>
      <c r="F11" s="24">
        <f>'6'!I11</f>
        <v>71</v>
      </c>
      <c r="G11" s="24">
        <f>'7'!I11</f>
        <v>0</v>
      </c>
      <c r="H11" s="24">
        <f>'8'!O11</f>
        <v>30</v>
      </c>
      <c r="I11" s="24">
        <f>'11'!H11</f>
        <v>145</v>
      </c>
      <c r="J11" s="24">
        <f>'12'!R11</f>
        <v>155.97826086956522</v>
      </c>
      <c r="K11" s="24">
        <f t="shared" si="0"/>
        <v>401.97826086956525</v>
      </c>
      <c r="L11" s="119">
        <f t="shared" si="1"/>
        <v>0.17897518293391151</v>
      </c>
    </row>
    <row r="12" spans="1:24">
      <c r="A12" s="19" t="s">
        <v>259</v>
      </c>
      <c r="B12" s="58" t="s">
        <v>118</v>
      </c>
      <c r="C12" s="13">
        <f>'16'!C12</f>
        <v>19766</v>
      </c>
      <c r="D12" s="13">
        <f>'16'!D12</f>
        <v>14384</v>
      </c>
      <c r="E12" s="13">
        <f>'16'!E12</f>
        <v>34150</v>
      </c>
      <c r="F12" s="24">
        <f>'6'!I12</f>
        <v>0</v>
      </c>
      <c r="G12" s="24">
        <f>'7'!I12</f>
        <v>0</v>
      </c>
      <c r="H12" s="24">
        <f>'8'!O12</f>
        <v>0</v>
      </c>
      <c r="I12" s="24">
        <f>'11'!H12</f>
        <v>1659</v>
      </c>
      <c r="J12" s="24">
        <f>'12'!R12</f>
        <v>2011.5256276150628</v>
      </c>
      <c r="K12" s="24">
        <f t="shared" si="0"/>
        <v>3670.5256276150631</v>
      </c>
      <c r="L12" s="119">
        <f t="shared" si="1"/>
        <v>0.18569895920343332</v>
      </c>
    </row>
    <row r="13" spans="1:24">
      <c r="A13" s="19" t="s">
        <v>58</v>
      </c>
      <c r="B13" s="58" t="s">
        <v>122</v>
      </c>
      <c r="C13" s="13">
        <f>'16'!C13</f>
        <v>5721</v>
      </c>
      <c r="D13" s="13">
        <f>'16'!D13</f>
        <v>4262</v>
      </c>
      <c r="E13" s="13">
        <f>'16'!E13</f>
        <v>9983</v>
      </c>
      <c r="F13" s="24">
        <f>'6'!I13</f>
        <v>0</v>
      </c>
      <c r="G13" s="24">
        <f>'7'!I13</f>
        <v>0</v>
      </c>
      <c r="H13" s="24">
        <f>'8'!O13</f>
        <v>80</v>
      </c>
      <c r="I13" s="24">
        <f>'11'!H13</f>
        <v>489</v>
      </c>
      <c r="J13" s="24">
        <f>'12'!R13</f>
        <v>446.62084257206209</v>
      </c>
      <c r="K13" s="24">
        <f t="shared" si="0"/>
        <v>1015.6208425720621</v>
      </c>
      <c r="L13" s="119">
        <f t="shared" si="1"/>
        <v>0.17752505550988676</v>
      </c>
    </row>
    <row r="14" spans="1:24" ht="12" customHeight="1">
      <c r="A14" s="19" t="s">
        <v>59</v>
      </c>
      <c r="B14" s="58" t="s">
        <v>122</v>
      </c>
      <c r="C14" s="13">
        <f>'16'!C14</f>
        <v>4199</v>
      </c>
      <c r="D14" s="13">
        <f>'16'!D14</f>
        <v>3044</v>
      </c>
      <c r="E14" s="13">
        <f>'16'!E14</f>
        <v>7243</v>
      </c>
      <c r="F14" s="24">
        <f>'6'!I14</f>
        <v>104</v>
      </c>
      <c r="G14" s="24">
        <f>'7'!I14</f>
        <v>32</v>
      </c>
      <c r="H14" s="24">
        <f>'8'!O14</f>
        <v>72</v>
      </c>
      <c r="I14" s="24">
        <f>'11'!H14</f>
        <v>318</v>
      </c>
      <c r="J14" s="24">
        <f>'12'!R14</f>
        <v>513.75238095238092</v>
      </c>
      <c r="K14" s="24">
        <f t="shared" si="0"/>
        <v>1039.7523809523809</v>
      </c>
      <c r="L14" s="119">
        <f t="shared" si="1"/>
        <v>0.2476190476190476</v>
      </c>
    </row>
    <row r="15" spans="1:24">
      <c r="A15" s="19" t="s">
        <v>60</v>
      </c>
      <c r="B15" s="58" t="s">
        <v>122</v>
      </c>
      <c r="C15" s="13">
        <f>'16'!C15</f>
        <v>139</v>
      </c>
      <c r="D15" s="13">
        <f>'16'!D15</f>
        <v>80</v>
      </c>
      <c r="E15" s="13">
        <f>'16'!E15</f>
        <v>219</v>
      </c>
      <c r="F15" s="24">
        <f>'6'!I15</f>
        <v>0</v>
      </c>
      <c r="G15" s="24">
        <f>'7'!I15</f>
        <v>0</v>
      </c>
      <c r="H15" s="24">
        <f>'8'!O15</f>
        <v>0</v>
      </c>
      <c r="I15" s="24">
        <f>'11'!H15</f>
        <v>34</v>
      </c>
      <c r="J15" s="24">
        <f>'12'!R15</f>
        <v>0</v>
      </c>
      <c r="K15" s="24">
        <f t="shared" si="0"/>
        <v>34</v>
      </c>
      <c r="L15" s="119">
        <f t="shared" si="1"/>
        <v>0.2446043165467626</v>
      </c>
    </row>
    <row r="16" spans="1:24">
      <c r="A16" s="19" t="s">
        <v>61</v>
      </c>
      <c r="B16" s="58" t="s">
        <v>122</v>
      </c>
      <c r="C16" s="13">
        <f>'16'!C16</f>
        <v>2045</v>
      </c>
      <c r="D16" s="13">
        <f>'16'!D16</f>
        <v>1442</v>
      </c>
      <c r="E16" s="13">
        <f>'16'!E16</f>
        <v>3487</v>
      </c>
      <c r="F16" s="24">
        <f>'6'!I16</f>
        <v>8</v>
      </c>
      <c r="G16" s="24">
        <f>'7'!I16</f>
        <v>0</v>
      </c>
      <c r="H16" s="24">
        <f>'8'!O16</f>
        <v>72</v>
      </c>
      <c r="I16" s="24">
        <f>'11'!H16</f>
        <v>125</v>
      </c>
      <c r="J16" s="24">
        <f>'12'!R16</f>
        <v>111.35897435897436</v>
      </c>
      <c r="K16" s="24">
        <f t="shared" si="0"/>
        <v>316.35897435897436</v>
      </c>
      <c r="L16" s="119">
        <f t="shared" si="1"/>
        <v>0.15469876496771362</v>
      </c>
    </row>
    <row r="17" spans="1:14">
      <c r="A17" s="19" t="s">
        <v>62</v>
      </c>
      <c r="B17" s="58" t="s">
        <v>122</v>
      </c>
      <c r="C17" s="13">
        <f>'16'!C17</f>
        <v>4001</v>
      </c>
      <c r="D17" s="13">
        <f>'16'!D17</f>
        <v>2770</v>
      </c>
      <c r="E17" s="13">
        <f>'16'!E17</f>
        <v>6771</v>
      </c>
      <c r="F17" s="24">
        <f>'6'!I17</f>
        <v>75</v>
      </c>
      <c r="G17" s="24">
        <f>'7'!I17</f>
        <v>0</v>
      </c>
      <c r="H17" s="24">
        <f>'8'!O17</f>
        <v>48</v>
      </c>
      <c r="I17" s="24">
        <f>'11'!H17</f>
        <v>281</v>
      </c>
      <c r="J17" s="24">
        <f>'12'!R17</f>
        <v>463.9655172413793</v>
      </c>
      <c r="K17" s="24">
        <f t="shared" si="0"/>
        <v>867.9655172413793</v>
      </c>
      <c r="L17" s="119">
        <f t="shared" si="1"/>
        <v>0.21693714502408881</v>
      </c>
    </row>
    <row r="18" spans="1:14">
      <c r="A18" s="19" t="s">
        <v>63</v>
      </c>
      <c r="B18" s="58" t="s">
        <v>118</v>
      </c>
      <c r="C18" s="13">
        <f>'16'!C18</f>
        <v>17963</v>
      </c>
      <c r="D18" s="13">
        <f>'16'!D18</f>
        <v>13163</v>
      </c>
      <c r="E18" s="13">
        <f>'16'!E18</f>
        <v>31126</v>
      </c>
      <c r="F18" s="24">
        <f>'6'!I18</f>
        <v>152</v>
      </c>
      <c r="G18" s="24">
        <f>'7'!I18</f>
        <v>0</v>
      </c>
      <c r="H18" s="24">
        <f>'8'!O18</f>
        <v>0</v>
      </c>
      <c r="I18" s="24">
        <f>'11'!H18</f>
        <v>1304</v>
      </c>
      <c r="J18" s="24">
        <f>'12'!R18</f>
        <v>2031.9017230376517</v>
      </c>
      <c r="K18" s="24">
        <f t="shared" si="0"/>
        <v>3487.9017230376517</v>
      </c>
      <c r="L18" s="119">
        <f t="shared" si="1"/>
        <v>0.19417144814550197</v>
      </c>
      <c r="N18" s="208"/>
    </row>
    <row r="19" spans="1:14">
      <c r="A19" s="19" t="s">
        <v>64</v>
      </c>
      <c r="B19" s="58" t="s">
        <v>122</v>
      </c>
      <c r="C19" s="13">
        <f>'16'!C19</f>
        <v>1226</v>
      </c>
      <c r="D19" s="13">
        <f>'16'!D19</f>
        <v>827</v>
      </c>
      <c r="E19" s="13">
        <f>'16'!E19</f>
        <v>2053</v>
      </c>
      <c r="F19" s="24">
        <f>'6'!I19</f>
        <v>0</v>
      </c>
      <c r="G19" s="24">
        <f>'7'!I19</f>
        <v>0</v>
      </c>
      <c r="H19" s="24">
        <f>'8'!O19</f>
        <v>36</v>
      </c>
      <c r="I19" s="24">
        <f>'11'!H19</f>
        <v>91</v>
      </c>
      <c r="J19" s="24">
        <f>'12'!R19</f>
        <v>182.16363636363639</v>
      </c>
      <c r="K19" s="24">
        <f t="shared" si="0"/>
        <v>309.16363636363639</v>
      </c>
      <c r="L19" s="119">
        <f t="shared" si="1"/>
        <v>0.25217262346136737</v>
      </c>
      <c r="N19" s="208"/>
    </row>
    <row r="20" spans="1:14">
      <c r="A20" s="19" t="s">
        <v>65</v>
      </c>
      <c r="B20" s="58" t="s">
        <v>122</v>
      </c>
      <c r="C20" s="13">
        <f>'16'!C20</f>
        <v>2393</v>
      </c>
      <c r="D20" s="13">
        <f>'16'!D20</f>
        <v>1660</v>
      </c>
      <c r="E20" s="13">
        <f>'16'!E20</f>
        <v>4053</v>
      </c>
      <c r="F20" s="24">
        <f>'6'!I20</f>
        <v>42</v>
      </c>
      <c r="G20" s="24">
        <f>'7'!I20</f>
        <v>27</v>
      </c>
      <c r="H20" s="24">
        <f>'8'!O20</f>
        <v>128</v>
      </c>
      <c r="I20" s="24">
        <f>'11'!H20</f>
        <v>177</v>
      </c>
      <c r="J20" s="24">
        <f>'12'!R20</f>
        <v>168.90109890109889</v>
      </c>
      <c r="K20" s="24">
        <f t="shared" si="0"/>
        <v>542.90109890109886</v>
      </c>
      <c r="L20" s="119">
        <f t="shared" si="1"/>
        <v>0.22687049682452939</v>
      </c>
    </row>
    <row r="21" spans="1:14">
      <c r="A21" s="19" t="s">
        <v>66</v>
      </c>
      <c r="B21" s="58" t="s">
        <v>122</v>
      </c>
      <c r="C21" s="13">
        <f>'16'!C21</f>
        <v>1301</v>
      </c>
      <c r="D21" s="13">
        <f>'16'!D21</f>
        <v>904</v>
      </c>
      <c r="E21" s="13">
        <f>'16'!E21</f>
        <v>2205</v>
      </c>
      <c r="F21" s="24">
        <f>'6'!I21</f>
        <v>0</v>
      </c>
      <c r="G21" s="24">
        <f>'7'!I21</f>
        <v>21</v>
      </c>
      <c r="H21" s="24">
        <f>'8'!O21</f>
        <v>65</v>
      </c>
      <c r="I21" s="24">
        <f>'11'!H21</f>
        <v>87</v>
      </c>
      <c r="J21" s="24">
        <f>'12'!R21</f>
        <v>101.56020942408377</v>
      </c>
      <c r="K21" s="24">
        <f t="shared" si="0"/>
        <v>274.56020942408378</v>
      </c>
      <c r="L21" s="119">
        <f t="shared" si="1"/>
        <v>0.21103782430752019</v>
      </c>
    </row>
    <row r="22" spans="1:14">
      <c r="A22" s="19" t="s">
        <v>67</v>
      </c>
      <c r="B22" s="58" t="s">
        <v>122</v>
      </c>
      <c r="C22" s="13">
        <f>'16'!C22</f>
        <v>1869</v>
      </c>
      <c r="D22" s="13">
        <f>'16'!D22</f>
        <v>1351</v>
      </c>
      <c r="E22" s="13">
        <f>'16'!E22</f>
        <v>3220</v>
      </c>
      <c r="F22" s="24">
        <f>'6'!I22</f>
        <v>81</v>
      </c>
      <c r="G22" s="24">
        <f>'7'!I22</f>
        <v>30</v>
      </c>
      <c r="H22" s="24">
        <f>'8'!O22</f>
        <v>0</v>
      </c>
      <c r="I22" s="24">
        <f>'11'!H22</f>
        <v>111</v>
      </c>
      <c r="J22" s="24">
        <f>'12'!R22</f>
        <v>143.43661971830986</v>
      </c>
      <c r="K22" s="24">
        <f t="shared" si="0"/>
        <v>365.43661971830988</v>
      </c>
      <c r="L22" s="119">
        <f t="shared" si="1"/>
        <v>0.19552521119224714</v>
      </c>
    </row>
    <row r="23" spans="1:14">
      <c r="A23" s="19" t="s">
        <v>68</v>
      </c>
      <c r="B23" s="58" t="s">
        <v>122</v>
      </c>
      <c r="C23" s="13">
        <f>'16'!C23</f>
        <v>2942</v>
      </c>
      <c r="D23" s="13">
        <f>'16'!D23</f>
        <v>2128</v>
      </c>
      <c r="E23" s="13">
        <f>'16'!E23</f>
        <v>5070</v>
      </c>
      <c r="F23" s="24">
        <f>'6'!I23</f>
        <v>0</v>
      </c>
      <c r="G23" s="24">
        <f>'7'!I23</f>
        <v>0</v>
      </c>
      <c r="H23" s="24">
        <f>'8'!O23</f>
        <v>72</v>
      </c>
      <c r="I23" s="24">
        <f>'11'!H23</f>
        <v>179</v>
      </c>
      <c r="J23" s="24">
        <f>'12'!R23</f>
        <v>303.52226720647775</v>
      </c>
      <c r="K23" s="24">
        <f t="shared" si="0"/>
        <v>554.52226720647775</v>
      </c>
      <c r="L23" s="119">
        <f t="shared" si="1"/>
        <v>0.18848479510757232</v>
      </c>
    </row>
    <row r="24" spans="1:14">
      <c r="A24" s="19" t="s">
        <v>69</v>
      </c>
      <c r="B24" s="58" t="s">
        <v>118</v>
      </c>
      <c r="C24" s="13">
        <f>'16'!C24</f>
        <v>7514</v>
      </c>
      <c r="D24" s="13">
        <f>'16'!D24</f>
        <v>5219</v>
      </c>
      <c r="E24" s="13">
        <f>'16'!E24</f>
        <v>12733</v>
      </c>
      <c r="F24" s="24">
        <f>'6'!I24</f>
        <v>58</v>
      </c>
      <c r="G24" s="24">
        <f>'7'!I24</f>
        <v>0</v>
      </c>
      <c r="H24" s="24">
        <f>'8'!O24</f>
        <v>30</v>
      </c>
      <c r="I24" s="24">
        <f>'11'!H24</f>
        <v>448</v>
      </c>
      <c r="J24" s="24">
        <f>'12'!R24</f>
        <v>1080.6371681415931</v>
      </c>
      <c r="K24" s="24">
        <f t="shared" si="0"/>
        <v>1616.6371681415931</v>
      </c>
      <c r="L24" s="119">
        <f t="shared" si="1"/>
        <v>0.21515000906861764</v>
      </c>
    </row>
    <row r="25" spans="1:14">
      <c r="A25" s="19" t="s">
        <v>70</v>
      </c>
      <c r="B25" s="58" t="s">
        <v>118</v>
      </c>
      <c r="C25" s="13">
        <f>'16'!C25</f>
        <v>10076</v>
      </c>
      <c r="D25" s="13">
        <f>'16'!D25</f>
        <v>6718</v>
      </c>
      <c r="E25" s="13">
        <f>'16'!E25</f>
        <v>16794</v>
      </c>
      <c r="F25" s="24">
        <f>'6'!I25</f>
        <v>144</v>
      </c>
      <c r="G25" s="24">
        <f>'7'!I25</f>
        <v>0</v>
      </c>
      <c r="H25" s="24">
        <f>'8'!O25</f>
        <v>110</v>
      </c>
      <c r="I25" s="24">
        <f>'11'!H25</f>
        <v>584</v>
      </c>
      <c r="J25" s="24">
        <f>'12'!R25</f>
        <v>1513.9336511720301</v>
      </c>
      <c r="K25" s="24">
        <f t="shared" si="0"/>
        <v>2351.9336511720303</v>
      </c>
      <c r="L25" s="119">
        <f t="shared" si="1"/>
        <v>0.23341937784557665</v>
      </c>
      <c r="M25" s="208"/>
    </row>
    <row r="26" spans="1:14">
      <c r="A26" s="19" t="s">
        <v>71</v>
      </c>
      <c r="B26" s="58" t="s">
        <v>118</v>
      </c>
      <c r="C26" s="13">
        <f>'16'!C26</f>
        <v>20123</v>
      </c>
      <c r="D26" s="13">
        <f>'16'!D26</f>
        <v>13856</v>
      </c>
      <c r="E26" s="13">
        <f>'16'!E26</f>
        <v>33979</v>
      </c>
      <c r="F26" s="24">
        <f>'6'!I26</f>
        <v>136</v>
      </c>
      <c r="G26" s="24">
        <f>'7'!I26</f>
        <v>0</v>
      </c>
      <c r="H26" s="24">
        <f>'8'!O26</f>
        <v>0</v>
      </c>
      <c r="I26" s="24">
        <f>'11'!H26</f>
        <v>1350</v>
      </c>
      <c r="J26" s="24">
        <f>'12'!R26</f>
        <v>1535.5103380374139</v>
      </c>
      <c r="K26" s="24">
        <f t="shared" si="0"/>
        <v>3021.5103380374139</v>
      </c>
      <c r="L26" s="119">
        <f t="shared" si="1"/>
        <v>0.15015208160003052</v>
      </c>
    </row>
    <row r="27" spans="1:14">
      <c r="A27" s="19" t="s">
        <v>72</v>
      </c>
      <c r="B27" s="58" t="s">
        <v>122</v>
      </c>
      <c r="C27" s="13">
        <f>'16'!C27</f>
        <v>876</v>
      </c>
      <c r="D27" s="13">
        <f>'16'!D27</f>
        <v>671</v>
      </c>
      <c r="E27" s="13">
        <f>'16'!E27</f>
        <v>1547</v>
      </c>
      <c r="F27" s="24">
        <f>'6'!I27</f>
        <v>23</v>
      </c>
      <c r="G27" s="24">
        <f>'7'!I27</f>
        <v>0</v>
      </c>
      <c r="H27" s="24">
        <f>'8'!O27</f>
        <v>0</v>
      </c>
      <c r="I27" s="24">
        <f>'11'!H27</f>
        <v>113</v>
      </c>
      <c r="J27" s="24">
        <f>'12'!R27</f>
        <v>41.31707317073171</v>
      </c>
      <c r="K27" s="24">
        <f t="shared" si="0"/>
        <v>177.3170731707317</v>
      </c>
      <c r="L27" s="119">
        <f t="shared" si="1"/>
        <v>0.20241675019489921</v>
      </c>
    </row>
    <row r="28" spans="1:14">
      <c r="A28" s="19" t="s">
        <v>73</v>
      </c>
      <c r="B28" s="58" t="s">
        <v>118</v>
      </c>
      <c r="C28" s="13">
        <f>'16'!C28</f>
        <v>9893</v>
      </c>
      <c r="D28" s="13">
        <f>'16'!D28</f>
        <v>6864</v>
      </c>
      <c r="E28" s="13">
        <f>'16'!E28</f>
        <v>16757</v>
      </c>
      <c r="F28" s="24">
        <f>'6'!I28</f>
        <v>156</v>
      </c>
      <c r="G28" s="24">
        <f>'7'!I28</f>
        <v>34</v>
      </c>
      <c r="H28" s="24">
        <f>'8'!O28</f>
        <v>0</v>
      </c>
      <c r="I28" s="24">
        <f>'11'!H28</f>
        <v>1316</v>
      </c>
      <c r="J28" s="24">
        <f>'12'!R28</f>
        <v>1085.6963923794083</v>
      </c>
      <c r="K28" s="24">
        <f t="shared" si="0"/>
        <v>2591.6963923794083</v>
      </c>
      <c r="L28" s="119">
        <f t="shared" si="1"/>
        <v>0.26197274763766382</v>
      </c>
    </row>
    <row r="29" spans="1:14">
      <c r="A29" s="19" t="s">
        <v>74</v>
      </c>
      <c r="B29" s="58" t="s">
        <v>122</v>
      </c>
      <c r="C29" s="13">
        <f>'16'!C29</f>
        <v>3977</v>
      </c>
      <c r="D29" s="13">
        <f>'16'!D29</f>
        <v>2833</v>
      </c>
      <c r="E29" s="13">
        <f>'16'!E29</f>
        <v>6810</v>
      </c>
      <c r="F29" s="24">
        <f>'6'!I29</f>
        <v>206</v>
      </c>
      <c r="G29" s="24">
        <f>'7'!I29</f>
        <v>0</v>
      </c>
      <c r="H29" s="24">
        <f>'8'!O29</f>
        <v>270</v>
      </c>
      <c r="I29" s="24">
        <f>'11'!H29</f>
        <v>374</v>
      </c>
      <c r="J29" s="24">
        <f>'12'!R29</f>
        <v>338.91181988742966</v>
      </c>
      <c r="K29" s="24">
        <f t="shared" si="0"/>
        <v>1188.9118198874296</v>
      </c>
      <c r="L29" s="119">
        <f t="shared" si="1"/>
        <v>0.29894689964481508</v>
      </c>
    </row>
    <row r="30" spans="1:14">
      <c r="A30" s="19" t="s">
        <v>75</v>
      </c>
      <c r="B30" s="58" t="s">
        <v>122</v>
      </c>
      <c r="C30" s="13">
        <f>'16'!C30</f>
        <v>109</v>
      </c>
      <c r="D30" s="13">
        <f>'16'!D30</f>
        <v>73</v>
      </c>
      <c r="E30" s="13">
        <f>'16'!E30</f>
        <v>182</v>
      </c>
      <c r="F30" s="24">
        <f>'6'!I30</f>
        <v>0</v>
      </c>
      <c r="G30" s="24">
        <f>'7'!I30</f>
        <v>0</v>
      </c>
      <c r="H30" s="24">
        <f>'8'!O30</f>
        <v>0</v>
      </c>
      <c r="I30" s="24">
        <f>'11'!H30</f>
        <v>10</v>
      </c>
      <c r="J30" s="24">
        <f>'12'!R30</f>
        <v>8.2857142857142847</v>
      </c>
      <c r="K30" s="24">
        <f t="shared" si="0"/>
        <v>18.285714285714285</v>
      </c>
      <c r="L30" s="119">
        <f t="shared" si="1"/>
        <v>0.16775884665792923</v>
      </c>
    </row>
    <row r="31" spans="1:14">
      <c r="A31" s="19" t="s">
        <v>76</v>
      </c>
      <c r="B31" s="58" t="s">
        <v>122</v>
      </c>
      <c r="C31" s="13">
        <f>'16'!C31</f>
        <v>5892</v>
      </c>
      <c r="D31" s="13">
        <f>'16'!D31</f>
        <v>4055</v>
      </c>
      <c r="E31" s="13">
        <f>'16'!E31</f>
        <v>9947</v>
      </c>
      <c r="F31" s="24">
        <f>'6'!I31</f>
        <v>30</v>
      </c>
      <c r="G31" s="24">
        <f>'7'!I31</f>
        <v>0</v>
      </c>
      <c r="H31" s="24">
        <f>'8'!O31</f>
        <v>72</v>
      </c>
      <c r="I31" s="24">
        <f>'11'!H31</f>
        <v>317</v>
      </c>
      <c r="J31" s="24">
        <f>'12'!R31</f>
        <v>388.15573770491801</v>
      </c>
      <c r="K31" s="24">
        <f t="shared" si="0"/>
        <v>807.15573770491801</v>
      </c>
      <c r="L31" s="119">
        <f t="shared" si="1"/>
        <v>0.13699180884333301</v>
      </c>
    </row>
    <row r="32" spans="1:14">
      <c r="A32" s="19" t="s">
        <v>77</v>
      </c>
      <c r="B32" s="58" t="s">
        <v>122</v>
      </c>
      <c r="C32" s="13">
        <f>'16'!C32</f>
        <v>547</v>
      </c>
      <c r="D32" s="13">
        <f>'16'!D32</f>
        <v>369</v>
      </c>
      <c r="E32" s="13">
        <f>'16'!E32</f>
        <v>916</v>
      </c>
      <c r="F32" s="24">
        <f>'6'!I32</f>
        <v>0</v>
      </c>
      <c r="G32" s="24">
        <f>'7'!I32</f>
        <v>0</v>
      </c>
      <c r="H32" s="24">
        <f>'8'!O32</f>
        <v>32</v>
      </c>
      <c r="I32" s="24">
        <f>'11'!H32</f>
        <v>33</v>
      </c>
      <c r="J32" s="24">
        <f>'12'!R32</f>
        <v>28.909090909090907</v>
      </c>
      <c r="K32" s="24">
        <f t="shared" si="0"/>
        <v>93.909090909090907</v>
      </c>
      <c r="L32" s="119">
        <f t="shared" si="1"/>
        <v>0.17168023932192122</v>
      </c>
    </row>
    <row r="33" spans="1:15">
      <c r="A33" s="19" t="s">
        <v>78</v>
      </c>
      <c r="B33" s="58" t="s">
        <v>122</v>
      </c>
      <c r="C33" s="13">
        <f>'16'!C33</f>
        <v>1137</v>
      </c>
      <c r="D33" s="13">
        <f>'16'!D33</f>
        <v>811</v>
      </c>
      <c r="E33" s="13">
        <f>'16'!E33</f>
        <v>1948</v>
      </c>
      <c r="F33" s="24">
        <f>'6'!I33</f>
        <v>0</v>
      </c>
      <c r="G33" s="24">
        <f>'7'!I33</f>
        <v>26</v>
      </c>
      <c r="H33" s="24">
        <f>'8'!O33</f>
        <v>24</v>
      </c>
      <c r="I33" s="24">
        <f>'11'!H33</f>
        <v>101</v>
      </c>
      <c r="J33" s="24">
        <f>'12'!R33</f>
        <v>50.699999999999996</v>
      </c>
      <c r="K33" s="24">
        <f t="shared" si="0"/>
        <v>201.7</v>
      </c>
      <c r="L33" s="119">
        <f t="shared" si="1"/>
        <v>0.1773966578715919</v>
      </c>
    </row>
    <row r="34" spans="1:15">
      <c r="A34" s="19" t="s">
        <v>79</v>
      </c>
      <c r="B34" s="58" t="s">
        <v>122</v>
      </c>
      <c r="C34" s="13">
        <f>'16'!C34</f>
        <v>1478</v>
      </c>
      <c r="D34" s="13">
        <f>'16'!D34</f>
        <v>1019</v>
      </c>
      <c r="E34" s="13">
        <f>'16'!E34</f>
        <v>2497</v>
      </c>
      <c r="F34" s="24">
        <f>'6'!I34</f>
        <v>101</v>
      </c>
      <c r="G34" s="24">
        <f>'7'!I34</f>
        <v>23</v>
      </c>
      <c r="H34" s="24">
        <f>'8'!O34</f>
        <v>72</v>
      </c>
      <c r="I34" s="24">
        <f>'11'!H34</f>
        <v>45</v>
      </c>
      <c r="J34" s="24">
        <f>'12'!R34</f>
        <v>100.52980132450331</v>
      </c>
      <c r="K34" s="24">
        <f t="shared" si="0"/>
        <v>341.5298013245033</v>
      </c>
      <c r="L34" s="119">
        <f t="shared" si="1"/>
        <v>0.2310756436566328</v>
      </c>
    </row>
    <row r="35" spans="1:15">
      <c r="A35" s="19" t="s">
        <v>80</v>
      </c>
      <c r="B35" s="58" t="s">
        <v>122</v>
      </c>
      <c r="C35" s="13">
        <f>'16'!C35</f>
        <v>2619</v>
      </c>
      <c r="D35" s="13">
        <f>'16'!D35</f>
        <v>1878</v>
      </c>
      <c r="E35" s="13">
        <f>'16'!E35</f>
        <v>4497</v>
      </c>
      <c r="F35" s="24">
        <f>'6'!I35</f>
        <v>0</v>
      </c>
      <c r="G35" s="24">
        <f>'7'!I35</f>
        <v>26</v>
      </c>
      <c r="H35" s="24">
        <f>'8'!O35</f>
        <v>40</v>
      </c>
      <c r="I35" s="24">
        <f>'11'!H35</f>
        <v>122</v>
      </c>
      <c r="J35" s="24">
        <f>'12'!R35</f>
        <v>182.98905109489053</v>
      </c>
      <c r="K35" s="24">
        <f t="shared" si="0"/>
        <v>370.98905109489056</v>
      </c>
      <c r="L35" s="119">
        <f t="shared" si="1"/>
        <v>0.14165294047151225</v>
      </c>
    </row>
    <row r="36" spans="1:15">
      <c r="A36" s="19" t="s">
        <v>81</v>
      </c>
      <c r="B36" s="58" t="s">
        <v>122</v>
      </c>
      <c r="C36" s="13">
        <f>'16'!C36</f>
        <v>1538</v>
      </c>
      <c r="D36" s="13">
        <f>'16'!D36</f>
        <v>1055</v>
      </c>
      <c r="E36" s="13">
        <f>'16'!E36</f>
        <v>2593</v>
      </c>
      <c r="F36" s="24">
        <f>'6'!I36</f>
        <v>40</v>
      </c>
      <c r="G36" s="24">
        <f>'7'!I36</f>
        <v>0</v>
      </c>
      <c r="H36" s="24">
        <f>'8'!O36</f>
        <v>48</v>
      </c>
      <c r="I36" s="24">
        <f>'11'!H36</f>
        <v>134</v>
      </c>
      <c r="J36" s="24">
        <f>'12'!R36</f>
        <v>54.791666666666671</v>
      </c>
      <c r="K36" s="24">
        <f t="shared" si="0"/>
        <v>276.79166666666669</v>
      </c>
      <c r="L36" s="119">
        <f t="shared" si="1"/>
        <v>0.179968573905505</v>
      </c>
    </row>
    <row r="37" spans="1:15">
      <c r="A37" s="19" t="s">
        <v>82</v>
      </c>
      <c r="B37" s="58" t="s">
        <v>122</v>
      </c>
      <c r="C37" s="13">
        <f>'16'!C37</f>
        <v>915</v>
      </c>
      <c r="D37" s="13">
        <f>'16'!D37</f>
        <v>644</v>
      </c>
      <c r="E37" s="13">
        <f>'16'!E37</f>
        <v>1559</v>
      </c>
      <c r="F37" s="24">
        <f>'6'!I37</f>
        <v>0</v>
      </c>
      <c r="G37" s="24">
        <f>'7'!I37</f>
        <v>18</v>
      </c>
      <c r="H37" s="24">
        <f>'8'!O37</f>
        <v>60</v>
      </c>
      <c r="I37" s="24">
        <f>'11'!H37</f>
        <v>22</v>
      </c>
      <c r="J37" s="24">
        <f>'12'!R37</f>
        <v>48.461538461538467</v>
      </c>
      <c r="K37" s="24">
        <f t="shared" si="0"/>
        <v>148.46153846153845</v>
      </c>
      <c r="L37" s="119">
        <f t="shared" si="1"/>
        <v>0.16225304749894912</v>
      </c>
    </row>
    <row r="38" spans="1:15">
      <c r="A38" s="19" t="s">
        <v>83</v>
      </c>
      <c r="B38" s="58" t="s">
        <v>118</v>
      </c>
      <c r="C38" s="13">
        <f>'16'!C38</f>
        <v>6837</v>
      </c>
      <c r="D38" s="13">
        <f>'16'!D38</f>
        <v>4722</v>
      </c>
      <c r="E38" s="13">
        <f>'16'!E38</f>
        <v>11559</v>
      </c>
      <c r="F38" s="24">
        <f>'6'!I38</f>
        <v>173</v>
      </c>
      <c r="G38" s="24">
        <f>'7'!I38</f>
        <v>20</v>
      </c>
      <c r="H38" s="24">
        <f>'8'!O38</f>
        <v>111</v>
      </c>
      <c r="I38" s="24">
        <f>'11'!H38</f>
        <v>626</v>
      </c>
      <c r="J38" s="24">
        <f>'12'!R38</f>
        <v>562.81029810298105</v>
      </c>
      <c r="K38" s="24">
        <f t="shared" si="0"/>
        <v>1492.8102981029811</v>
      </c>
      <c r="L38" s="119">
        <f t="shared" si="1"/>
        <v>0.21834288402851851</v>
      </c>
    </row>
    <row r="39" spans="1:15">
      <c r="A39" s="19" t="s">
        <v>84</v>
      </c>
      <c r="B39" s="58" t="s">
        <v>118</v>
      </c>
      <c r="C39" s="13">
        <f>'16'!C39</f>
        <v>21366</v>
      </c>
      <c r="D39" s="13">
        <f>'16'!D39</f>
        <v>14155</v>
      </c>
      <c r="E39" s="13">
        <f>'16'!E39</f>
        <v>35521</v>
      </c>
      <c r="F39" s="24">
        <f>'6'!I39</f>
        <v>214</v>
      </c>
      <c r="G39" s="24">
        <f>'7'!I39</f>
        <v>37</v>
      </c>
      <c r="H39" s="24">
        <f>'8'!O39</f>
        <v>24</v>
      </c>
      <c r="I39" s="24">
        <f>'11'!H39</f>
        <v>1268</v>
      </c>
      <c r="J39" s="24">
        <f>'12'!R39</f>
        <v>1680.6029353431179</v>
      </c>
      <c r="K39" s="24">
        <f t="shared" si="0"/>
        <v>3223.6029353431177</v>
      </c>
      <c r="L39" s="119">
        <f t="shared" si="1"/>
        <v>0.15087535969966853</v>
      </c>
      <c r="O39" s="208"/>
    </row>
    <row r="40" spans="1:15">
      <c r="A40" s="19" t="s">
        <v>85</v>
      </c>
      <c r="B40" s="58" t="s">
        <v>122</v>
      </c>
      <c r="C40" s="13">
        <f>'16'!C40</f>
        <v>2888</v>
      </c>
      <c r="D40" s="13">
        <f>'16'!D40</f>
        <v>1978</v>
      </c>
      <c r="E40" s="13">
        <f>'16'!E40</f>
        <v>4866</v>
      </c>
      <c r="F40" s="24">
        <f>'6'!I40</f>
        <v>142</v>
      </c>
      <c r="G40" s="24">
        <f>'7'!I40</f>
        <v>0</v>
      </c>
      <c r="H40" s="24">
        <f>'8'!O40</f>
        <v>22</v>
      </c>
      <c r="I40" s="24">
        <f>'11'!H40</f>
        <v>174</v>
      </c>
      <c r="J40" s="24">
        <f>'12'!R40</f>
        <v>182.94827586206898</v>
      </c>
      <c r="K40" s="24">
        <f t="shared" si="0"/>
        <v>520.94827586206895</v>
      </c>
      <c r="L40" s="119">
        <f t="shared" si="1"/>
        <v>0.18038375202980228</v>
      </c>
      <c r="O40" s="208"/>
    </row>
    <row r="41" spans="1:15">
      <c r="A41" s="19" t="s">
        <v>86</v>
      </c>
      <c r="B41" s="58" t="s">
        <v>118</v>
      </c>
      <c r="C41" s="13">
        <f>'16'!C41</f>
        <v>4988</v>
      </c>
      <c r="D41" s="13">
        <f>'16'!D41</f>
        <v>3470</v>
      </c>
      <c r="E41" s="13">
        <f>'16'!E41</f>
        <v>8458</v>
      </c>
      <c r="F41" s="24">
        <f>'6'!I41</f>
        <v>0</v>
      </c>
      <c r="G41" s="24">
        <f>'7'!I41</f>
        <v>0</v>
      </c>
      <c r="H41" s="24">
        <f>'8'!O41</f>
        <v>0</v>
      </c>
      <c r="I41" s="24">
        <f>'11'!H41</f>
        <v>266</v>
      </c>
      <c r="J41" s="24">
        <f>'12'!R41</f>
        <v>453.69113924050629</v>
      </c>
      <c r="K41" s="24">
        <f t="shared" si="0"/>
        <v>719.69113924050635</v>
      </c>
      <c r="L41" s="119">
        <f t="shared" si="1"/>
        <v>0.1442845106737182</v>
      </c>
    </row>
    <row r="42" spans="1:15">
      <c r="A42" s="19" t="s">
        <v>87</v>
      </c>
      <c r="B42" s="58" t="s">
        <v>118</v>
      </c>
      <c r="C42" s="13">
        <f>'16'!C42</f>
        <v>12632</v>
      </c>
      <c r="D42" s="13">
        <f>'16'!D42</f>
        <v>8774</v>
      </c>
      <c r="E42" s="13">
        <f>'16'!E42</f>
        <v>21406</v>
      </c>
      <c r="F42" s="24">
        <f>'6'!I42</f>
        <v>254</v>
      </c>
      <c r="G42" s="24">
        <f>'7'!I42</f>
        <v>0</v>
      </c>
      <c r="H42" s="24">
        <f>'8'!O42</f>
        <v>177</v>
      </c>
      <c r="I42" s="24">
        <f>'11'!H42</f>
        <v>1436</v>
      </c>
      <c r="J42" s="24">
        <f>'12'!R42</f>
        <v>1424.5763888888889</v>
      </c>
      <c r="K42" s="24">
        <f t="shared" si="0"/>
        <v>3291.5763888888887</v>
      </c>
      <c r="L42" s="119">
        <f t="shared" si="1"/>
        <v>0.26057444497220461</v>
      </c>
    </row>
    <row r="43" spans="1:15">
      <c r="A43" s="19" t="s">
        <v>88</v>
      </c>
      <c r="B43" s="58" t="s">
        <v>118</v>
      </c>
      <c r="C43" s="13">
        <f>'16'!C43</f>
        <v>9763</v>
      </c>
      <c r="D43" s="13">
        <f>'16'!D43</f>
        <v>6765</v>
      </c>
      <c r="E43" s="13">
        <f>'16'!E43</f>
        <v>16528</v>
      </c>
      <c r="F43" s="24">
        <f>'6'!I43</f>
        <v>349</v>
      </c>
      <c r="G43" s="24">
        <f>'7'!I43</f>
        <v>92</v>
      </c>
      <c r="H43" s="24">
        <f>'8'!O43</f>
        <v>185</v>
      </c>
      <c r="I43" s="24">
        <f>'11'!H43</f>
        <v>515</v>
      </c>
      <c r="J43" s="24">
        <f>'12'!R43</f>
        <v>1207.9516908212561</v>
      </c>
      <c r="K43" s="24">
        <f t="shared" si="0"/>
        <v>2348.9516908212563</v>
      </c>
      <c r="L43" s="119">
        <f t="shared" si="1"/>
        <v>0.24059732570124515</v>
      </c>
    </row>
    <row r="44" spans="1:15">
      <c r="A44" s="19" t="s">
        <v>89</v>
      </c>
      <c r="B44" s="58" t="s">
        <v>122</v>
      </c>
      <c r="C44" s="13">
        <f>'16'!C44</f>
        <v>3743</v>
      </c>
      <c r="D44" s="13">
        <f>'16'!D44</f>
        <v>2706</v>
      </c>
      <c r="E44" s="13">
        <f>'16'!E44</f>
        <v>6449</v>
      </c>
      <c r="F44" s="24">
        <f>'6'!I44</f>
        <v>189</v>
      </c>
      <c r="G44" s="24">
        <f>'7'!I44</f>
        <v>50</v>
      </c>
      <c r="H44" s="24">
        <f>'8'!O44</f>
        <v>59</v>
      </c>
      <c r="I44" s="24">
        <f>'11'!H44</f>
        <v>279</v>
      </c>
      <c r="J44" s="24">
        <f>'12'!R44</f>
        <v>596.9703622392974</v>
      </c>
      <c r="K44" s="24">
        <f t="shared" si="0"/>
        <v>1173.9703622392974</v>
      </c>
      <c r="L44" s="119">
        <f t="shared" si="1"/>
        <v>0.31364423249780854</v>
      </c>
    </row>
    <row r="45" spans="1:15">
      <c r="A45" s="19" t="s">
        <v>90</v>
      </c>
      <c r="B45" s="58" t="s">
        <v>122</v>
      </c>
      <c r="C45" s="13">
        <f>'16'!C45</f>
        <v>1364</v>
      </c>
      <c r="D45" s="13">
        <f>'16'!D45</f>
        <v>1008</v>
      </c>
      <c r="E45" s="13">
        <f>'16'!E45</f>
        <v>2372</v>
      </c>
      <c r="F45" s="24">
        <f>'6'!I45</f>
        <v>0</v>
      </c>
      <c r="G45" s="24">
        <f>'7'!I45</f>
        <v>0</v>
      </c>
      <c r="H45" s="24">
        <f>'8'!O45</f>
        <v>0</v>
      </c>
      <c r="I45" s="24">
        <f>'11'!H45</f>
        <v>234</v>
      </c>
      <c r="J45" s="24">
        <f>'12'!R45</f>
        <v>63.800000000000004</v>
      </c>
      <c r="K45" s="24">
        <f t="shared" si="0"/>
        <v>297.8</v>
      </c>
      <c r="L45" s="119">
        <f t="shared" si="1"/>
        <v>0.21832844574780058</v>
      </c>
    </row>
    <row r="46" spans="1:15">
      <c r="A46" s="19" t="s">
        <v>91</v>
      </c>
      <c r="B46" s="58" t="s">
        <v>122</v>
      </c>
      <c r="C46" s="13">
        <f>'16'!C46</f>
        <v>3475</v>
      </c>
      <c r="D46" s="13">
        <f>'16'!D46</f>
        <v>2487</v>
      </c>
      <c r="E46" s="13">
        <f>'16'!E46</f>
        <v>5962</v>
      </c>
      <c r="F46" s="24">
        <f>'6'!I46</f>
        <v>0</v>
      </c>
      <c r="G46" s="24">
        <f>'7'!I46</f>
        <v>0</v>
      </c>
      <c r="H46" s="24">
        <f>'8'!O46</f>
        <v>66</v>
      </c>
      <c r="I46" s="24">
        <f>'11'!H46</f>
        <v>217</v>
      </c>
      <c r="J46" s="24">
        <f>'12'!R46</f>
        <v>374.77492877492875</v>
      </c>
      <c r="K46" s="24">
        <f t="shared" si="0"/>
        <v>657.77492877492875</v>
      </c>
      <c r="L46" s="119">
        <f t="shared" si="1"/>
        <v>0.18928774928774927</v>
      </c>
    </row>
    <row r="47" spans="1:15">
      <c r="A47" s="19" t="s">
        <v>92</v>
      </c>
      <c r="B47" s="58" t="s">
        <v>122</v>
      </c>
      <c r="C47" s="13">
        <f>'16'!C47</f>
        <v>1725</v>
      </c>
      <c r="D47" s="13">
        <f>'16'!D47</f>
        <v>1197</v>
      </c>
      <c r="E47" s="13">
        <f>'16'!E47</f>
        <v>2922</v>
      </c>
      <c r="F47" s="24">
        <f>'6'!I47</f>
        <v>0</v>
      </c>
      <c r="G47" s="24">
        <f>'7'!I47</f>
        <v>16</v>
      </c>
      <c r="H47" s="24">
        <f>'8'!O47</f>
        <v>65</v>
      </c>
      <c r="I47" s="24">
        <f>'11'!H47</f>
        <v>51</v>
      </c>
      <c r="J47" s="24">
        <f>'12'!R47</f>
        <v>105.21991701244812</v>
      </c>
      <c r="K47" s="24">
        <f t="shared" si="0"/>
        <v>237.21991701244812</v>
      </c>
      <c r="L47" s="119">
        <f t="shared" si="1"/>
        <v>0.13751879247098442</v>
      </c>
    </row>
    <row r="48" spans="1:15">
      <c r="A48" s="19" t="s">
        <v>93</v>
      </c>
      <c r="B48" s="58" t="s">
        <v>122</v>
      </c>
      <c r="C48" s="13">
        <f>'16'!C48</f>
        <v>5043</v>
      </c>
      <c r="D48" s="13">
        <f>'16'!D48</f>
        <v>3645</v>
      </c>
      <c r="E48" s="13">
        <f>'16'!E48</f>
        <v>8688</v>
      </c>
      <c r="F48" s="24">
        <f>'6'!I48</f>
        <v>177</v>
      </c>
      <c r="G48" s="24">
        <f>'7'!I48</f>
        <v>0</v>
      </c>
      <c r="H48" s="24">
        <f>'8'!O48</f>
        <v>0</v>
      </c>
      <c r="I48" s="24">
        <f>'11'!H48</f>
        <v>211</v>
      </c>
      <c r="J48" s="24">
        <f>'12'!R48</f>
        <v>675.11340206185571</v>
      </c>
      <c r="K48" s="24">
        <f t="shared" si="0"/>
        <v>1063.1134020618556</v>
      </c>
      <c r="L48" s="119">
        <f t="shared" si="1"/>
        <v>0.21080971684748276</v>
      </c>
    </row>
    <row r="49" spans="1:14">
      <c r="A49" s="19" t="s">
        <v>94</v>
      </c>
      <c r="B49" s="58" t="s">
        <v>118</v>
      </c>
      <c r="C49" s="13">
        <f>'16'!C49</f>
        <v>27985</v>
      </c>
      <c r="D49" s="13">
        <f>'16'!D49</f>
        <v>19320</v>
      </c>
      <c r="E49" s="13">
        <f>'16'!E49</f>
        <v>47305</v>
      </c>
      <c r="F49" s="24">
        <f>'6'!I49</f>
        <v>166</v>
      </c>
      <c r="G49" s="24">
        <f>'7'!I49</f>
        <v>0</v>
      </c>
      <c r="H49" s="24">
        <f>'8'!O49</f>
        <v>180</v>
      </c>
      <c r="I49" s="24">
        <f>'11'!H49</f>
        <v>1963</v>
      </c>
      <c r="J49" s="24">
        <f>'12'!R49</f>
        <v>3564.2331406551061</v>
      </c>
      <c r="K49" s="24">
        <f t="shared" si="0"/>
        <v>5873.2331406551057</v>
      </c>
      <c r="L49" s="119">
        <f t="shared" si="1"/>
        <v>0.20987075721476167</v>
      </c>
    </row>
    <row r="50" spans="1:14">
      <c r="A50" s="19" t="s">
        <v>95</v>
      </c>
      <c r="B50" s="58" t="s">
        <v>122</v>
      </c>
      <c r="C50" s="13">
        <f>'16'!C50</f>
        <v>660</v>
      </c>
      <c r="D50" s="13">
        <f>'16'!D50</f>
        <v>390</v>
      </c>
      <c r="E50" s="13">
        <f>'16'!E50</f>
        <v>1050</v>
      </c>
      <c r="F50" s="24">
        <f>'6'!I50</f>
        <v>16</v>
      </c>
      <c r="G50" s="24">
        <f>'7'!I50</f>
        <v>3</v>
      </c>
      <c r="H50" s="24">
        <f>'8'!O50</f>
        <v>0</v>
      </c>
      <c r="I50" s="24">
        <f>'11'!H50</f>
        <v>32</v>
      </c>
      <c r="J50" s="24">
        <f>'12'!R50</f>
        <v>92.41379310344827</v>
      </c>
      <c r="K50" s="24">
        <f t="shared" si="0"/>
        <v>143.41379310344826</v>
      </c>
      <c r="L50" s="119">
        <f t="shared" si="1"/>
        <v>0.21729362591431553</v>
      </c>
      <c r="N50" s="208"/>
    </row>
    <row r="51" spans="1:14">
      <c r="A51" s="19" t="s">
        <v>96</v>
      </c>
      <c r="B51" s="58" t="s">
        <v>118</v>
      </c>
      <c r="C51" s="13">
        <f>'16'!C51</f>
        <v>9370</v>
      </c>
      <c r="D51" s="13">
        <f>'16'!D51</f>
        <v>6861</v>
      </c>
      <c r="E51" s="13">
        <f>'16'!E51</f>
        <v>16231</v>
      </c>
      <c r="F51" s="24">
        <f>'6'!I51</f>
        <v>156</v>
      </c>
      <c r="G51" s="24">
        <f>'7'!I51</f>
        <v>20</v>
      </c>
      <c r="H51" s="24">
        <f>'8'!O51</f>
        <v>24</v>
      </c>
      <c r="I51" s="24">
        <f>'11'!H51</f>
        <v>931</v>
      </c>
      <c r="J51" s="24">
        <f>'12'!R51</f>
        <v>1047.54</v>
      </c>
      <c r="K51" s="24">
        <f t="shared" si="0"/>
        <v>2178.54</v>
      </c>
      <c r="L51" s="119">
        <f t="shared" si="1"/>
        <v>0.23250160085378868</v>
      </c>
      <c r="N51" s="208"/>
    </row>
    <row r="52" spans="1:14">
      <c r="A52" s="19" t="s">
        <v>97</v>
      </c>
      <c r="B52" s="58" t="s">
        <v>122</v>
      </c>
      <c r="C52" s="13">
        <f>'16'!C52</f>
        <v>3098</v>
      </c>
      <c r="D52" s="13">
        <f>'16'!D52</f>
        <v>2175</v>
      </c>
      <c r="E52" s="13">
        <f>'16'!E52</f>
        <v>5273</v>
      </c>
      <c r="F52" s="24">
        <f>'6'!I52</f>
        <v>85</v>
      </c>
      <c r="G52" s="24">
        <f>'7'!I52</f>
        <v>32</v>
      </c>
      <c r="H52" s="24">
        <f>'8'!O52</f>
        <v>76</v>
      </c>
      <c r="I52" s="24">
        <f>'11'!H52</f>
        <v>250</v>
      </c>
      <c r="J52" s="24">
        <f>'12'!R52</f>
        <v>237.6</v>
      </c>
      <c r="K52" s="24">
        <f t="shared" si="0"/>
        <v>680.6</v>
      </c>
      <c r="L52" s="119">
        <f t="shared" si="1"/>
        <v>0.21969012265978052</v>
      </c>
    </row>
    <row r="53" spans="1:14">
      <c r="A53" s="19" t="s">
        <v>98</v>
      </c>
      <c r="B53" s="58" t="s">
        <v>122</v>
      </c>
      <c r="C53" s="13">
        <f>'16'!C53</f>
        <v>1648</v>
      </c>
      <c r="D53" s="13">
        <f>'16'!D53</f>
        <v>1113</v>
      </c>
      <c r="E53" s="13">
        <f>'16'!E53</f>
        <v>2761</v>
      </c>
      <c r="F53" s="24">
        <f>'6'!I53</f>
        <v>31</v>
      </c>
      <c r="G53" s="24">
        <f>'7'!I53</f>
        <v>0</v>
      </c>
      <c r="H53" s="24">
        <f>'8'!O53</f>
        <v>0</v>
      </c>
      <c r="I53" s="24">
        <f>'11'!H53</f>
        <v>87</v>
      </c>
      <c r="J53" s="24">
        <f>'12'!R53</f>
        <v>150.38399999999999</v>
      </c>
      <c r="K53" s="24">
        <f t="shared" si="0"/>
        <v>268.38400000000001</v>
      </c>
      <c r="L53" s="119">
        <f t="shared" si="1"/>
        <v>0.16285436893203883</v>
      </c>
    </row>
    <row r="54" spans="1:14">
      <c r="A54" s="19" t="s">
        <v>99</v>
      </c>
      <c r="B54" s="58" t="s">
        <v>118</v>
      </c>
      <c r="C54" s="13">
        <f>'16'!C54</f>
        <v>62059</v>
      </c>
      <c r="D54" s="13">
        <f>'16'!D54</f>
        <v>38994</v>
      </c>
      <c r="E54" s="13">
        <f>'16'!E54</f>
        <v>101053</v>
      </c>
      <c r="F54" s="24">
        <f>'6'!I54</f>
        <v>666</v>
      </c>
      <c r="G54" s="24">
        <f>'7'!I54</f>
        <v>0</v>
      </c>
      <c r="H54" s="24">
        <f>'8'!O54</f>
        <v>631</v>
      </c>
      <c r="I54" s="24">
        <f>'11'!H54</f>
        <v>4746</v>
      </c>
      <c r="J54" s="24">
        <f>'12'!R54</f>
        <v>8857.1471380932817</v>
      </c>
      <c r="K54" s="24">
        <f t="shared" si="0"/>
        <v>14900.147138093282</v>
      </c>
      <c r="L54" s="119">
        <f t="shared" si="1"/>
        <v>0.24009647493664549</v>
      </c>
    </row>
    <row r="55" spans="1:14">
      <c r="A55" s="19" t="s">
        <v>100</v>
      </c>
      <c r="B55" s="58" t="s">
        <v>122</v>
      </c>
      <c r="C55" s="13">
        <f>'16'!C55</f>
        <v>1650</v>
      </c>
      <c r="D55" s="13">
        <f>'16'!D55</f>
        <v>1173</v>
      </c>
      <c r="E55" s="13">
        <f>'16'!E55</f>
        <v>2823</v>
      </c>
      <c r="F55" s="24">
        <f>'6'!I55</f>
        <v>8</v>
      </c>
      <c r="G55" s="24">
        <f>'7'!I55</f>
        <v>0</v>
      </c>
      <c r="H55" s="24">
        <f>'8'!O55</f>
        <v>20</v>
      </c>
      <c r="I55" s="24">
        <f>'11'!H55</f>
        <v>93</v>
      </c>
      <c r="J55" s="24">
        <f>'12'!R55</f>
        <v>117.11442786069652</v>
      </c>
      <c r="K55" s="24">
        <f t="shared" si="0"/>
        <v>238.11442786069654</v>
      </c>
      <c r="L55" s="119">
        <f t="shared" si="1"/>
        <v>0.14431177446102819</v>
      </c>
    </row>
    <row r="56" spans="1:14">
      <c r="A56" s="19" t="s">
        <v>101</v>
      </c>
      <c r="B56" s="58" t="s">
        <v>122</v>
      </c>
      <c r="C56" s="13">
        <f>'16'!C56</f>
        <v>574</v>
      </c>
      <c r="D56" s="13">
        <f>'16'!D56</f>
        <v>400</v>
      </c>
      <c r="E56" s="13">
        <f>'16'!E56</f>
        <v>974</v>
      </c>
      <c r="F56" s="24">
        <f>'6'!I56</f>
        <v>0</v>
      </c>
      <c r="G56" s="24">
        <f>'7'!I56</f>
        <v>0</v>
      </c>
      <c r="H56" s="24">
        <f>'8'!O56</f>
        <v>0</v>
      </c>
      <c r="I56" s="24">
        <f>'11'!H56</f>
        <v>75</v>
      </c>
      <c r="J56" s="24">
        <f>'12'!R56</f>
        <v>20.322580645161288</v>
      </c>
      <c r="K56" s="24">
        <f t="shared" si="0"/>
        <v>95.322580645161281</v>
      </c>
      <c r="L56" s="119">
        <f t="shared" si="1"/>
        <v>0.16606721366752836</v>
      </c>
    </row>
    <row r="57" spans="1:14">
      <c r="A57" s="19" t="s">
        <v>102</v>
      </c>
      <c r="B57" s="58" t="s">
        <v>122</v>
      </c>
      <c r="C57" s="13">
        <f>'16'!C57</f>
        <v>4471</v>
      </c>
      <c r="D57" s="13">
        <f>'16'!D57</f>
        <v>3240</v>
      </c>
      <c r="E57" s="13">
        <f>'16'!E57</f>
        <v>7711</v>
      </c>
      <c r="F57" s="24">
        <f>'6'!I57</f>
        <v>119</v>
      </c>
      <c r="G57" s="24">
        <f>'7'!I57</f>
        <v>0</v>
      </c>
      <c r="H57" s="24">
        <f>'8'!O57</f>
        <v>0</v>
      </c>
      <c r="I57" s="24">
        <f>'11'!H57</f>
        <v>239</v>
      </c>
      <c r="J57" s="24">
        <f>'12'!R57</f>
        <v>244.84363636363636</v>
      </c>
      <c r="K57" s="24">
        <f t="shared" si="0"/>
        <v>602.84363636363639</v>
      </c>
      <c r="L57" s="119">
        <f t="shared" si="1"/>
        <v>0.1348341839328196</v>
      </c>
    </row>
    <row r="58" spans="1:14">
      <c r="A58" s="19" t="s">
        <v>103</v>
      </c>
      <c r="B58" s="58" t="s">
        <v>122</v>
      </c>
      <c r="C58" s="13">
        <f>'16'!C58</f>
        <v>1362</v>
      </c>
      <c r="D58" s="13">
        <f>'16'!D58</f>
        <v>1062</v>
      </c>
      <c r="E58" s="13">
        <f>'16'!E58</f>
        <v>2424</v>
      </c>
      <c r="F58" s="24">
        <f>'6'!I58</f>
        <v>11</v>
      </c>
      <c r="G58" s="24">
        <f>'7'!I58</f>
        <v>0</v>
      </c>
      <c r="H58" s="24">
        <f>'8'!O58</f>
        <v>30</v>
      </c>
      <c r="I58" s="24">
        <f>'11'!H58</f>
        <v>66</v>
      </c>
      <c r="J58" s="24">
        <f>'12'!R58</f>
        <v>123.71764705882354</v>
      </c>
      <c r="K58" s="24">
        <f t="shared" si="0"/>
        <v>230.71764705882356</v>
      </c>
      <c r="L58" s="119">
        <f t="shared" si="1"/>
        <v>0.16939621663643434</v>
      </c>
    </row>
    <row r="59" spans="1:14">
      <c r="A59" s="19" t="s">
        <v>104</v>
      </c>
      <c r="B59" s="58" t="s">
        <v>122</v>
      </c>
      <c r="C59" s="13">
        <f>'16'!C59</f>
        <v>2195</v>
      </c>
      <c r="D59" s="13">
        <f>'16'!D59</f>
        <v>1507</v>
      </c>
      <c r="E59" s="13">
        <f>'16'!E59</f>
        <v>3702</v>
      </c>
      <c r="F59" s="24">
        <f>'6'!I59</f>
        <v>0</v>
      </c>
      <c r="G59" s="24">
        <f>'7'!I59</f>
        <v>0</v>
      </c>
      <c r="H59" s="24">
        <f>'8'!O59</f>
        <v>0</v>
      </c>
      <c r="I59" s="24">
        <f>'11'!H59</f>
        <v>144</v>
      </c>
      <c r="J59" s="24">
        <f>'12'!R59</f>
        <v>168.49315068493149</v>
      </c>
      <c r="K59" s="24">
        <f t="shared" si="0"/>
        <v>312.49315068493149</v>
      </c>
      <c r="L59" s="119">
        <f t="shared" si="1"/>
        <v>0.14236590008425126</v>
      </c>
    </row>
    <row r="60" spans="1:14">
      <c r="A60" s="19" t="s">
        <v>105</v>
      </c>
      <c r="B60" s="58" t="s">
        <v>122</v>
      </c>
      <c r="C60" s="13">
        <f>'16'!C60</f>
        <v>153</v>
      </c>
      <c r="D60" s="13">
        <f>'16'!D60</f>
        <v>102</v>
      </c>
      <c r="E60" s="13">
        <f>'16'!E60</f>
        <v>255</v>
      </c>
      <c r="F60" s="24">
        <f>'6'!I60</f>
        <v>5</v>
      </c>
      <c r="G60" s="24">
        <f>'7'!I60</f>
        <v>0</v>
      </c>
      <c r="H60" s="24">
        <f>'8'!O60</f>
        <v>0</v>
      </c>
      <c r="I60" s="24">
        <f>'11'!H60</f>
        <v>2</v>
      </c>
      <c r="J60" s="24">
        <f>'12'!R60</f>
        <v>0</v>
      </c>
      <c r="K60" s="24">
        <f t="shared" si="0"/>
        <v>7</v>
      </c>
      <c r="L60" s="119">
        <f t="shared" si="1"/>
        <v>4.5751633986928102E-2</v>
      </c>
    </row>
    <row r="61" spans="1:14">
      <c r="A61" s="19" t="s">
        <v>106</v>
      </c>
      <c r="B61" s="58" t="s">
        <v>122</v>
      </c>
      <c r="C61" s="13">
        <f>'16'!C61</f>
        <v>1307</v>
      </c>
      <c r="D61" s="13">
        <f>'16'!D61</f>
        <v>866</v>
      </c>
      <c r="E61" s="13">
        <f>'16'!E61</f>
        <v>2173</v>
      </c>
      <c r="F61" s="24">
        <f>'6'!I61</f>
        <v>36</v>
      </c>
      <c r="G61" s="24">
        <f>'7'!I61</f>
        <v>0</v>
      </c>
      <c r="H61" s="24">
        <f>'8'!O61</f>
        <v>6</v>
      </c>
      <c r="I61" s="24">
        <f>'11'!H61</f>
        <v>58</v>
      </c>
      <c r="J61" s="24">
        <f>'12'!R61</f>
        <v>46.255555555555553</v>
      </c>
      <c r="K61" s="24">
        <f t="shared" si="0"/>
        <v>146.25555555555556</v>
      </c>
      <c r="L61" s="119">
        <f t="shared" si="1"/>
        <v>0.11190172575023379</v>
      </c>
    </row>
    <row r="62" spans="1:14">
      <c r="A62" s="19" t="s">
        <v>107</v>
      </c>
      <c r="B62" s="58" t="s">
        <v>122</v>
      </c>
      <c r="C62" s="13">
        <f>'16'!C62</f>
        <v>1338</v>
      </c>
      <c r="D62" s="13">
        <f>'16'!D62</f>
        <v>889</v>
      </c>
      <c r="E62" s="13">
        <f>'16'!E62</f>
        <v>2227</v>
      </c>
      <c r="F62" s="24">
        <f>'6'!I62</f>
        <v>0</v>
      </c>
      <c r="G62" s="24">
        <f>'7'!I62</f>
        <v>0</v>
      </c>
      <c r="H62" s="24">
        <f>'8'!O62</f>
        <v>45</v>
      </c>
      <c r="I62" s="24">
        <f>'11'!H62</f>
        <v>68</v>
      </c>
      <c r="J62" s="24">
        <f>'12'!R62</f>
        <v>178.55621301775147</v>
      </c>
      <c r="K62" s="24">
        <f t="shared" si="0"/>
        <v>291.55621301775147</v>
      </c>
      <c r="L62" s="119">
        <f t="shared" si="1"/>
        <v>0.21790449403419393</v>
      </c>
    </row>
    <row r="63" spans="1:14">
      <c r="A63" s="19" t="s">
        <v>108</v>
      </c>
      <c r="B63" s="58" t="s">
        <v>122</v>
      </c>
      <c r="C63" s="13">
        <f>'16'!C63</f>
        <v>1184</v>
      </c>
      <c r="D63" s="13">
        <f>'16'!D63</f>
        <v>913</v>
      </c>
      <c r="E63" s="13">
        <f>'16'!E63</f>
        <v>2097</v>
      </c>
      <c r="F63" s="24">
        <f>'6'!I63</f>
        <v>0</v>
      </c>
      <c r="G63" s="24">
        <f>'7'!I63</f>
        <v>0</v>
      </c>
      <c r="H63" s="24">
        <f>'8'!O63</f>
        <v>35</v>
      </c>
      <c r="I63" s="24">
        <f>'11'!H63</f>
        <v>57</v>
      </c>
      <c r="J63" s="24">
        <f>'12'!R63</f>
        <v>92.542372881355931</v>
      </c>
      <c r="K63" s="24">
        <f t="shared" si="0"/>
        <v>184.54237288135593</v>
      </c>
      <c r="L63" s="119">
        <f t="shared" si="1"/>
        <v>0.15586349060925331</v>
      </c>
    </row>
    <row r="64" spans="1:14">
      <c r="A64" s="19" t="s">
        <v>124</v>
      </c>
      <c r="B64" s="58" t="s">
        <v>122</v>
      </c>
      <c r="C64" s="13">
        <f>'16'!C64</f>
        <v>1791</v>
      </c>
      <c r="D64" s="13">
        <f>'16'!D64</f>
        <v>1297</v>
      </c>
      <c r="E64" s="13">
        <f>'16'!E64</f>
        <v>3088</v>
      </c>
      <c r="F64" s="24">
        <f>'6'!I64</f>
        <v>0</v>
      </c>
      <c r="G64" s="24">
        <f>'7'!I64</f>
        <v>0</v>
      </c>
      <c r="H64" s="24">
        <f>'8'!O64</f>
        <v>116</v>
      </c>
      <c r="I64" s="24">
        <f>'11'!H64</f>
        <v>120</v>
      </c>
      <c r="J64" s="24">
        <f>'12'!R64</f>
        <v>149.44162436548223</v>
      </c>
      <c r="K64" s="24">
        <f t="shared" ref="K64:K71" si="2">F64+G64+H64+I64+J64</f>
        <v>385.4416243654822</v>
      </c>
      <c r="L64" s="119">
        <f t="shared" ref="L64:L71" si="3">K64/C64</f>
        <v>0.21521028719457408</v>
      </c>
    </row>
    <row r="65" spans="1:12">
      <c r="A65" s="19" t="s">
        <v>109</v>
      </c>
      <c r="B65" s="58" t="s">
        <v>122</v>
      </c>
      <c r="C65" s="13">
        <f>'16'!C65</f>
        <v>1254</v>
      </c>
      <c r="D65" s="13">
        <f>'16'!D65</f>
        <v>834</v>
      </c>
      <c r="E65" s="13">
        <f>'16'!E65</f>
        <v>2088</v>
      </c>
      <c r="F65" s="24">
        <f>'6'!I65</f>
        <v>0</v>
      </c>
      <c r="G65" s="24">
        <f>'7'!I65</f>
        <v>0</v>
      </c>
      <c r="H65" s="24">
        <f>'8'!O65</f>
        <v>0</v>
      </c>
      <c r="I65" s="24">
        <f>'11'!H65</f>
        <v>150</v>
      </c>
      <c r="J65" s="24">
        <f>'12'!R65</f>
        <v>41.73451327433628</v>
      </c>
      <c r="K65" s="24">
        <f t="shared" si="2"/>
        <v>191.73451327433628</v>
      </c>
      <c r="L65" s="119">
        <f t="shared" si="3"/>
        <v>0.15289833594444679</v>
      </c>
    </row>
    <row r="66" spans="1:12">
      <c r="A66" s="19" t="s">
        <v>110</v>
      </c>
      <c r="B66" s="58" t="s">
        <v>122</v>
      </c>
      <c r="C66" s="13">
        <f>'16'!C66</f>
        <v>6218</v>
      </c>
      <c r="D66" s="13">
        <f>'16'!D66</f>
        <v>4338</v>
      </c>
      <c r="E66" s="13">
        <f>'16'!E66</f>
        <v>10556</v>
      </c>
      <c r="F66" s="24">
        <f>'6'!I66</f>
        <v>0</v>
      </c>
      <c r="G66" s="24">
        <f>'7'!I66</f>
        <v>22</v>
      </c>
      <c r="H66" s="24">
        <f>'8'!O66</f>
        <v>48</v>
      </c>
      <c r="I66" s="24">
        <f>'11'!H66</f>
        <v>490</v>
      </c>
      <c r="J66" s="24">
        <f>'12'!R66</f>
        <v>491.86760280842526</v>
      </c>
      <c r="K66" s="24">
        <f t="shared" si="2"/>
        <v>1051.8676028084253</v>
      </c>
      <c r="L66" s="119">
        <f t="shared" si="3"/>
        <v>0.16916494094699666</v>
      </c>
    </row>
    <row r="67" spans="1:12">
      <c r="A67" s="19" t="s">
        <v>111</v>
      </c>
      <c r="B67" s="58" t="s">
        <v>122</v>
      </c>
      <c r="C67" s="13">
        <f>'16'!C67</f>
        <v>1238</v>
      </c>
      <c r="D67" s="13">
        <f>'16'!D67</f>
        <v>944</v>
      </c>
      <c r="E67" s="13">
        <f>'16'!E67</f>
        <v>2182</v>
      </c>
      <c r="F67" s="24">
        <f>'6'!I67</f>
        <v>32</v>
      </c>
      <c r="G67" s="24">
        <f>'7'!I67</f>
        <v>0</v>
      </c>
      <c r="H67" s="24">
        <f>'8'!O67</f>
        <v>23</v>
      </c>
      <c r="I67" s="24">
        <f>'11'!H67</f>
        <v>108</v>
      </c>
      <c r="J67" s="24">
        <f>'12'!R67</f>
        <v>130.99428571428572</v>
      </c>
      <c r="K67" s="24">
        <f t="shared" si="2"/>
        <v>293.99428571428575</v>
      </c>
      <c r="L67" s="119">
        <f t="shared" si="3"/>
        <v>0.23747519039926152</v>
      </c>
    </row>
    <row r="68" spans="1:12">
      <c r="A68" s="19" t="s">
        <v>112</v>
      </c>
      <c r="B68" s="58" t="s">
        <v>118</v>
      </c>
      <c r="C68" s="13">
        <f>'16'!C68</f>
        <v>10239</v>
      </c>
      <c r="D68" s="13">
        <f>'16'!D68</f>
        <v>7432</v>
      </c>
      <c r="E68" s="13">
        <f>'16'!E68</f>
        <v>17671</v>
      </c>
      <c r="F68" s="24">
        <f>'6'!I68</f>
        <v>0</v>
      </c>
      <c r="G68" s="24">
        <f>'7'!I68</f>
        <v>26</v>
      </c>
      <c r="H68" s="24">
        <f>'8'!O68</f>
        <v>75</v>
      </c>
      <c r="I68" s="24">
        <f>'11'!H68</f>
        <v>882</v>
      </c>
      <c r="J68" s="24">
        <f>'12'!R68</f>
        <v>861.04477611940297</v>
      </c>
      <c r="K68" s="24">
        <f t="shared" si="2"/>
        <v>1844.044776119403</v>
      </c>
      <c r="L68" s="119">
        <f t="shared" si="3"/>
        <v>0.18010008556689158</v>
      </c>
    </row>
    <row r="69" spans="1:12">
      <c r="A69" s="19" t="s">
        <v>113</v>
      </c>
      <c r="B69" s="58" t="s">
        <v>122</v>
      </c>
      <c r="C69" s="13">
        <f>'16'!C69</f>
        <v>871</v>
      </c>
      <c r="D69" s="13">
        <f>'16'!D69</f>
        <v>650</v>
      </c>
      <c r="E69" s="13">
        <f>'16'!E69</f>
        <v>1521</v>
      </c>
      <c r="F69" s="24">
        <f>'6'!I69</f>
        <v>75</v>
      </c>
      <c r="G69" s="24">
        <f>'7'!I69</f>
        <v>0</v>
      </c>
      <c r="H69" s="24">
        <f>'8'!O69</f>
        <v>17</v>
      </c>
      <c r="I69" s="24">
        <f>'11'!H69</f>
        <v>48</v>
      </c>
      <c r="J69" s="24">
        <f>'12'!R69</f>
        <v>40.821428571428577</v>
      </c>
      <c r="K69" s="24">
        <f t="shared" si="2"/>
        <v>180.82142857142858</v>
      </c>
      <c r="L69" s="119">
        <f t="shared" si="3"/>
        <v>0.2076020993931442</v>
      </c>
    </row>
    <row r="70" spans="1:12">
      <c r="A70" s="19" t="s">
        <v>114</v>
      </c>
      <c r="B70" s="58" t="s">
        <v>118</v>
      </c>
      <c r="C70" s="13">
        <f>'16'!C70</f>
        <v>15734</v>
      </c>
      <c r="D70" s="13">
        <f>'16'!D70</f>
        <v>10858</v>
      </c>
      <c r="E70" s="13">
        <f>'16'!E70</f>
        <v>26592</v>
      </c>
      <c r="F70" s="24">
        <f>'6'!I70</f>
        <v>159</v>
      </c>
      <c r="G70" s="24">
        <f>'7'!I70</f>
        <v>17</v>
      </c>
      <c r="H70" s="24">
        <f>'8'!O70</f>
        <v>100</v>
      </c>
      <c r="I70" s="24">
        <f>'11'!H70</f>
        <v>1163</v>
      </c>
      <c r="J70" s="24">
        <f>'12'!R70</f>
        <v>1555.6259087904825</v>
      </c>
      <c r="K70" s="24">
        <f t="shared" si="2"/>
        <v>2994.6259087904828</v>
      </c>
      <c r="L70" s="119">
        <f t="shared" si="3"/>
        <v>0.19032832774821931</v>
      </c>
    </row>
    <row r="71" spans="1:12">
      <c r="A71" s="462" t="str">
        <f>'1'!A70</f>
        <v>Statewide Total</v>
      </c>
      <c r="B71" s="482"/>
      <c r="C71" s="14">
        <f>'16'!C71</f>
        <v>432581</v>
      </c>
      <c r="D71" s="14">
        <f>'16'!D71</f>
        <v>296957</v>
      </c>
      <c r="E71" s="14">
        <f>'16'!E71</f>
        <v>729538</v>
      </c>
      <c r="F71" s="14">
        <f>'6'!I71</f>
        <v>5126</v>
      </c>
      <c r="G71" s="14">
        <f>'7'!I71</f>
        <v>730</v>
      </c>
      <c r="H71" s="14">
        <f>'8'!O71</f>
        <v>4246</v>
      </c>
      <c r="I71" s="14">
        <f>'11'!H71</f>
        <v>33007</v>
      </c>
      <c r="J71" s="14">
        <f>'12'!R71</f>
        <v>46244.657144343335</v>
      </c>
      <c r="K71" s="14">
        <f t="shared" si="2"/>
        <v>89353.657144343335</v>
      </c>
      <c r="L71" s="118">
        <f t="shared" si="3"/>
        <v>0.20655936609408027</v>
      </c>
    </row>
    <row r="72" spans="1:12">
      <c r="A72" s="1" t="str">
        <f>'16'!A72:AE72</f>
        <v>* 2010 County population estimates from PA Data Center, Penn State University</v>
      </c>
    </row>
    <row r="73" spans="1:12">
      <c r="A73" s="133" t="s">
        <v>641</v>
      </c>
      <c r="G73" s="88"/>
      <c r="H73" s="88"/>
      <c r="I73" s="88"/>
      <c r="J73" s="104"/>
      <c r="K73" s="27"/>
    </row>
    <row r="76" spans="1:12">
      <c r="L76" s="7"/>
    </row>
    <row r="77" spans="1:12">
      <c r="L77" s="7"/>
    </row>
    <row r="78" spans="1:12">
      <c r="L78" s="7"/>
    </row>
    <row r="80" spans="1:12">
      <c r="F80" s="12"/>
      <c r="G80" s="12"/>
      <c r="H80" s="12"/>
      <c r="I80" s="236"/>
      <c r="J80" s="12"/>
    </row>
  </sheetData>
  <mergeCells count="7">
    <mergeCell ref="S2:W2"/>
    <mergeCell ref="G2:L2"/>
    <mergeCell ref="A71:B71"/>
    <mergeCell ref="A1:L1"/>
    <mergeCell ref="A2:E2"/>
    <mergeCell ref="N2:O2"/>
    <mergeCell ref="P2:R2"/>
  </mergeCells>
  <phoneticPr fontId="3" type="noConversion"/>
  <pageMargins left="0.3" right="0.3" top="0.5" bottom="0.5" header="0.25" footer="0.25"/>
  <pageSetup fitToHeight="3" orientation="landscape" r:id="rId1"/>
  <headerFooter alignWithMargins="0">
    <oddFooter>&amp;LOffice of Child Development and Early Learning&amp;C&amp;P&amp;RUpdated: 11/1/2011</oddFooter>
  </headerFooter>
</worksheet>
</file>

<file path=xl/worksheets/sheet5.xml><?xml version="1.0" encoding="utf-8"?>
<worksheet xmlns="http://schemas.openxmlformats.org/spreadsheetml/2006/main" xmlns:r="http://schemas.openxmlformats.org/officeDocument/2006/relationships">
  <sheetPr codeName="Sheet22" enableFormatConditionsCalculation="0">
    <tabColor indexed="22"/>
  </sheetPr>
  <dimension ref="A1:P82"/>
  <sheetViews>
    <sheetView topLeftCell="A25" workbookViewId="0">
      <selection activeCell="G4" sqref="G4"/>
    </sheetView>
  </sheetViews>
  <sheetFormatPr defaultRowHeight="11.25"/>
  <cols>
    <col min="1" max="1" width="14.7109375" style="1" customWidth="1"/>
    <col min="2" max="2" width="12.7109375" style="1" customWidth="1"/>
    <col min="3" max="5" width="9.28515625" style="1" customWidth="1"/>
    <col min="6" max="7" width="14.42578125" style="1" bestFit="1" customWidth="1"/>
    <col min="8" max="8" width="14" style="1" bestFit="1" customWidth="1"/>
    <col min="9" max="9" width="12.7109375" style="1" bestFit="1" customWidth="1"/>
    <col min="10" max="10" width="10.5703125" style="1" bestFit="1" customWidth="1"/>
    <col min="11" max="11" width="13.85546875" style="1" bestFit="1" customWidth="1"/>
    <col min="12" max="12" width="7.7109375" style="1" bestFit="1" customWidth="1"/>
    <col min="13" max="13" width="13.28515625" style="7" bestFit="1" customWidth="1"/>
    <col min="14" max="16" width="9.140625" style="108"/>
    <col min="17" max="16384" width="9.140625" style="1"/>
  </cols>
  <sheetData>
    <row r="1" spans="1:16" ht="12">
      <c r="A1" s="325" t="str">
        <f>'Table of Contents'!B8&amp;":  "&amp;'Table of Contents'!C8</f>
        <v>Tab 4:  Early Childhood Education Programs - Children Ages 3 and 4 Served</v>
      </c>
      <c r="B1" s="325"/>
      <c r="C1" s="325"/>
      <c r="D1" s="325"/>
      <c r="E1" s="325"/>
      <c r="F1" s="325"/>
      <c r="G1" s="325"/>
      <c r="H1" s="325"/>
      <c r="I1" s="325"/>
      <c r="J1" s="325"/>
      <c r="K1" s="325"/>
      <c r="L1" s="325"/>
      <c r="M1" s="325"/>
    </row>
    <row r="2" spans="1:16" s="26" customFormat="1" ht="12.75">
      <c r="A2" s="321" t="str">
        <f>'3'!A2</f>
        <v>2010-2011</v>
      </c>
      <c r="B2" s="322"/>
      <c r="C2" s="322"/>
      <c r="D2" s="322"/>
      <c r="E2" s="322"/>
      <c r="F2" s="321"/>
      <c r="G2" s="322"/>
      <c r="H2" s="323"/>
      <c r="I2" s="323"/>
      <c r="J2" s="323"/>
      <c r="K2" s="323"/>
      <c r="L2" s="323"/>
      <c r="M2" s="324"/>
      <c r="N2" s="109"/>
      <c r="O2" s="109"/>
      <c r="P2" s="110"/>
    </row>
    <row r="3" spans="1:16" ht="60">
      <c r="A3" s="59" t="str">
        <f>'1'!A2</f>
        <v>County</v>
      </c>
      <c r="B3" s="3" t="str">
        <f>'1'!C2</f>
        <v>County Classification</v>
      </c>
      <c r="C3" s="3" t="str">
        <f>'16'!C2</f>
        <v># of Children Ages 0-2*</v>
      </c>
      <c r="D3" s="3" t="str">
        <f>'16'!D2</f>
        <v># of Children Ages 3-4*</v>
      </c>
      <c r="E3" s="3" t="str">
        <f>'16'!E2</f>
        <v># of Children Under 5*</v>
      </c>
      <c r="F3" s="329" t="s">
        <v>248</v>
      </c>
      <c r="G3" s="254" t="s">
        <v>674</v>
      </c>
      <c r="H3" s="327" t="s">
        <v>198</v>
      </c>
      <c r="I3" s="69" t="s">
        <v>199</v>
      </c>
      <c r="J3" s="326" t="s">
        <v>249</v>
      </c>
      <c r="K3" s="328" t="s">
        <v>250</v>
      </c>
      <c r="L3" s="32" t="s">
        <v>184</v>
      </c>
      <c r="M3" s="212" t="s">
        <v>224</v>
      </c>
    </row>
    <row r="4" spans="1:16">
      <c r="A4" s="19" t="s">
        <v>50</v>
      </c>
      <c r="B4" s="58" t="s">
        <v>122</v>
      </c>
      <c r="C4" s="13">
        <f>'16'!C4</f>
        <v>3260</v>
      </c>
      <c r="D4" s="13">
        <f>'16'!D4</f>
        <v>2334</v>
      </c>
      <c r="E4" s="13">
        <f>'16'!E4</f>
        <v>5594</v>
      </c>
      <c r="F4" s="24">
        <f>'7'!J4</f>
        <v>8</v>
      </c>
      <c r="G4" s="24">
        <f>'8'!R4</f>
        <v>289</v>
      </c>
      <c r="H4" s="24">
        <f>'9'!I4</f>
        <v>34</v>
      </c>
      <c r="I4" s="24">
        <f>'10'!H4</f>
        <v>0</v>
      </c>
      <c r="J4" s="24">
        <f>'11'!I4</f>
        <v>184</v>
      </c>
      <c r="K4" s="24">
        <f>'12'!S4</f>
        <v>323.7348703170029</v>
      </c>
      <c r="L4" s="65">
        <f t="shared" ref="L4:L35" si="0">F4+G4+H4+I4+J4+K4</f>
        <v>838.7348703170029</v>
      </c>
      <c r="M4" s="119">
        <f t="shared" ref="M4:M35" si="1">L4/D4</f>
        <v>0.35935512867052394</v>
      </c>
    </row>
    <row r="5" spans="1:16">
      <c r="A5" s="19" t="s">
        <v>51</v>
      </c>
      <c r="B5" s="58" t="s">
        <v>118</v>
      </c>
      <c r="C5" s="13">
        <f>'16'!C5</f>
        <v>38336</v>
      </c>
      <c r="D5" s="13">
        <f>'16'!D5</f>
        <v>25304</v>
      </c>
      <c r="E5" s="13">
        <f>'16'!E5</f>
        <v>63640</v>
      </c>
      <c r="F5" s="65">
        <f>'7'!J5</f>
        <v>17</v>
      </c>
      <c r="G5" s="24">
        <f>'8'!R5</f>
        <v>3907</v>
      </c>
      <c r="H5" s="65">
        <f>'9'!I5</f>
        <v>1102</v>
      </c>
      <c r="I5" s="65">
        <f>'10'!H5</f>
        <v>2336</v>
      </c>
      <c r="J5" s="24">
        <f>'11'!I5</f>
        <v>3092</v>
      </c>
      <c r="K5" s="65">
        <f>'12'!S5</f>
        <v>5798.672203596464</v>
      </c>
      <c r="L5" s="65">
        <f t="shared" si="0"/>
        <v>16252.672203596463</v>
      </c>
      <c r="M5" s="55">
        <f t="shared" si="1"/>
        <v>0.64229656195053997</v>
      </c>
    </row>
    <row r="6" spans="1:16">
      <c r="A6" s="19" t="s">
        <v>52</v>
      </c>
      <c r="B6" s="58" t="s">
        <v>122</v>
      </c>
      <c r="C6" s="13">
        <f>'16'!C6</f>
        <v>2129</v>
      </c>
      <c r="D6" s="13">
        <f>'16'!D6</f>
        <v>1476</v>
      </c>
      <c r="E6" s="13">
        <f>'16'!E6</f>
        <v>3605</v>
      </c>
      <c r="F6" s="65">
        <f>'7'!J6</f>
        <v>24</v>
      </c>
      <c r="G6" s="24">
        <f>'8'!R6</f>
        <v>232</v>
      </c>
      <c r="H6" s="65">
        <f>'9'!I6</f>
        <v>19</v>
      </c>
      <c r="I6" s="65">
        <f>'10'!H6</f>
        <v>0</v>
      </c>
      <c r="J6" s="24">
        <f>'11'!I6</f>
        <v>175</v>
      </c>
      <c r="K6" s="65">
        <f>'12'!S6</f>
        <v>245.14666666666668</v>
      </c>
      <c r="L6" s="65">
        <f t="shared" si="0"/>
        <v>695.14666666666665</v>
      </c>
      <c r="M6" s="55">
        <f t="shared" si="1"/>
        <v>0.47096657633243</v>
      </c>
    </row>
    <row r="7" spans="1:16">
      <c r="A7" s="19" t="s">
        <v>53</v>
      </c>
      <c r="B7" s="58" t="s">
        <v>118</v>
      </c>
      <c r="C7" s="13">
        <f>'16'!C7</f>
        <v>5417</v>
      </c>
      <c r="D7" s="13">
        <f>'16'!D7</f>
        <v>3549</v>
      </c>
      <c r="E7" s="13">
        <f>'16'!E7</f>
        <v>8966</v>
      </c>
      <c r="F7" s="65">
        <f>'7'!J7</f>
        <v>18</v>
      </c>
      <c r="G7" s="24">
        <f>'8'!R7</f>
        <v>642</v>
      </c>
      <c r="H7" s="65">
        <f>'9'!I7</f>
        <v>134</v>
      </c>
      <c r="I7" s="65">
        <f>'10'!H7</f>
        <v>81</v>
      </c>
      <c r="J7" s="24">
        <f>'11'!I7</f>
        <v>400</v>
      </c>
      <c r="K7" s="65">
        <f>'12'!S7</f>
        <v>625.78916544655931</v>
      </c>
      <c r="L7" s="65">
        <f t="shared" si="0"/>
        <v>1900.7891654465593</v>
      </c>
      <c r="M7" s="55">
        <f t="shared" si="1"/>
        <v>0.53558443658680177</v>
      </c>
    </row>
    <row r="8" spans="1:16">
      <c r="A8" s="19" t="s">
        <v>54</v>
      </c>
      <c r="B8" s="58" t="s">
        <v>122</v>
      </c>
      <c r="C8" s="13">
        <f>'16'!C8</f>
        <v>1561</v>
      </c>
      <c r="D8" s="13">
        <f>'16'!D8</f>
        <v>1066</v>
      </c>
      <c r="E8" s="13">
        <f>'16'!E8</f>
        <v>2627</v>
      </c>
      <c r="F8" s="65">
        <f>'7'!J8</f>
        <v>50</v>
      </c>
      <c r="G8" s="24">
        <f>'8'!R8</f>
        <v>156</v>
      </c>
      <c r="H8" s="65">
        <f>'9'!I8</f>
        <v>109</v>
      </c>
      <c r="I8" s="65">
        <f>'10'!H8</f>
        <v>244</v>
      </c>
      <c r="J8" s="24">
        <f>'11'!I8</f>
        <v>93</v>
      </c>
      <c r="K8" s="65">
        <f>'12'!S8</f>
        <v>108.05454545454546</v>
      </c>
      <c r="L8" s="65">
        <f t="shared" si="0"/>
        <v>760.0545454545454</v>
      </c>
      <c r="M8" s="55">
        <f t="shared" si="1"/>
        <v>0.71299675933822271</v>
      </c>
    </row>
    <row r="9" spans="1:16">
      <c r="A9" s="19" t="s">
        <v>55</v>
      </c>
      <c r="B9" s="58" t="s">
        <v>118</v>
      </c>
      <c r="C9" s="13">
        <f>'16'!C9</f>
        <v>14834</v>
      </c>
      <c r="D9" s="13">
        <f>'16'!D9</f>
        <v>10454</v>
      </c>
      <c r="E9" s="13">
        <f>'16'!E9</f>
        <v>25288</v>
      </c>
      <c r="F9" s="65">
        <f>'7'!J9</f>
        <v>0</v>
      </c>
      <c r="G9" s="24">
        <f>'8'!R9</f>
        <v>768</v>
      </c>
      <c r="H9" s="65">
        <f>'9'!I9</f>
        <v>209</v>
      </c>
      <c r="I9" s="65">
        <f>'10'!H9</f>
        <v>442</v>
      </c>
      <c r="J9" s="24">
        <f>'11'!I9</f>
        <v>1340</v>
      </c>
      <c r="K9" s="65">
        <f>'12'!S9</f>
        <v>1632.7104037267079</v>
      </c>
      <c r="L9" s="65">
        <f t="shared" si="0"/>
        <v>4391.7104037267081</v>
      </c>
      <c r="M9" s="55">
        <f t="shared" si="1"/>
        <v>0.42009856549901553</v>
      </c>
    </row>
    <row r="10" spans="1:16">
      <c r="A10" s="19" t="s">
        <v>56</v>
      </c>
      <c r="B10" s="58" t="s">
        <v>122</v>
      </c>
      <c r="C10" s="13">
        <f>'16'!C10</f>
        <v>4316</v>
      </c>
      <c r="D10" s="13">
        <f>'16'!D10</f>
        <v>2911</v>
      </c>
      <c r="E10" s="13">
        <f>'16'!E10</f>
        <v>7227</v>
      </c>
      <c r="F10" s="65">
        <f>'7'!J10</f>
        <v>15</v>
      </c>
      <c r="G10" s="24">
        <f>'8'!R10</f>
        <v>428</v>
      </c>
      <c r="H10" s="65">
        <f>'9'!I10</f>
        <v>157</v>
      </c>
      <c r="I10" s="65">
        <f>'10'!H10</f>
        <v>135</v>
      </c>
      <c r="J10" s="24">
        <f>'11'!I10</f>
        <v>479</v>
      </c>
      <c r="K10" s="65">
        <f>'12'!S10</f>
        <v>546.81775700934577</v>
      </c>
      <c r="L10" s="65">
        <f t="shared" si="0"/>
        <v>1760.8177570093458</v>
      </c>
      <c r="M10" s="55">
        <f t="shared" si="1"/>
        <v>0.60488414874934582</v>
      </c>
    </row>
    <row r="11" spans="1:16">
      <c r="A11" s="19" t="s">
        <v>57</v>
      </c>
      <c r="B11" s="58" t="s">
        <v>122</v>
      </c>
      <c r="C11" s="13">
        <f>'16'!C11</f>
        <v>2246</v>
      </c>
      <c r="D11" s="13">
        <f>'16'!D11</f>
        <v>1518</v>
      </c>
      <c r="E11" s="13">
        <f>'16'!E11</f>
        <v>3764</v>
      </c>
      <c r="F11" s="65">
        <f>'7'!J11</f>
        <v>0</v>
      </c>
      <c r="G11" s="24">
        <f>'8'!R11</f>
        <v>187</v>
      </c>
      <c r="H11" s="65">
        <f>'9'!I11</f>
        <v>86</v>
      </c>
      <c r="I11" s="65">
        <f>'10'!H11</f>
        <v>120</v>
      </c>
      <c r="J11" s="24">
        <f>'11'!I11</f>
        <v>178</v>
      </c>
      <c r="K11" s="65">
        <f>'12'!S11</f>
        <v>224.45652173913041</v>
      </c>
      <c r="L11" s="65">
        <f t="shared" si="0"/>
        <v>795.45652173913038</v>
      </c>
      <c r="M11" s="55">
        <f t="shared" si="1"/>
        <v>0.52401615397834678</v>
      </c>
    </row>
    <row r="12" spans="1:16">
      <c r="A12" s="19" t="s">
        <v>259</v>
      </c>
      <c r="B12" s="58" t="s">
        <v>118</v>
      </c>
      <c r="C12" s="13">
        <f>'16'!C12</f>
        <v>19766</v>
      </c>
      <c r="D12" s="13">
        <f>'16'!D12</f>
        <v>14384</v>
      </c>
      <c r="E12" s="13">
        <f>'16'!E12</f>
        <v>34150</v>
      </c>
      <c r="F12" s="65">
        <f>'7'!J12</f>
        <v>0</v>
      </c>
      <c r="G12" s="24">
        <f>'8'!R12</f>
        <v>636</v>
      </c>
      <c r="H12" s="65">
        <f>'9'!I12</f>
        <v>182</v>
      </c>
      <c r="I12" s="65">
        <f>'10'!H12</f>
        <v>38</v>
      </c>
      <c r="J12" s="24">
        <f>'11'!I12</f>
        <v>1747</v>
      </c>
      <c r="K12" s="65">
        <f>'12'!S12</f>
        <v>3120.8566945606694</v>
      </c>
      <c r="L12" s="65">
        <f t="shared" si="0"/>
        <v>5723.856694560669</v>
      </c>
      <c r="M12" s="55">
        <f t="shared" si="1"/>
        <v>0.39793219511684297</v>
      </c>
      <c r="O12" s="208"/>
    </row>
    <row r="13" spans="1:16">
      <c r="A13" s="19" t="s">
        <v>58</v>
      </c>
      <c r="B13" s="58" t="s">
        <v>122</v>
      </c>
      <c r="C13" s="13">
        <f>'16'!C13</f>
        <v>5721</v>
      </c>
      <c r="D13" s="13">
        <f>'16'!D13</f>
        <v>4262</v>
      </c>
      <c r="E13" s="13">
        <f>'16'!E13</f>
        <v>9983</v>
      </c>
      <c r="F13" s="65">
        <f>'7'!J13</f>
        <v>0</v>
      </c>
      <c r="G13" s="24">
        <f>'8'!R13</f>
        <v>324</v>
      </c>
      <c r="H13" s="65">
        <f>'9'!I13</f>
        <v>93</v>
      </c>
      <c r="I13" s="65">
        <f>'10'!H13</f>
        <v>0</v>
      </c>
      <c r="J13" s="24">
        <f>'11'!I13</f>
        <v>388</v>
      </c>
      <c r="K13" s="65">
        <f>'12'!S13</f>
        <v>571.52328159645242</v>
      </c>
      <c r="L13" s="65">
        <f t="shared" si="0"/>
        <v>1376.5232815964523</v>
      </c>
      <c r="M13" s="55">
        <f t="shared" si="1"/>
        <v>0.32297589901371476</v>
      </c>
      <c r="O13" s="208"/>
    </row>
    <row r="14" spans="1:16">
      <c r="A14" s="19" t="s">
        <v>59</v>
      </c>
      <c r="B14" s="58" t="s">
        <v>122</v>
      </c>
      <c r="C14" s="13">
        <f>'16'!C14</f>
        <v>4199</v>
      </c>
      <c r="D14" s="13">
        <f>'16'!D14</f>
        <v>3044</v>
      </c>
      <c r="E14" s="13">
        <f>'16'!E14</f>
        <v>7243</v>
      </c>
      <c r="F14" s="65">
        <f>'7'!J14</f>
        <v>29</v>
      </c>
      <c r="G14" s="24">
        <f>'8'!R14</f>
        <v>503</v>
      </c>
      <c r="H14" s="65">
        <f>'9'!I14</f>
        <v>206</v>
      </c>
      <c r="I14" s="65">
        <f>'10'!H14</f>
        <v>403</v>
      </c>
      <c r="J14" s="24">
        <f>'11'!I14</f>
        <v>359</v>
      </c>
      <c r="K14" s="65">
        <f>'12'!S14</f>
        <v>598.40476190476193</v>
      </c>
      <c r="L14" s="65">
        <f t="shared" si="0"/>
        <v>2098.4047619047619</v>
      </c>
      <c r="M14" s="55">
        <f t="shared" si="1"/>
        <v>0.68935767473875231</v>
      </c>
      <c r="O14" s="208"/>
    </row>
    <row r="15" spans="1:16">
      <c r="A15" s="19" t="s">
        <v>60</v>
      </c>
      <c r="B15" s="58" t="s">
        <v>122</v>
      </c>
      <c r="C15" s="13">
        <f>'16'!C15</f>
        <v>139</v>
      </c>
      <c r="D15" s="13">
        <f>'16'!D15</f>
        <v>80</v>
      </c>
      <c r="E15" s="13">
        <f>'16'!E15</f>
        <v>219</v>
      </c>
      <c r="F15" s="65">
        <f>'7'!J15</f>
        <v>0</v>
      </c>
      <c r="G15" s="24">
        <f>'8'!R15</f>
        <v>31</v>
      </c>
      <c r="H15" s="65">
        <f>'9'!I15</f>
        <v>15</v>
      </c>
      <c r="I15" s="65">
        <f>'10'!H15</f>
        <v>0</v>
      </c>
      <c r="J15" s="24">
        <f>'11'!I15</f>
        <v>28</v>
      </c>
      <c r="K15" s="65">
        <f>'12'!S15</f>
        <v>58</v>
      </c>
      <c r="L15" s="65">
        <f t="shared" si="0"/>
        <v>132</v>
      </c>
      <c r="M15" s="55">
        <f t="shared" si="1"/>
        <v>1.65</v>
      </c>
      <c r="O15" s="208"/>
    </row>
    <row r="16" spans="1:16">
      <c r="A16" s="19" t="s">
        <v>61</v>
      </c>
      <c r="B16" s="58" t="s">
        <v>122</v>
      </c>
      <c r="C16" s="13">
        <f>'16'!C16</f>
        <v>2045</v>
      </c>
      <c r="D16" s="13">
        <f>'16'!D16</f>
        <v>1442</v>
      </c>
      <c r="E16" s="13">
        <f>'16'!E16</f>
        <v>3487</v>
      </c>
      <c r="F16" s="65">
        <f>'7'!J16</f>
        <v>0</v>
      </c>
      <c r="G16" s="24">
        <f>'8'!R16</f>
        <v>175</v>
      </c>
      <c r="H16" s="65">
        <f>'9'!I16</f>
        <v>56</v>
      </c>
      <c r="I16" s="65">
        <f>'10'!H16</f>
        <v>38</v>
      </c>
      <c r="J16" s="24">
        <f>'11'!I16</f>
        <v>126</v>
      </c>
      <c r="K16" s="65">
        <f>'12'!S16</f>
        <v>129.4871794871795</v>
      </c>
      <c r="L16" s="65">
        <f t="shared" si="0"/>
        <v>524.48717948717945</v>
      </c>
      <c r="M16" s="55">
        <f t="shared" si="1"/>
        <v>0.36372203847932</v>
      </c>
    </row>
    <row r="17" spans="1:13">
      <c r="A17" s="19" t="s">
        <v>62</v>
      </c>
      <c r="B17" s="58" t="s">
        <v>122</v>
      </c>
      <c r="C17" s="13">
        <f>'16'!C17</f>
        <v>4001</v>
      </c>
      <c r="D17" s="13">
        <f>'16'!D17</f>
        <v>2770</v>
      </c>
      <c r="E17" s="13">
        <f>'16'!E17</f>
        <v>6771</v>
      </c>
      <c r="F17" s="65">
        <f>'7'!J17</f>
        <v>0</v>
      </c>
      <c r="G17" s="24">
        <f>'8'!R17</f>
        <v>192</v>
      </c>
      <c r="H17" s="65">
        <f>'9'!I17</f>
        <v>157</v>
      </c>
      <c r="I17" s="65">
        <f>'10'!H17</f>
        <v>20</v>
      </c>
      <c r="J17" s="24">
        <f>'11'!I17</f>
        <v>211</v>
      </c>
      <c r="K17" s="65">
        <f>'12'!S17</f>
        <v>642.41379310344826</v>
      </c>
      <c r="L17" s="65">
        <f t="shared" si="0"/>
        <v>1222.4137931034484</v>
      </c>
      <c r="M17" s="55">
        <f t="shared" si="1"/>
        <v>0.44130461844889834</v>
      </c>
    </row>
    <row r="18" spans="1:13">
      <c r="A18" s="19" t="s">
        <v>63</v>
      </c>
      <c r="B18" s="58" t="s">
        <v>118</v>
      </c>
      <c r="C18" s="13">
        <f>'16'!C18</f>
        <v>17963</v>
      </c>
      <c r="D18" s="13">
        <f>'16'!D18</f>
        <v>13163</v>
      </c>
      <c r="E18" s="13">
        <f>'16'!E18</f>
        <v>31126</v>
      </c>
      <c r="F18" s="65">
        <f>'7'!J18</f>
        <v>0</v>
      </c>
      <c r="G18" s="24">
        <f>'8'!R18</f>
        <v>574</v>
      </c>
      <c r="H18" s="65">
        <f>'9'!I18</f>
        <v>55</v>
      </c>
      <c r="I18" s="65">
        <f>'10'!H18</f>
        <v>0</v>
      </c>
      <c r="J18" s="24">
        <f>'11'!I18</f>
        <v>1802</v>
      </c>
      <c r="K18" s="65">
        <f>'12'!S18</f>
        <v>2850.4403318442883</v>
      </c>
      <c r="L18" s="65">
        <f t="shared" si="0"/>
        <v>5281.4403318442883</v>
      </c>
      <c r="M18" s="55">
        <f t="shared" si="1"/>
        <v>0.40123378651099961</v>
      </c>
    </row>
    <row r="19" spans="1:13">
      <c r="A19" s="19" t="s">
        <v>64</v>
      </c>
      <c r="B19" s="58" t="s">
        <v>122</v>
      </c>
      <c r="C19" s="13">
        <f>'16'!C19</f>
        <v>1226</v>
      </c>
      <c r="D19" s="13">
        <f>'16'!D19</f>
        <v>827</v>
      </c>
      <c r="E19" s="13">
        <f>'16'!E19</f>
        <v>2053</v>
      </c>
      <c r="F19" s="65">
        <f>'7'!J19</f>
        <v>0</v>
      </c>
      <c r="G19" s="24">
        <f>'8'!R19</f>
        <v>108</v>
      </c>
      <c r="H19" s="65">
        <f>'9'!I19</f>
        <v>109</v>
      </c>
      <c r="I19" s="65">
        <f>'10'!H19</f>
        <v>44</v>
      </c>
      <c r="J19" s="24">
        <f>'11'!I19</f>
        <v>154</v>
      </c>
      <c r="K19" s="65">
        <f>'12'!S19</f>
        <v>144.03636363636363</v>
      </c>
      <c r="L19" s="65">
        <f t="shared" si="0"/>
        <v>559.0363636363636</v>
      </c>
      <c r="M19" s="55">
        <f t="shared" si="1"/>
        <v>0.67598109266791251</v>
      </c>
    </row>
    <row r="20" spans="1:13">
      <c r="A20" s="19" t="s">
        <v>65</v>
      </c>
      <c r="B20" s="58" t="s">
        <v>122</v>
      </c>
      <c r="C20" s="13">
        <f>'16'!C20</f>
        <v>2393</v>
      </c>
      <c r="D20" s="13">
        <f>'16'!D20</f>
        <v>1660</v>
      </c>
      <c r="E20" s="13">
        <f>'16'!E20</f>
        <v>4053</v>
      </c>
      <c r="F20" s="65">
        <f>'7'!J20</f>
        <v>22</v>
      </c>
      <c r="G20" s="24">
        <f>'8'!R20</f>
        <v>486</v>
      </c>
      <c r="H20" s="65">
        <f>'9'!I20</f>
        <v>166</v>
      </c>
      <c r="I20" s="65">
        <f>'10'!H20</f>
        <v>31</v>
      </c>
      <c r="J20" s="24">
        <f>'11'!I20</f>
        <v>325</v>
      </c>
      <c r="K20" s="65">
        <f>'12'!S20</f>
        <v>318.68131868131866</v>
      </c>
      <c r="L20" s="65">
        <f t="shared" si="0"/>
        <v>1348.6813186813188</v>
      </c>
      <c r="M20" s="55">
        <f t="shared" si="1"/>
        <v>0.81245862571163785</v>
      </c>
    </row>
    <row r="21" spans="1:13">
      <c r="A21" s="19" t="s">
        <v>66</v>
      </c>
      <c r="B21" s="58" t="s">
        <v>122</v>
      </c>
      <c r="C21" s="13">
        <f>'16'!C21</f>
        <v>1301</v>
      </c>
      <c r="D21" s="13">
        <f>'16'!D21</f>
        <v>904</v>
      </c>
      <c r="E21" s="13">
        <f>'16'!E21</f>
        <v>2205</v>
      </c>
      <c r="F21" s="65">
        <f>'7'!J21</f>
        <v>9</v>
      </c>
      <c r="G21" s="24">
        <f>'8'!R21</f>
        <v>133</v>
      </c>
      <c r="H21" s="65">
        <f>'9'!I21</f>
        <v>89</v>
      </c>
      <c r="I21" s="65">
        <f>'10'!H21</f>
        <v>0</v>
      </c>
      <c r="J21" s="24">
        <f>'11'!I21</f>
        <v>101</v>
      </c>
      <c r="K21" s="65">
        <f>'12'!S21</f>
        <v>118.20942408376963</v>
      </c>
      <c r="L21" s="65">
        <f t="shared" si="0"/>
        <v>450.20942408376965</v>
      </c>
      <c r="M21" s="55">
        <f t="shared" si="1"/>
        <v>0.49801927442894872</v>
      </c>
    </row>
    <row r="22" spans="1:13">
      <c r="A22" s="19" t="s">
        <v>67</v>
      </c>
      <c r="B22" s="58" t="s">
        <v>122</v>
      </c>
      <c r="C22" s="13">
        <f>'16'!C22</f>
        <v>1869</v>
      </c>
      <c r="D22" s="13">
        <f>'16'!D22</f>
        <v>1351</v>
      </c>
      <c r="E22" s="13">
        <f>'16'!E22</f>
        <v>3220</v>
      </c>
      <c r="F22" s="65">
        <f>'7'!J22</f>
        <v>14</v>
      </c>
      <c r="G22" s="24">
        <f>'8'!R22</f>
        <v>209</v>
      </c>
      <c r="H22" s="65">
        <f>'9'!I22</f>
        <v>15</v>
      </c>
      <c r="I22" s="65">
        <f>'10'!H22</f>
        <v>0</v>
      </c>
      <c r="J22" s="24">
        <f>'11'!I22</f>
        <v>157</v>
      </c>
      <c r="K22" s="65">
        <f>'12'!S22</f>
        <v>154.7605633802817</v>
      </c>
      <c r="L22" s="65">
        <f t="shared" si="0"/>
        <v>549.76056338028172</v>
      </c>
      <c r="M22" s="55">
        <f t="shared" si="1"/>
        <v>0.40692861834217742</v>
      </c>
    </row>
    <row r="23" spans="1:13">
      <c r="A23" s="19" t="s">
        <v>68</v>
      </c>
      <c r="B23" s="58" t="s">
        <v>122</v>
      </c>
      <c r="C23" s="13">
        <f>'16'!C23</f>
        <v>2942</v>
      </c>
      <c r="D23" s="13">
        <f>'16'!D23</f>
        <v>2128</v>
      </c>
      <c r="E23" s="13">
        <f>'16'!E23</f>
        <v>5070</v>
      </c>
      <c r="F23" s="65">
        <f>'7'!J23</f>
        <v>0</v>
      </c>
      <c r="G23" s="24">
        <f>'8'!R23</f>
        <v>309</v>
      </c>
      <c r="H23" s="65">
        <f>'9'!I23</f>
        <v>130</v>
      </c>
      <c r="I23" s="65">
        <f>'10'!H23</f>
        <v>0</v>
      </c>
      <c r="J23" s="24">
        <f>'11'!I23</f>
        <v>159</v>
      </c>
      <c r="K23" s="65">
        <f>'12'!S23</f>
        <v>448.05668016194335</v>
      </c>
      <c r="L23" s="65">
        <f t="shared" si="0"/>
        <v>1046.0566801619434</v>
      </c>
      <c r="M23" s="55">
        <f t="shared" si="1"/>
        <v>0.49156798879790575</v>
      </c>
    </row>
    <row r="24" spans="1:13">
      <c r="A24" s="19" t="s">
        <v>69</v>
      </c>
      <c r="B24" s="58" t="s">
        <v>118</v>
      </c>
      <c r="C24" s="13">
        <f>'16'!C24</f>
        <v>7514</v>
      </c>
      <c r="D24" s="13">
        <f>'16'!D24</f>
        <v>5219</v>
      </c>
      <c r="E24" s="13">
        <f>'16'!E24</f>
        <v>12733</v>
      </c>
      <c r="F24" s="65">
        <f>'7'!J24</f>
        <v>0</v>
      </c>
      <c r="G24" s="24">
        <f>'8'!R24</f>
        <v>178</v>
      </c>
      <c r="H24" s="65">
        <f>'9'!I24</f>
        <v>46</v>
      </c>
      <c r="I24" s="65">
        <f>'10'!H24</f>
        <v>0</v>
      </c>
      <c r="J24" s="24">
        <f>'11'!I24</f>
        <v>372</v>
      </c>
      <c r="K24" s="65">
        <f>'12'!S24</f>
        <v>1559.787610619469</v>
      </c>
      <c r="L24" s="65">
        <f t="shared" si="0"/>
        <v>2155.787610619469</v>
      </c>
      <c r="M24" s="55">
        <f t="shared" si="1"/>
        <v>0.41306526357912798</v>
      </c>
    </row>
    <row r="25" spans="1:13">
      <c r="A25" s="19" t="s">
        <v>70</v>
      </c>
      <c r="B25" s="58" t="s">
        <v>118</v>
      </c>
      <c r="C25" s="13">
        <f>'16'!C25</f>
        <v>10076</v>
      </c>
      <c r="D25" s="13">
        <f>'16'!D25</f>
        <v>6718</v>
      </c>
      <c r="E25" s="13">
        <f>'16'!E25</f>
        <v>16794</v>
      </c>
      <c r="F25" s="65">
        <f>'7'!J25</f>
        <v>0</v>
      </c>
      <c r="G25" s="24">
        <f>'8'!R25</f>
        <v>695</v>
      </c>
      <c r="H25" s="65">
        <f>'9'!I25</f>
        <v>439</v>
      </c>
      <c r="I25" s="65">
        <f>'10'!H25</f>
        <v>451</v>
      </c>
      <c r="J25" s="24">
        <f>'11'!I25</f>
        <v>571</v>
      </c>
      <c r="K25" s="65">
        <f>'12'!S25</f>
        <v>2126.770361541518</v>
      </c>
      <c r="L25" s="65">
        <f t="shared" si="0"/>
        <v>4282.7703615415176</v>
      </c>
      <c r="M25" s="55">
        <f t="shared" si="1"/>
        <v>0.63750675223898745</v>
      </c>
    </row>
    <row r="26" spans="1:13">
      <c r="A26" s="19" t="s">
        <v>71</v>
      </c>
      <c r="B26" s="58" t="s">
        <v>118</v>
      </c>
      <c r="C26" s="13">
        <f>'16'!C26</f>
        <v>20123</v>
      </c>
      <c r="D26" s="13">
        <f>'16'!D26</f>
        <v>13856</v>
      </c>
      <c r="E26" s="13">
        <f>'16'!E26</f>
        <v>33979</v>
      </c>
      <c r="F26" s="65">
        <f>'7'!J26</f>
        <v>0</v>
      </c>
      <c r="G26" s="24">
        <f>'8'!R26</f>
        <v>1050</v>
      </c>
      <c r="H26" s="65">
        <f>'9'!I26</f>
        <v>346</v>
      </c>
      <c r="I26" s="65">
        <f>'10'!H26</f>
        <v>385</v>
      </c>
      <c r="J26" s="24">
        <f>'11'!I26</f>
        <v>1248</v>
      </c>
      <c r="K26" s="65">
        <f>'12'!S26</f>
        <v>2195.7991467016736</v>
      </c>
      <c r="L26" s="65">
        <f t="shared" si="0"/>
        <v>5224.7991467016736</v>
      </c>
      <c r="M26" s="55">
        <f t="shared" si="1"/>
        <v>0.37707846035664505</v>
      </c>
    </row>
    <row r="27" spans="1:13">
      <c r="A27" s="19" t="s">
        <v>72</v>
      </c>
      <c r="B27" s="58" t="s">
        <v>122</v>
      </c>
      <c r="C27" s="13">
        <f>'16'!C27</f>
        <v>876</v>
      </c>
      <c r="D27" s="13">
        <f>'16'!D27</f>
        <v>671</v>
      </c>
      <c r="E27" s="13">
        <f>'16'!E27</f>
        <v>1547</v>
      </c>
      <c r="F27" s="65">
        <f>'7'!J27</f>
        <v>0</v>
      </c>
      <c r="G27" s="24">
        <f>'8'!R27</f>
        <v>55</v>
      </c>
      <c r="H27" s="65">
        <f>'9'!I27</f>
        <v>0</v>
      </c>
      <c r="I27" s="65">
        <f>'10'!H27</f>
        <v>0</v>
      </c>
      <c r="J27" s="24">
        <f>'11'!I27</f>
        <v>86</v>
      </c>
      <c r="K27" s="65">
        <f>'12'!S27</f>
        <v>94.439024390243901</v>
      </c>
      <c r="L27" s="65">
        <f t="shared" si="0"/>
        <v>235.4390243902439</v>
      </c>
      <c r="M27" s="55">
        <f t="shared" si="1"/>
        <v>0.35087783068590744</v>
      </c>
    </row>
    <row r="28" spans="1:13">
      <c r="A28" s="19" t="s">
        <v>73</v>
      </c>
      <c r="B28" s="58" t="s">
        <v>118</v>
      </c>
      <c r="C28" s="13">
        <f>'16'!C28</f>
        <v>9893</v>
      </c>
      <c r="D28" s="13">
        <f>'16'!D28</f>
        <v>6864</v>
      </c>
      <c r="E28" s="13">
        <f>'16'!E28</f>
        <v>16757</v>
      </c>
      <c r="F28" s="65">
        <f>'7'!J28</f>
        <v>23</v>
      </c>
      <c r="G28" s="24">
        <f>'8'!R28</f>
        <v>998</v>
      </c>
      <c r="H28" s="65">
        <f>'9'!I28</f>
        <v>584</v>
      </c>
      <c r="I28" s="65">
        <f>'10'!H28</f>
        <v>234</v>
      </c>
      <c r="J28" s="24">
        <f>'11'!I28</f>
        <v>913</v>
      </c>
      <c r="K28" s="65">
        <f>'12'!S28</f>
        <v>1492.613295500608</v>
      </c>
      <c r="L28" s="65">
        <f t="shared" si="0"/>
        <v>4244.6132955006078</v>
      </c>
      <c r="M28" s="55">
        <f t="shared" si="1"/>
        <v>0.61838771787596269</v>
      </c>
    </row>
    <row r="29" spans="1:13">
      <c r="A29" s="19" t="s">
        <v>74</v>
      </c>
      <c r="B29" s="58" t="s">
        <v>122</v>
      </c>
      <c r="C29" s="13">
        <f>'16'!C29</f>
        <v>3977</v>
      </c>
      <c r="D29" s="13">
        <f>'16'!D29</f>
        <v>2833</v>
      </c>
      <c r="E29" s="13">
        <f>'16'!E29</f>
        <v>6810</v>
      </c>
      <c r="F29" s="65">
        <f>'7'!J29</f>
        <v>0</v>
      </c>
      <c r="G29" s="24">
        <f>'8'!R29</f>
        <v>625</v>
      </c>
      <c r="H29" s="65">
        <f>'9'!I29</f>
        <v>155</v>
      </c>
      <c r="I29" s="65">
        <f>'10'!H29</f>
        <v>49</v>
      </c>
      <c r="J29" s="24">
        <f>'11'!I29</f>
        <v>262</v>
      </c>
      <c r="K29" s="65">
        <f>'12'!S29</f>
        <v>451.17636022514074</v>
      </c>
      <c r="L29" s="65">
        <f t="shared" si="0"/>
        <v>1542.1763602251408</v>
      </c>
      <c r="M29" s="55">
        <f t="shared" si="1"/>
        <v>0.5443615814419841</v>
      </c>
    </row>
    <row r="30" spans="1:13">
      <c r="A30" s="19" t="s">
        <v>75</v>
      </c>
      <c r="B30" s="58" t="s">
        <v>122</v>
      </c>
      <c r="C30" s="13">
        <f>'16'!C30</f>
        <v>109</v>
      </c>
      <c r="D30" s="13">
        <f>'16'!D30</f>
        <v>73</v>
      </c>
      <c r="E30" s="13">
        <f>'16'!E30</f>
        <v>182</v>
      </c>
      <c r="F30" s="65">
        <f>'7'!J30</f>
        <v>0</v>
      </c>
      <c r="G30" s="24">
        <f>'8'!R30</f>
        <v>16</v>
      </c>
      <c r="H30" s="65">
        <f>'9'!I30</f>
        <v>0</v>
      </c>
      <c r="I30" s="65">
        <f>'10'!H30</f>
        <v>31</v>
      </c>
      <c r="J30" s="24">
        <f>'11'!I30</f>
        <v>19</v>
      </c>
      <c r="K30" s="65">
        <f>'12'!S30</f>
        <v>49.714285714285708</v>
      </c>
      <c r="L30" s="65">
        <f t="shared" si="0"/>
        <v>115.71428571428571</v>
      </c>
      <c r="M30" s="55">
        <f t="shared" si="1"/>
        <v>1.5851272015655578</v>
      </c>
    </row>
    <row r="31" spans="1:13">
      <c r="A31" s="19" t="s">
        <v>76</v>
      </c>
      <c r="B31" s="58" t="s">
        <v>122</v>
      </c>
      <c r="C31" s="13">
        <f>'16'!C31</f>
        <v>5892</v>
      </c>
      <c r="D31" s="13">
        <f>'16'!D31</f>
        <v>4055</v>
      </c>
      <c r="E31" s="13">
        <f>'16'!E31</f>
        <v>9947</v>
      </c>
      <c r="F31" s="65">
        <f>'7'!J31</f>
        <v>0</v>
      </c>
      <c r="G31" s="24">
        <f>'8'!R31</f>
        <v>365</v>
      </c>
      <c r="H31" s="65">
        <f>'9'!I31</f>
        <v>79</v>
      </c>
      <c r="I31" s="65">
        <f>'10'!H31</f>
        <v>0</v>
      </c>
      <c r="J31" s="24">
        <f>'11'!I31</f>
        <v>350</v>
      </c>
      <c r="K31" s="65">
        <f>'12'!S31</f>
        <v>527.00819672131149</v>
      </c>
      <c r="L31" s="65">
        <f t="shared" si="0"/>
        <v>1321.0081967213114</v>
      </c>
      <c r="M31" s="55">
        <f t="shared" si="1"/>
        <v>0.3257726749004467</v>
      </c>
    </row>
    <row r="32" spans="1:13">
      <c r="A32" s="19" t="s">
        <v>77</v>
      </c>
      <c r="B32" s="58" t="s">
        <v>122</v>
      </c>
      <c r="C32" s="13">
        <f>'16'!C32</f>
        <v>547</v>
      </c>
      <c r="D32" s="13">
        <f>'16'!D32</f>
        <v>369</v>
      </c>
      <c r="E32" s="13">
        <f>'16'!E32</f>
        <v>916</v>
      </c>
      <c r="F32" s="65">
        <f>'7'!J32</f>
        <v>0</v>
      </c>
      <c r="G32" s="24">
        <f>'8'!R32</f>
        <v>46</v>
      </c>
      <c r="H32" s="65">
        <f>'9'!I32</f>
        <v>44</v>
      </c>
      <c r="I32" s="65">
        <f>'10'!H32</f>
        <v>135</v>
      </c>
      <c r="J32" s="24">
        <f>'11'!I32</f>
        <v>54</v>
      </c>
      <c r="K32" s="65">
        <f>'12'!S32</f>
        <v>24.09090909090909</v>
      </c>
      <c r="L32" s="65">
        <f t="shared" si="0"/>
        <v>303.09090909090907</v>
      </c>
      <c r="M32" s="55">
        <f t="shared" si="1"/>
        <v>0.82138457748213833</v>
      </c>
    </row>
    <row r="33" spans="1:15">
      <c r="A33" s="19" t="s">
        <v>78</v>
      </c>
      <c r="B33" s="58" t="s">
        <v>122</v>
      </c>
      <c r="C33" s="13">
        <f>'16'!C33</f>
        <v>1137</v>
      </c>
      <c r="D33" s="13">
        <f>'16'!D33</f>
        <v>811</v>
      </c>
      <c r="E33" s="13">
        <f>'16'!E33</f>
        <v>1948</v>
      </c>
      <c r="F33" s="65">
        <f>'7'!J33</f>
        <v>18</v>
      </c>
      <c r="G33" s="24">
        <f>'8'!R33</f>
        <v>171</v>
      </c>
      <c r="H33" s="65">
        <f>'9'!I33</f>
        <v>72</v>
      </c>
      <c r="I33" s="65">
        <f>'10'!H33</f>
        <v>17</v>
      </c>
      <c r="J33" s="24">
        <f>'11'!I33</f>
        <v>112</v>
      </c>
      <c r="K33" s="65">
        <f>'12'!S33</f>
        <v>74.842857142857142</v>
      </c>
      <c r="L33" s="65">
        <f t="shared" si="0"/>
        <v>464.84285714285716</v>
      </c>
      <c r="M33" s="55">
        <f t="shared" si="1"/>
        <v>0.57317245023780172</v>
      </c>
    </row>
    <row r="34" spans="1:15">
      <c r="A34" s="19" t="s">
        <v>79</v>
      </c>
      <c r="B34" s="58" t="s">
        <v>122</v>
      </c>
      <c r="C34" s="13">
        <f>'16'!C34</f>
        <v>1478</v>
      </c>
      <c r="D34" s="13">
        <f>'16'!D34</f>
        <v>1019</v>
      </c>
      <c r="E34" s="13">
        <f>'16'!E34</f>
        <v>2497</v>
      </c>
      <c r="F34" s="65">
        <f>'7'!J34</f>
        <v>24</v>
      </c>
      <c r="G34" s="24">
        <f>'8'!R34</f>
        <v>202</v>
      </c>
      <c r="H34" s="65">
        <f>'9'!I34</f>
        <v>58</v>
      </c>
      <c r="I34" s="65">
        <f>'10'!H34</f>
        <v>22</v>
      </c>
      <c r="J34" s="24">
        <f>'11'!I34</f>
        <v>136</v>
      </c>
      <c r="K34" s="65">
        <f>'12'!S34</f>
        <v>123.37748344370861</v>
      </c>
      <c r="L34" s="65">
        <f t="shared" si="0"/>
        <v>565.37748344370857</v>
      </c>
      <c r="M34" s="55">
        <f t="shared" si="1"/>
        <v>0.55483560691237344</v>
      </c>
    </row>
    <row r="35" spans="1:15">
      <c r="A35" s="19" t="s">
        <v>80</v>
      </c>
      <c r="B35" s="58" t="s">
        <v>122</v>
      </c>
      <c r="C35" s="13">
        <f>'16'!C35</f>
        <v>2619</v>
      </c>
      <c r="D35" s="13">
        <f>'16'!D35</f>
        <v>1878</v>
      </c>
      <c r="E35" s="13">
        <f>'16'!E35</f>
        <v>4497</v>
      </c>
      <c r="F35" s="65">
        <f>'7'!J35</f>
        <v>27</v>
      </c>
      <c r="G35" s="24">
        <f>'8'!R35</f>
        <v>337</v>
      </c>
      <c r="H35" s="65">
        <f>'9'!I35</f>
        <v>124</v>
      </c>
      <c r="I35" s="65">
        <f>'10'!H35</f>
        <v>178</v>
      </c>
      <c r="J35" s="24">
        <f>'11'!I35</f>
        <v>211</v>
      </c>
      <c r="K35" s="65">
        <f>'12'!S35</f>
        <v>214.61678832116789</v>
      </c>
      <c r="L35" s="65">
        <f t="shared" si="0"/>
        <v>1091.6167883211679</v>
      </c>
      <c r="M35" s="55">
        <f t="shared" si="1"/>
        <v>0.58126559548517986</v>
      </c>
    </row>
    <row r="36" spans="1:15">
      <c r="A36" s="19" t="s">
        <v>81</v>
      </c>
      <c r="B36" s="58" t="s">
        <v>122</v>
      </c>
      <c r="C36" s="13">
        <f>'16'!C36</f>
        <v>1538</v>
      </c>
      <c r="D36" s="13">
        <f>'16'!D36</f>
        <v>1055</v>
      </c>
      <c r="E36" s="13">
        <f>'16'!E36</f>
        <v>2593</v>
      </c>
      <c r="F36" s="65">
        <f>'7'!J36</f>
        <v>0</v>
      </c>
      <c r="G36" s="24">
        <f>'8'!R36</f>
        <v>155</v>
      </c>
      <c r="H36" s="65">
        <f>'9'!I36</f>
        <v>83</v>
      </c>
      <c r="I36" s="65">
        <f>'10'!H36</f>
        <v>0</v>
      </c>
      <c r="J36" s="24">
        <f>'11'!I36</f>
        <v>95</v>
      </c>
      <c r="K36" s="65">
        <f>'12'!S36</f>
        <v>115.6712962962963</v>
      </c>
      <c r="L36" s="65">
        <f t="shared" ref="L36:L67" si="2">F36+G36+H36+I36+J36+K36</f>
        <v>448.6712962962963</v>
      </c>
      <c r="M36" s="55">
        <f t="shared" ref="M36:M67" si="3">L36/D36</f>
        <v>0.4252808495699491</v>
      </c>
    </row>
    <row r="37" spans="1:15">
      <c r="A37" s="19" t="s">
        <v>82</v>
      </c>
      <c r="B37" s="58" t="s">
        <v>122</v>
      </c>
      <c r="C37" s="13">
        <f>'16'!C37</f>
        <v>915</v>
      </c>
      <c r="D37" s="13">
        <f>'16'!D37</f>
        <v>644</v>
      </c>
      <c r="E37" s="13">
        <f>'16'!E37</f>
        <v>1559</v>
      </c>
      <c r="F37" s="65">
        <f>'7'!J37</f>
        <v>6</v>
      </c>
      <c r="G37" s="24">
        <f>'8'!R37</f>
        <v>143</v>
      </c>
      <c r="H37" s="65">
        <f>'9'!I37</f>
        <v>0</v>
      </c>
      <c r="I37" s="65">
        <f>'10'!H37</f>
        <v>0</v>
      </c>
      <c r="J37" s="24">
        <f>'11'!I37</f>
        <v>62</v>
      </c>
      <c r="K37" s="65">
        <f>'12'!S37</f>
        <v>59.230769230769234</v>
      </c>
      <c r="L37" s="65">
        <f t="shared" si="2"/>
        <v>270.23076923076923</v>
      </c>
      <c r="M37" s="55">
        <f t="shared" si="3"/>
        <v>0.4196129956999522</v>
      </c>
    </row>
    <row r="38" spans="1:15">
      <c r="A38" s="19" t="s">
        <v>83</v>
      </c>
      <c r="B38" s="58" t="s">
        <v>118</v>
      </c>
      <c r="C38" s="13">
        <f>'16'!C38</f>
        <v>6837</v>
      </c>
      <c r="D38" s="13">
        <f>'16'!D38</f>
        <v>4722</v>
      </c>
      <c r="E38" s="13">
        <f>'16'!E38</f>
        <v>11559</v>
      </c>
      <c r="F38" s="65">
        <f>'7'!J38</f>
        <v>27</v>
      </c>
      <c r="G38" s="24">
        <f>'8'!R38</f>
        <v>841</v>
      </c>
      <c r="H38" s="65">
        <f>'9'!I38</f>
        <v>169</v>
      </c>
      <c r="I38" s="65">
        <f>'10'!H38</f>
        <v>575</v>
      </c>
      <c r="J38" s="24">
        <f>'11'!I38</f>
        <v>428</v>
      </c>
      <c r="K38" s="65">
        <f>'12'!S38</f>
        <v>770.23780487804879</v>
      </c>
      <c r="L38" s="65">
        <f t="shared" si="2"/>
        <v>2810.2378048780488</v>
      </c>
      <c r="M38" s="55">
        <f t="shared" si="3"/>
        <v>0.59513718866540632</v>
      </c>
      <c r="O38" s="207"/>
    </row>
    <row r="39" spans="1:15">
      <c r="A39" s="19" t="s">
        <v>84</v>
      </c>
      <c r="B39" s="58" t="s">
        <v>118</v>
      </c>
      <c r="C39" s="13">
        <f>'16'!C39</f>
        <v>21366</v>
      </c>
      <c r="D39" s="13">
        <f>'16'!D39</f>
        <v>14155</v>
      </c>
      <c r="E39" s="13">
        <f>'16'!E39</f>
        <v>35521</v>
      </c>
      <c r="F39" s="65">
        <f>'7'!J39</f>
        <v>20</v>
      </c>
      <c r="G39" s="24">
        <f>'8'!R39</f>
        <v>810</v>
      </c>
      <c r="H39" s="65">
        <f>'9'!I39</f>
        <v>306</v>
      </c>
      <c r="I39" s="65">
        <f>'10'!H39</f>
        <v>476</v>
      </c>
      <c r="J39" s="24">
        <f>'11'!I39</f>
        <v>1339</v>
      </c>
      <c r="K39" s="65">
        <f>'12'!S39</f>
        <v>2157.8738595795317</v>
      </c>
      <c r="L39" s="65">
        <f t="shared" si="2"/>
        <v>5108.8738595795312</v>
      </c>
      <c r="M39" s="55">
        <f t="shared" si="3"/>
        <v>0.36092362130551264</v>
      </c>
      <c r="O39" s="207"/>
    </row>
    <row r="40" spans="1:15">
      <c r="A40" s="19" t="s">
        <v>85</v>
      </c>
      <c r="B40" s="58" t="s">
        <v>122</v>
      </c>
      <c r="C40" s="13">
        <f>'16'!C40</f>
        <v>2888</v>
      </c>
      <c r="D40" s="13">
        <f>'16'!D40</f>
        <v>1978</v>
      </c>
      <c r="E40" s="13">
        <f>'16'!E40</f>
        <v>4866</v>
      </c>
      <c r="F40" s="65">
        <f>'7'!J40</f>
        <v>0</v>
      </c>
      <c r="G40" s="24">
        <f>'8'!R40</f>
        <v>411</v>
      </c>
      <c r="H40" s="65">
        <f>'9'!I40</f>
        <v>70</v>
      </c>
      <c r="I40" s="65">
        <f>'10'!H40</f>
        <v>184</v>
      </c>
      <c r="J40" s="24">
        <f>'11'!I40</f>
        <v>204</v>
      </c>
      <c r="K40" s="65">
        <f>'12'!S40</f>
        <v>199.70689655172416</v>
      </c>
      <c r="L40" s="65">
        <f t="shared" si="2"/>
        <v>1068.7068965517242</v>
      </c>
      <c r="M40" s="55">
        <f t="shared" si="3"/>
        <v>0.54029671210906183</v>
      </c>
    </row>
    <row r="41" spans="1:15">
      <c r="A41" s="19" t="s">
        <v>86</v>
      </c>
      <c r="B41" s="58" t="s">
        <v>118</v>
      </c>
      <c r="C41" s="13">
        <f>'16'!C41</f>
        <v>4988</v>
      </c>
      <c r="D41" s="13">
        <f>'16'!D41</f>
        <v>3470</v>
      </c>
      <c r="E41" s="13">
        <f>'16'!E41</f>
        <v>8458</v>
      </c>
      <c r="F41" s="65">
        <f>'7'!J41</f>
        <v>0</v>
      </c>
      <c r="G41" s="24">
        <f>'8'!R41</f>
        <v>371</v>
      </c>
      <c r="H41" s="65">
        <f>'9'!I41</f>
        <v>185</v>
      </c>
      <c r="I41" s="65">
        <f>'10'!H41</f>
        <v>306</v>
      </c>
      <c r="J41" s="24">
        <f>'11'!I41</f>
        <v>417</v>
      </c>
      <c r="K41" s="65">
        <f>'12'!S41</f>
        <v>537.2658227848101</v>
      </c>
      <c r="L41" s="65">
        <f t="shared" si="2"/>
        <v>1816.2658227848101</v>
      </c>
      <c r="M41" s="55">
        <f t="shared" si="3"/>
        <v>0.52341954547112679</v>
      </c>
    </row>
    <row r="42" spans="1:15">
      <c r="A42" s="19" t="s">
        <v>87</v>
      </c>
      <c r="B42" s="58" t="s">
        <v>118</v>
      </c>
      <c r="C42" s="13">
        <f>'16'!C42</f>
        <v>12632</v>
      </c>
      <c r="D42" s="13">
        <f>'16'!D42</f>
        <v>8774</v>
      </c>
      <c r="E42" s="13">
        <f>'16'!E42</f>
        <v>21406</v>
      </c>
      <c r="F42" s="65">
        <f>'7'!J42</f>
        <v>0</v>
      </c>
      <c r="G42" s="24">
        <f>'8'!R42</f>
        <v>958</v>
      </c>
      <c r="H42" s="65">
        <f>'9'!I42</f>
        <v>233</v>
      </c>
      <c r="I42" s="65">
        <f>'10'!H42</f>
        <v>274</v>
      </c>
      <c r="J42" s="24">
        <f>'11'!I42</f>
        <v>953</v>
      </c>
      <c r="K42" s="65">
        <f>'12'!S42</f>
        <v>1889.2777777777778</v>
      </c>
      <c r="L42" s="65">
        <f t="shared" si="2"/>
        <v>4307.2777777777774</v>
      </c>
      <c r="M42" s="55">
        <f t="shared" si="3"/>
        <v>0.49091381100726889</v>
      </c>
    </row>
    <row r="43" spans="1:15">
      <c r="A43" s="19" t="s">
        <v>88</v>
      </c>
      <c r="B43" s="58" t="s">
        <v>118</v>
      </c>
      <c r="C43" s="13">
        <f>'16'!C43</f>
        <v>9763</v>
      </c>
      <c r="D43" s="13">
        <f>'16'!D43</f>
        <v>6765</v>
      </c>
      <c r="E43" s="13">
        <f>'16'!E43</f>
        <v>16528</v>
      </c>
      <c r="F43" s="65">
        <f>'7'!J43</f>
        <v>80</v>
      </c>
      <c r="G43" s="24">
        <f>'8'!R43</f>
        <v>902</v>
      </c>
      <c r="H43" s="65">
        <f>'9'!I43</f>
        <v>343</v>
      </c>
      <c r="I43" s="65">
        <f>'10'!H43</f>
        <v>0</v>
      </c>
      <c r="J43" s="24">
        <f>'11'!I43</f>
        <v>597</v>
      </c>
      <c r="K43" s="65">
        <f>'12'!S43</f>
        <v>1466.7984817115253</v>
      </c>
      <c r="L43" s="65">
        <f t="shared" si="2"/>
        <v>3388.7984817115253</v>
      </c>
      <c r="M43" s="55">
        <f t="shared" si="3"/>
        <v>0.500931039425207</v>
      </c>
    </row>
    <row r="44" spans="1:15">
      <c r="A44" s="19" t="s">
        <v>89</v>
      </c>
      <c r="B44" s="58" t="s">
        <v>122</v>
      </c>
      <c r="C44" s="13">
        <f>'16'!C44</f>
        <v>3743</v>
      </c>
      <c r="D44" s="13">
        <f>'16'!D44</f>
        <v>2706</v>
      </c>
      <c r="E44" s="13">
        <f>'16'!E44</f>
        <v>6449</v>
      </c>
      <c r="F44" s="65">
        <f>'7'!J44</f>
        <v>16</v>
      </c>
      <c r="G44" s="24">
        <f>'8'!R44</f>
        <v>441</v>
      </c>
      <c r="H44" s="65">
        <f>'9'!I44</f>
        <v>134</v>
      </c>
      <c r="I44" s="65">
        <f>'10'!H44</f>
        <v>107</v>
      </c>
      <c r="J44" s="24">
        <f>'11'!I44</f>
        <v>356</v>
      </c>
      <c r="K44" s="65">
        <f>'12'!S44</f>
        <v>755.25795828759601</v>
      </c>
      <c r="L44" s="65">
        <f t="shared" si="2"/>
        <v>1809.257958287596</v>
      </c>
      <c r="M44" s="55">
        <f t="shared" si="3"/>
        <v>0.66860974068277756</v>
      </c>
    </row>
    <row r="45" spans="1:15">
      <c r="A45" s="19" t="s">
        <v>90</v>
      </c>
      <c r="B45" s="58" t="s">
        <v>122</v>
      </c>
      <c r="C45" s="13">
        <f>'16'!C45</f>
        <v>1364</v>
      </c>
      <c r="D45" s="13">
        <f>'16'!D45</f>
        <v>1008</v>
      </c>
      <c r="E45" s="13">
        <f>'16'!E45</f>
        <v>2372</v>
      </c>
      <c r="F45" s="65">
        <f>'7'!J45</f>
        <v>0</v>
      </c>
      <c r="G45" s="24">
        <f>'8'!R45</f>
        <v>153</v>
      </c>
      <c r="H45" s="65">
        <f>'9'!I45</f>
        <v>54</v>
      </c>
      <c r="I45" s="65">
        <f>'10'!H45</f>
        <v>190</v>
      </c>
      <c r="J45" s="24">
        <f>'11'!I45</f>
        <v>147</v>
      </c>
      <c r="K45" s="65">
        <f>'12'!S45</f>
        <v>132.91666666666669</v>
      </c>
      <c r="L45" s="65">
        <f t="shared" si="2"/>
        <v>676.91666666666674</v>
      </c>
      <c r="M45" s="55">
        <f t="shared" si="3"/>
        <v>0.67154431216931221</v>
      </c>
    </row>
    <row r="46" spans="1:15">
      <c r="A46" s="19" t="s">
        <v>91</v>
      </c>
      <c r="B46" s="58" t="s">
        <v>122</v>
      </c>
      <c r="C46" s="13">
        <f>'16'!C46</f>
        <v>3475</v>
      </c>
      <c r="D46" s="13">
        <f>'16'!D46</f>
        <v>2487</v>
      </c>
      <c r="E46" s="13">
        <f>'16'!E46</f>
        <v>5962</v>
      </c>
      <c r="F46" s="65">
        <f>'7'!J46</f>
        <v>0</v>
      </c>
      <c r="G46" s="24">
        <f>'8'!R46</f>
        <v>367</v>
      </c>
      <c r="H46" s="65">
        <f>'9'!I46</f>
        <v>110</v>
      </c>
      <c r="I46" s="65">
        <f>'10'!H46</f>
        <v>0</v>
      </c>
      <c r="J46" s="24">
        <f>'11'!I46</f>
        <v>265</v>
      </c>
      <c r="K46" s="65">
        <f>'12'!S46</f>
        <v>427.8091168091168</v>
      </c>
      <c r="L46" s="65">
        <f t="shared" si="2"/>
        <v>1169.8091168091169</v>
      </c>
      <c r="M46" s="55">
        <f t="shared" si="3"/>
        <v>0.47036956847974137</v>
      </c>
    </row>
    <row r="47" spans="1:15">
      <c r="A47" s="19" t="s">
        <v>92</v>
      </c>
      <c r="B47" s="58" t="s">
        <v>122</v>
      </c>
      <c r="C47" s="13">
        <f>'16'!C47</f>
        <v>1725</v>
      </c>
      <c r="D47" s="13">
        <f>'16'!D47</f>
        <v>1197</v>
      </c>
      <c r="E47" s="13">
        <f>'16'!E47</f>
        <v>2922</v>
      </c>
      <c r="F47" s="65">
        <f>'7'!J47</f>
        <v>17</v>
      </c>
      <c r="G47" s="24">
        <f>'8'!R47</f>
        <v>187</v>
      </c>
      <c r="H47" s="65">
        <f>'9'!I47</f>
        <v>74</v>
      </c>
      <c r="I47" s="65">
        <f>'10'!H47</f>
        <v>0</v>
      </c>
      <c r="J47" s="24">
        <f>'11'!I47</f>
        <v>129</v>
      </c>
      <c r="K47" s="65">
        <f>'12'!S47</f>
        <v>183.28630705394193</v>
      </c>
      <c r="L47" s="65">
        <f t="shared" si="2"/>
        <v>590.28630705394198</v>
      </c>
      <c r="M47" s="55">
        <f t="shared" si="3"/>
        <v>0.49313810113111278</v>
      </c>
    </row>
    <row r="48" spans="1:15">
      <c r="A48" s="19" t="s">
        <v>93</v>
      </c>
      <c r="B48" s="58" t="s">
        <v>122</v>
      </c>
      <c r="C48" s="13">
        <f>'16'!C48</f>
        <v>5043</v>
      </c>
      <c r="D48" s="13">
        <f>'16'!D48</f>
        <v>3645</v>
      </c>
      <c r="E48" s="13">
        <f>'16'!E48</f>
        <v>8688</v>
      </c>
      <c r="F48" s="65">
        <f>'7'!J48</f>
        <v>0</v>
      </c>
      <c r="G48" s="24">
        <f>'8'!R48</f>
        <v>211</v>
      </c>
      <c r="H48" s="65">
        <f>'9'!I48</f>
        <v>143</v>
      </c>
      <c r="I48" s="65">
        <f>'10'!H48</f>
        <v>0</v>
      </c>
      <c r="J48" s="24">
        <f>'11'!I48</f>
        <v>320</v>
      </c>
      <c r="K48" s="65">
        <f>'12'!S48</f>
        <v>974.53608247422687</v>
      </c>
      <c r="L48" s="65">
        <f t="shared" si="2"/>
        <v>1648.536082474227</v>
      </c>
      <c r="M48" s="55">
        <f t="shared" si="3"/>
        <v>0.45227327365548065</v>
      </c>
    </row>
    <row r="49" spans="1:13">
      <c r="A49" s="19" t="s">
        <v>94</v>
      </c>
      <c r="B49" s="58" t="s">
        <v>118</v>
      </c>
      <c r="C49" s="13">
        <f>'16'!C49</f>
        <v>27985</v>
      </c>
      <c r="D49" s="13">
        <f>'16'!D49</f>
        <v>19320</v>
      </c>
      <c r="E49" s="13">
        <f>'16'!E49</f>
        <v>47305</v>
      </c>
      <c r="F49" s="65">
        <f>'7'!J49</f>
        <v>0</v>
      </c>
      <c r="G49" s="24">
        <f>'8'!R49</f>
        <v>512</v>
      </c>
      <c r="H49" s="65">
        <f>'9'!I49</f>
        <v>236</v>
      </c>
      <c r="I49" s="65">
        <f>'10'!H49</f>
        <v>129</v>
      </c>
      <c r="J49" s="24">
        <f>'11'!I49</f>
        <v>1531</v>
      </c>
      <c r="K49" s="65">
        <f>'12'!S49</f>
        <v>5107.0944123314066</v>
      </c>
      <c r="L49" s="65">
        <f t="shared" si="2"/>
        <v>7515.0944123314066</v>
      </c>
      <c r="M49" s="55">
        <f t="shared" si="3"/>
        <v>0.38898004204613906</v>
      </c>
    </row>
    <row r="50" spans="1:13">
      <c r="A50" s="19" t="s">
        <v>95</v>
      </c>
      <c r="B50" s="58" t="s">
        <v>122</v>
      </c>
      <c r="C50" s="13">
        <f>'16'!C50</f>
        <v>660</v>
      </c>
      <c r="D50" s="13">
        <f>'16'!D50</f>
        <v>390</v>
      </c>
      <c r="E50" s="13">
        <f>'16'!E50</f>
        <v>1050</v>
      </c>
      <c r="F50" s="65">
        <f>'7'!J50</f>
        <v>2</v>
      </c>
      <c r="G50" s="24">
        <f>'8'!R50</f>
        <v>94</v>
      </c>
      <c r="H50" s="65">
        <f>'9'!I50</f>
        <v>17</v>
      </c>
      <c r="I50" s="65">
        <f>'10'!H50</f>
        <v>109</v>
      </c>
      <c r="J50" s="24">
        <f>'11'!I50</f>
        <v>37</v>
      </c>
      <c r="K50" s="65">
        <f>'12'!S50</f>
        <v>143.24137931034483</v>
      </c>
      <c r="L50" s="65">
        <f t="shared" si="2"/>
        <v>402.24137931034483</v>
      </c>
      <c r="M50" s="55">
        <f t="shared" si="3"/>
        <v>1.0313881520778072</v>
      </c>
    </row>
    <row r="51" spans="1:13">
      <c r="A51" s="19" t="s">
        <v>96</v>
      </c>
      <c r="B51" s="58" t="s">
        <v>118</v>
      </c>
      <c r="C51" s="13">
        <f>'16'!C51</f>
        <v>9370</v>
      </c>
      <c r="D51" s="13">
        <f>'16'!D51</f>
        <v>6861</v>
      </c>
      <c r="E51" s="13">
        <f>'16'!E51</f>
        <v>16231</v>
      </c>
      <c r="F51" s="65">
        <f>'7'!J51</f>
        <v>17</v>
      </c>
      <c r="G51" s="24">
        <f>'8'!R51</f>
        <v>44</v>
      </c>
      <c r="H51" s="65">
        <f>'9'!I51</f>
        <v>249</v>
      </c>
      <c r="I51" s="65">
        <f>'10'!H51</f>
        <v>286</v>
      </c>
      <c r="J51" s="24">
        <f>'11'!I51</f>
        <v>666</v>
      </c>
      <c r="K51" s="65">
        <f>'12'!S51</f>
        <v>1322.015625</v>
      </c>
      <c r="L51" s="65">
        <f t="shared" si="2"/>
        <v>2584.015625</v>
      </c>
      <c r="M51" s="55">
        <f t="shared" si="3"/>
        <v>0.37662376111354029</v>
      </c>
    </row>
    <row r="52" spans="1:13">
      <c r="A52" s="19" t="s">
        <v>97</v>
      </c>
      <c r="B52" s="58" t="s">
        <v>122</v>
      </c>
      <c r="C52" s="13">
        <f>'16'!C52</f>
        <v>3098</v>
      </c>
      <c r="D52" s="13">
        <f>'16'!D52</f>
        <v>2175</v>
      </c>
      <c r="E52" s="13">
        <f>'16'!E52</f>
        <v>5273</v>
      </c>
      <c r="F52" s="65">
        <f>'7'!J52</f>
        <v>27</v>
      </c>
      <c r="G52" s="24">
        <f>'8'!R52</f>
        <v>269</v>
      </c>
      <c r="H52" s="65">
        <f>'9'!I52</f>
        <v>91</v>
      </c>
      <c r="I52" s="65">
        <f>'10'!H52</f>
        <v>241</v>
      </c>
      <c r="J52" s="24">
        <f>'11'!I52</f>
        <v>202</v>
      </c>
      <c r="K52" s="65">
        <f>'12'!S52</f>
        <v>304.74782608695654</v>
      </c>
      <c r="L52" s="65">
        <f t="shared" si="2"/>
        <v>1134.7478260869566</v>
      </c>
      <c r="M52" s="55">
        <f t="shared" si="3"/>
        <v>0.52172313843078466</v>
      </c>
    </row>
    <row r="53" spans="1:13">
      <c r="A53" s="19" t="s">
        <v>98</v>
      </c>
      <c r="B53" s="58" t="s">
        <v>122</v>
      </c>
      <c r="C53" s="13">
        <f>'16'!C53</f>
        <v>1648</v>
      </c>
      <c r="D53" s="13">
        <f>'16'!D53</f>
        <v>1113</v>
      </c>
      <c r="E53" s="13">
        <f>'16'!E53</f>
        <v>2761</v>
      </c>
      <c r="F53" s="65">
        <f>'7'!J53</f>
        <v>0</v>
      </c>
      <c r="G53" s="24">
        <f>'8'!R53</f>
        <v>55</v>
      </c>
      <c r="H53" s="65">
        <f>'9'!I53</f>
        <v>15</v>
      </c>
      <c r="I53" s="65">
        <f>'10'!H53</f>
        <v>15</v>
      </c>
      <c r="J53" s="24">
        <f>'11'!I53</f>
        <v>104</v>
      </c>
      <c r="K53" s="65">
        <f>'12'!S53</f>
        <v>169.66399999999999</v>
      </c>
      <c r="L53" s="65">
        <f t="shared" si="2"/>
        <v>358.66399999999999</v>
      </c>
      <c r="M53" s="55">
        <f t="shared" si="3"/>
        <v>0.32224977538185084</v>
      </c>
    </row>
    <row r="54" spans="1:13">
      <c r="A54" s="19" t="s">
        <v>99</v>
      </c>
      <c r="B54" s="58" t="s">
        <v>118</v>
      </c>
      <c r="C54" s="13">
        <f>'16'!C54</f>
        <v>62059</v>
      </c>
      <c r="D54" s="13">
        <f>'16'!D54</f>
        <v>38994</v>
      </c>
      <c r="E54" s="13">
        <f>'16'!E54</f>
        <v>101053</v>
      </c>
      <c r="F54" s="65">
        <f>'7'!J54</f>
        <v>0</v>
      </c>
      <c r="G54" s="24">
        <f>'8'!R54</f>
        <v>7585</v>
      </c>
      <c r="H54" s="65">
        <f>'9'!I54</f>
        <v>2491</v>
      </c>
      <c r="I54" s="65">
        <f>'10'!H54</f>
        <v>9708</v>
      </c>
      <c r="J54" s="24">
        <f>'11'!I54</f>
        <v>3890</v>
      </c>
      <c r="K54" s="65">
        <f>'12'!S54</f>
        <v>11037.001233383582</v>
      </c>
      <c r="L54" s="65">
        <f t="shared" si="2"/>
        <v>34711.001233383584</v>
      </c>
      <c r="M54" s="55">
        <f t="shared" si="3"/>
        <v>0.89016262074636054</v>
      </c>
    </row>
    <row r="55" spans="1:13">
      <c r="A55" s="19" t="s">
        <v>100</v>
      </c>
      <c r="B55" s="58" t="s">
        <v>122</v>
      </c>
      <c r="C55" s="13">
        <f>'16'!C55</f>
        <v>1650</v>
      </c>
      <c r="D55" s="13">
        <f>'16'!D55</f>
        <v>1173</v>
      </c>
      <c r="E55" s="13">
        <f>'16'!E55</f>
        <v>2823</v>
      </c>
      <c r="F55" s="65">
        <f>'7'!J55</f>
        <v>0</v>
      </c>
      <c r="G55" s="24">
        <f>'8'!R55</f>
        <v>93</v>
      </c>
      <c r="H55" s="65">
        <f>'9'!I55</f>
        <v>53</v>
      </c>
      <c r="I55" s="65">
        <f>'10'!H55</f>
        <v>101</v>
      </c>
      <c r="J55" s="24">
        <f>'11'!I55</f>
        <v>126</v>
      </c>
      <c r="K55" s="65">
        <f>'12'!S55</f>
        <v>215.59701492537314</v>
      </c>
      <c r="L55" s="65">
        <f t="shared" si="2"/>
        <v>588.59701492537317</v>
      </c>
      <c r="M55" s="55">
        <f t="shared" si="3"/>
        <v>0.50178773650926956</v>
      </c>
    </row>
    <row r="56" spans="1:13">
      <c r="A56" s="19" t="s">
        <v>101</v>
      </c>
      <c r="B56" s="58" t="s">
        <v>122</v>
      </c>
      <c r="C56" s="13">
        <f>'16'!C56</f>
        <v>574</v>
      </c>
      <c r="D56" s="13">
        <f>'16'!D56</f>
        <v>400</v>
      </c>
      <c r="E56" s="13">
        <f>'16'!E56</f>
        <v>974</v>
      </c>
      <c r="F56" s="65">
        <f>'7'!J56</f>
        <v>0</v>
      </c>
      <c r="G56" s="24">
        <f>'8'!R56</f>
        <v>44</v>
      </c>
      <c r="H56" s="65">
        <f>'9'!I56</f>
        <v>23</v>
      </c>
      <c r="I56" s="65">
        <f>'10'!H56</f>
        <v>106</v>
      </c>
      <c r="J56" s="24">
        <f>'11'!I56</f>
        <v>46</v>
      </c>
      <c r="K56" s="65">
        <f>'12'!S56</f>
        <v>20.322580645161288</v>
      </c>
      <c r="L56" s="65">
        <f t="shared" si="2"/>
        <v>239.32258064516128</v>
      </c>
      <c r="M56" s="55">
        <f t="shared" si="3"/>
        <v>0.59830645161290319</v>
      </c>
    </row>
    <row r="57" spans="1:13">
      <c r="A57" s="19" t="s">
        <v>102</v>
      </c>
      <c r="B57" s="58" t="s">
        <v>122</v>
      </c>
      <c r="C57" s="13">
        <f>'16'!C57</f>
        <v>4471</v>
      </c>
      <c r="D57" s="13">
        <f>'16'!D57</f>
        <v>3240</v>
      </c>
      <c r="E57" s="13">
        <f>'16'!E57</f>
        <v>7711</v>
      </c>
      <c r="F57" s="65">
        <f>'7'!J57</f>
        <v>0</v>
      </c>
      <c r="G57" s="24">
        <f>'8'!R57</f>
        <v>437</v>
      </c>
      <c r="H57" s="65">
        <f>'9'!I57</f>
        <v>97</v>
      </c>
      <c r="I57" s="65">
        <f>'10'!H57</f>
        <v>156</v>
      </c>
      <c r="J57" s="24">
        <f>'11'!I57</f>
        <v>478</v>
      </c>
      <c r="K57" s="65">
        <f>'12'!S57</f>
        <v>465.99272727272728</v>
      </c>
      <c r="L57" s="65">
        <f t="shared" si="2"/>
        <v>1633.9927272727273</v>
      </c>
      <c r="M57" s="55">
        <f t="shared" si="3"/>
        <v>0.50431874298540968</v>
      </c>
    </row>
    <row r="58" spans="1:13">
      <c r="A58" s="19" t="s">
        <v>103</v>
      </c>
      <c r="B58" s="58" t="s">
        <v>122</v>
      </c>
      <c r="C58" s="13">
        <f>'16'!C58</f>
        <v>1362</v>
      </c>
      <c r="D58" s="13">
        <f>'16'!D58</f>
        <v>1062</v>
      </c>
      <c r="E58" s="13">
        <f>'16'!E58</f>
        <v>2424</v>
      </c>
      <c r="F58" s="65">
        <f>'7'!J58</f>
        <v>0</v>
      </c>
      <c r="G58" s="24">
        <f>'8'!R58</f>
        <v>91</v>
      </c>
      <c r="H58" s="65">
        <f>'9'!I58</f>
        <v>0</v>
      </c>
      <c r="I58" s="65">
        <f>'10'!H58</f>
        <v>0</v>
      </c>
      <c r="J58" s="24">
        <f>'11'!I58</f>
        <v>91</v>
      </c>
      <c r="K58" s="65">
        <f>'12'!S58</f>
        <v>188.38823529411764</v>
      </c>
      <c r="L58" s="65">
        <f t="shared" si="2"/>
        <v>370.38823529411764</v>
      </c>
      <c r="M58" s="55">
        <f t="shared" si="3"/>
        <v>0.34876481666112774</v>
      </c>
    </row>
    <row r="59" spans="1:13">
      <c r="A59" s="19" t="s">
        <v>104</v>
      </c>
      <c r="B59" s="58" t="s">
        <v>122</v>
      </c>
      <c r="C59" s="13">
        <f>'16'!C59</f>
        <v>2195</v>
      </c>
      <c r="D59" s="13">
        <f>'16'!D59</f>
        <v>1507</v>
      </c>
      <c r="E59" s="13">
        <f>'16'!E59</f>
        <v>3702</v>
      </c>
      <c r="F59" s="65">
        <f>'7'!J59</f>
        <v>0</v>
      </c>
      <c r="G59" s="24">
        <f>'8'!R59</f>
        <v>163</v>
      </c>
      <c r="H59" s="65">
        <f>'9'!I59</f>
        <v>123</v>
      </c>
      <c r="I59" s="65">
        <f>'10'!H59</f>
        <v>149</v>
      </c>
      <c r="J59" s="24">
        <f>'11'!I59</f>
        <v>137</v>
      </c>
      <c r="K59" s="65">
        <f>'12'!S59</f>
        <v>165.12328767123287</v>
      </c>
      <c r="L59" s="65">
        <f t="shared" si="2"/>
        <v>737.1232876712329</v>
      </c>
      <c r="M59" s="55">
        <f t="shared" si="3"/>
        <v>0.48913290489132905</v>
      </c>
    </row>
    <row r="60" spans="1:13">
      <c r="A60" s="19" t="s">
        <v>105</v>
      </c>
      <c r="B60" s="58" t="s">
        <v>122</v>
      </c>
      <c r="C60" s="13">
        <f>'16'!C60</f>
        <v>153</v>
      </c>
      <c r="D60" s="13">
        <f>'16'!D60</f>
        <v>102</v>
      </c>
      <c r="E60" s="13">
        <f>'16'!E60</f>
        <v>255</v>
      </c>
      <c r="F60" s="65">
        <f>'7'!J60</f>
        <v>0</v>
      </c>
      <c r="G60" s="24">
        <f>'8'!R60</f>
        <v>24</v>
      </c>
      <c r="H60" s="65">
        <f>'9'!I60</f>
        <v>0</v>
      </c>
      <c r="I60" s="65">
        <f>'10'!H60</f>
        <v>0</v>
      </c>
      <c r="J60" s="24">
        <f>'11'!I60</f>
        <v>12</v>
      </c>
      <c r="K60" s="65">
        <f>'12'!S60</f>
        <v>0</v>
      </c>
      <c r="L60" s="65">
        <f t="shared" si="2"/>
        <v>36</v>
      </c>
      <c r="M60" s="55">
        <f t="shared" si="3"/>
        <v>0.35294117647058826</v>
      </c>
    </row>
    <row r="61" spans="1:13">
      <c r="A61" s="19" t="s">
        <v>106</v>
      </c>
      <c r="B61" s="58" t="s">
        <v>122</v>
      </c>
      <c r="C61" s="13">
        <f>'16'!C61</f>
        <v>1307</v>
      </c>
      <c r="D61" s="13">
        <f>'16'!D61</f>
        <v>866</v>
      </c>
      <c r="E61" s="13">
        <f>'16'!E61</f>
        <v>2173</v>
      </c>
      <c r="F61" s="65">
        <f>'7'!J61</f>
        <v>0</v>
      </c>
      <c r="G61" s="24">
        <f>'8'!R61</f>
        <v>114</v>
      </c>
      <c r="H61" s="65">
        <f>'9'!I61</f>
        <v>76</v>
      </c>
      <c r="I61" s="65">
        <f>'10'!H61</f>
        <v>171</v>
      </c>
      <c r="J61" s="24">
        <f>'11'!I61</f>
        <v>92</v>
      </c>
      <c r="K61" s="65">
        <f>'12'!S61</f>
        <v>86.477777777777789</v>
      </c>
      <c r="L61" s="65">
        <f t="shared" si="2"/>
        <v>539.47777777777776</v>
      </c>
      <c r="M61" s="55">
        <f t="shared" si="3"/>
        <v>0.62295355401590968</v>
      </c>
    </row>
    <row r="62" spans="1:13">
      <c r="A62" s="19" t="s">
        <v>107</v>
      </c>
      <c r="B62" s="58" t="s">
        <v>122</v>
      </c>
      <c r="C62" s="13">
        <f>'16'!C62</f>
        <v>1338</v>
      </c>
      <c r="D62" s="13">
        <f>'16'!D62</f>
        <v>889</v>
      </c>
      <c r="E62" s="13">
        <f>'16'!E62</f>
        <v>2227</v>
      </c>
      <c r="F62" s="65">
        <f>'7'!J62</f>
        <v>0</v>
      </c>
      <c r="G62" s="24">
        <f>'8'!R62</f>
        <v>153</v>
      </c>
      <c r="H62" s="65">
        <f>'9'!I62</f>
        <v>105</v>
      </c>
      <c r="I62" s="65">
        <f>'10'!H62</f>
        <v>0</v>
      </c>
      <c r="J62" s="24">
        <f>'11'!I62</f>
        <v>97</v>
      </c>
      <c r="K62" s="65">
        <f>'12'!S62</f>
        <v>217.37278106508879</v>
      </c>
      <c r="L62" s="65">
        <f t="shared" si="2"/>
        <v>572.37278106508882</v>
      </c>
      <c r="M62" s="55">
        <f t="shared" si="3"/>
        <v>0.64383889883587042</v>
      </c>
    </row>
    <row r="63" spans="1:13">
      <c r="A63" s="19" t="s">
        <v>108</v>
      </c>
      <c r="B63" s="58" t="s">
        <v>122</v>
      </c>
      <c r="C63" s="13">
        <f>'16'!C63</f>
        <v>1184</v>
      </c>
      <c r="D63" s="13">
        <f>'16'!D63</f>
        <v>913</v>
      </c>
      <c r="E63" s="13">
        <f>'16'!E63</f>
        <v>2097</v>
      </c>
      <c r="F63" s="65">
        <f>'7'!J63</f>
        <v>0</v>
      </c>
      <c r="G63" s="24">
        <f>'8'!R63</f>
        <v>82</v>
      </c>
      <c r="H63" s="65">
        <f>'9'!I63</f>
        <v>19</v>
      </c>
      <c r="I63" s="65">
        <f>'10'!H63</f>
        <v>20</v>
      </c>
      <c r="J63" s="24">
        <f>'11'!I63</f>
        <v>58</v>
      </c>
      <c r="K63" s="65">
        <f>'12'!S63</f>
        <v>199.32203389830508</v>
      </c>
      <c r="L63" s="65">
        <f t="shared" si="2"/>
        <v>378.32203389830511</v>
      </c>
      <c r="M63" s="55">
        <f t="shared" si="3"/>
        <v>0.41437243581413485</v>
      </c>
    </row>
    <row r="64" spans="1:13">
      <c r="A64" s="19" t="s">
        <v>124</v>
      </c>
      <c r="B64" s="58" t="s">
        <v>122</v>
      </c>
      <c r="C64" s="13">
        <f>'16'!C64</f>
        <v>1791</v>
      </c>
      <c r="D64" s="13">
        <f>'16'!D64</f>
        <v>1297</v>
      </c>
      <c r="E64" s="13">
        <f>'16'!E64</f>
        <v>3088</v>
      </c>
      <c r="F64" s="65">
        <f>'7'!J64</f>
        <v>0</v>
      </c>
      <c r="G64" s="24">
        <f>'8'!R64</f>
        <v>182</v>
      </c>
      <c r="H64" s="65">
        <f>'9'!I64</f>
        <v>89</v>
      </c>
      <c r="I64" s="65">
        <f>'10'!H64</f>
        <v>150</v>
      </c>
      <c r="J64" s="24">
        <f>'11'!I64</f>
        <v>248</v>
      </c>
      <c r="K64" s="65">
        <f>'12'!S64</f>
        <v>150.74111675126903</v>
      </c>
      <c r="L64" s="65">
        <f t="shared" si="2"/>
        <v>819.74111675126903</v>
      </c>
      <c r="M64" s="55">
        <f t="shared" si="3"/>
        <v>0.63202861738725447</v>
      </c>
    </row>
    <row r="65" spans="1:15">
      <c r="A65" s="19" t="s">
        <v>109</v>
      </c>
      <c r="B65" s="58" t="s">
        <v>122</v>
      </c>
      <c r="C65" s="13">
        <f>'16'!C65</f>
        <v>1254</v>
      </c>
      <c r="D65" s="13">
        <f>'16'!D65</f>
        <v>834</v>
      </c>
      <c r="E65" s="13">
        <f>'16'!E65</f>
        <v>2088</v>
      </c>
      <c r="F65" s="65">
        <f>'7'!J65</f>
        <v>0</v>
      </c>
      <c r="G65" s="24">
        <f>'8'!R65</f>
        <v>184</v>
      </c>
      <c r="H65" s="65">
        <f>'9'!I65</f>
        <v>15</v>
      </c>
      <c r="I65" s="65">
        <f>'10'!H65</f>
        <v>0</v>
      </c>
      <c r="J65" s="24">
        <f>'11'!I65</f>
        <v>154</v>
      </c>
      <c r="K65" s="65">
        <f>'12'!S65</f>
        <v>102.01769911504425</v>
      </c>
      <c r="L65" s="65">
        <f t="shared" si="2"/>
        <v>455.01769911504425</v>
      </c>
      <c r="M65" s="55">
        <f t="shared" si="3"/>
        <v>0.54558477112115622</v>
      </c>
    </row>
    <row r="66" spans="1:15">
      <c r="A66" s="19" t="s">
        <v>110</v>
      </c>
      <c r="B66" s="58" t="s">
        <v>122</v>
      </c>
      <c r="C66" s="13">
        <f>'16'!C66</f>
        <v>6218</v>
      </c>
      <c r="D66" s="13">
        <f>'16'!D66</f>
        <v>4338</v>
      </c>
      <c r="E66" s="13">
        <f>'16'!E66</f>
        <v>10556</v>
      </c>
      <c r="F66" s="65">
        <f>'7'!J66</f>
        <v>17</v>
      </c>
      <c r="G66" s="24">
        <f>'8'!R66</f>
        <v>466</v>
      </c>
      <c r="H66" s="65">
        <f>'9'!I66</f>
        <v>122</v>
      </c>
      <c r="I66" s="65">
        <f>'10'!H66</f>
        <v>0</v>
      </c>
      <c r="J66" s="24">
        <f>'11'!I66</f>
        <v>413</v>
      </c>
      <c r="K66" s="65">
        <f>'12'!S66</f>
        <v>619.25777331995982</v>
      </c>
      <c r="L66" s="65">
        <f t="shared" si="2"/>
        <v>1637.2577733199598</v>
      </c>
      <c r="M66" s="55">
        <f t="shared" si="3"/>
        <v>0.37742226217610875</v>
      </c>
    </row>
    <row r="67" spans="1:15">
      <c r="A67" s="19" t="s">
        <v>111</v>
      </c>
      <c r="B67" s="58" t="s">
        <v>122</v>
      </c>
      <c r="C67" s="13">
        <f>'16'!C67</f>
        <v>1238</v>
      </c>
      <c r="D67" s="13">
        <f>'16'!D67</f>
        <v>944</v>
      </c>
      <c r="E67" s="13">
        <f>'16'!E67</f>
        <v>2182</v>
      </c>
      <c r="F67" s="65">
        <f>'7'!J67</f>
        <v>0</v>
      </c>
      <c r="G67" s="24">
        <f>'8'!R67</f>
        <v>149</v>
      </c>
      <c r="H67" s="65">
        <f>'9'!I67</f>
        <v>67</v>
      </c>
      <c r="I67" s="65">
        <f>'10'!H67</f>
        <v>111</v>
      </c>
      <c r="J67" s="24">
        <f>'11'!I67</f>
        <v>103</v>
      </c>
      <c r="K67" s="65">
        <f>'12'!S67</f>
        <v>166.72</v>
      </c>
      <c r="L67" s="65">
        <f t="shared" si="2"/>
        <v>596.72</v>
      </c>
      <c r="M67" s="55">
        <f t="shared" si="3"/>
        <v>0.63211864406779661</v>
      </c>
      <c r="O67" s="208"/>
    </row>
    <row r="68" spans="1:15">
      <c r="A68" s="19" t="s">
        <v>112</v>
      </c>
      <c r="B68" s="334" t="s">
        <v>118</v>
      </c>
      <c r="C68" s="335">
        <f>'16'!C68</f>
        <v>10239</v>
      </c>
      <c r="D68" s="335">
        <f>'16'!D68</f>
        <v>7432</v>
      </c>
      <c r="E68" s="335">
        <f>'16'!E68</f>
        <v>17671</v>
      </c>
      <c r="F68" s="336">
        <f>'7'!J68</f>
        <v>24</v>
      </c>
      <c r="G68" s="338">
        <f>'8'!R68</f>
        <v>788</v>
      </c>
      <c r="H68" s="65">
        <f>'9'!I68</f>
        <v>230</v>
      </c>
      <c r="I68" s="336">
        <f>'10'!H68</f>
        <v>5</v>
      </c>
      <c r="J68" s="338">
        <f>'11'!I68</f>
        <v>788</v>
      </c>
      <c r="K68" s="336">
        <f>'12'!S68</f>
        <v>1187.9228855721392</v>
      </c>
      <c r="L68" s="336">
        <f t="shared" ref="L68:L71" si="4">F68+G68+H68+I68+J68+K68</f>
        <v>3022.9228855721394</v>
      </c>
      <c r="M68" s="339">
        <f t="shared" ref="M68:M71" si="5">L68/D68</f>
        <v>0.40674419881218238</v>
      </c>
      <c r="O68" s="208"/>
    </row>
    <row r="69" spans="1:15">
      <c r="A69" s="19" t="s">
        <v>113</v>
      </c>
      <c r="B69" s="334" t="s">
        <v>122</v>
      </c>
      <c r="C69" s="13">
        <f>'16'!C69</f>
        <v>871</v>
      </c>
      <c r="D69" s="335">
        <f>'16'!D69</f>
        <v>650</v>
      </c>
      <c r="E69" s="335">
        <f>'16'!E69</f>
        <v>1521</v>
      </c>
      <c r="F69" s="336">
        <f>'7'!J69</f>
        <v>0</v>
      </c>
      <c r="G69" s="338">
        <f>'8'!R69</f>
        <v>47</v>
      </c>
      <c r="H69" s="65">
        <f>'9'!I69</f>
        <v>8</v>
      </c>
      <c r="I69" s="336">
        <f>'10'!H69</f>
        <v>0</v>
      </c>
      <c r="J69" s="338">
        <f>'11'!I69</f>
        <v>37</v>
      </c>
      <c r="K69" s="336">
        <f>'12'!S69</f>
        <v>48.758928571428577</v>
      </c>
      <c r="L69" s="336">
        <f t="shared" si="4"/>
        <v>140.75892857142858</v>
      </c>
      <c r="M69" s="339">
        <f t="shared" si="5"/>
        <v>0.21655219780219781</v>
      </c>
    </row>
    <row r="70" spans="1:15">
      <c r="A70" s="19" t="s">
        <v>114</v>
      </c>
      <c r="B70" s="334" t="s">
        <v>118</v>
      </c>
      <c r="C70" s="13">
        <f>'16'!C70</f>
        <v>15734</v>
      </c>
      <c r="D70" s="335">
        <f>'16'!D70</f>
        <v>10858</v>
      </c>
      <c r="E70" s="335">
        <f>'16'!E70</f>
        <v>26592</v>
      </c>
      <c r="F70" s="336">
        <f>'7'!J70</f>
        <v>16</v>
      </c>
      <c r="G70" s="338">
        <f>'8'!R70</f>
        <v>526</v>
      </c>
      <c r="H70" s="65">
        <f>'9'!I70</f>
        <v>259</v>
      </c>
      <c r="I70" s="336">
        <f>'10'!H70</f>
        <v>137</v>
      </c>
      <c r="J70" s="338">
        <f>'11'!I70</f>
        <v>947</v>
      </c>
      <c r="K70" s="336">
        <f>'12'!S70</f>
        <v>2037.9378717779246</v>
      </c>
      <c r="L70" s="336">
        <f t="shared" si="4"/>
        <v>3922.9378717779246</v>
      </c>
      <c r="M70" s="339">
        <f t="shared" si="5"/>
        <v>0.36129470176624834</v>
      </c>
    </row>
    <row r="71" spans="1:15">
      <c r="A71" s="333" t="str">
        <f>'2'!A70</f>
        <v>Statewide Total</v>
      </c>
      <c r="B71" s="333"/>
      <c r="C71" s="235">
        <f>'16'!C71</f>
        <v>432581</v>
      </c>
      <c r="D71" s="235">
        <f>'16'!D71</f>
        <v>296957</v>
      </c>
      <c r="E71" s="235">
        <f>'16'!E71</f>
        <v>729538</v>
      </c>
      <c r="F71" s="337">
        <f>'7'!J71</f>
        <v>567</v>
      </c>
      <c r="G71" s="337">
        <f>'8'!R71</f>
        <v>33079</v>
      </c>
      <c r="H71" s="337">
        <f>'9'!I71</f>
        <v>11359</v>
      </c>
      <c r="I71" s="337">
        <f>'10'!H71</f>
        <v>19140</v>
      </c>
      <c r="J71" s="337">
        <f>'11'!I71</f>
        <v>31401</v>
      </c>
      <c r="K71" s="337">
        <f>'12'!S71</f>
        <v>61220.074875681654</v>
      </c>
      <c r="L71" s="337">
        <f t="shared" si="4"/>
        <v>156766.07487568166</v>
      </c>
      <c r="M71" s="340">
        <f t="shared" si="5"/>
        <v>0.52790833311112939</v>
      </c>
    </row>
    <row r="72" spans="1:15">
      <c r="A72" s="1" t="str">
        <f>'16'!A72:AE72</f>
        <v>* 2010 County population estimates from PA Data Center, Penn State University</v>
      </c>
      <c r="M72" s="1"/>
    </row>
    <row r="73" spans="1:15">
      <c r="A73" s="133" t="s">
        <v>634</v>
      </c>
      <c r="M73" s="1"/>
    </row>
    <row r="77" spans="1:15">
      <c r="F77" s="237"/>
      <c r="G77" s="237"/>
      <c r="H77" s="237"/>
      <c r="I77" s="237"/>
      <c r="J77" s="237"/>
      <c r="K77" s="237"/>
    </row>
    <row r="82" spans="6:11">
      <c r="F82" s="7"/>
      <c r="G82" s="7"/>
      <c r="H82" s="7"/>
      <c r="I82" s="7"/>
      <c r="J82" s="7"/>
      <c r="K82" s="7"/>
    </row>
  </sheetData>
  <phoneticPr fontId="3" type="noConversion"/>
  <pageMargins left="0.3" right="0.3" top="0.5" bottom="0.5" header="0.25" footer="0.25"/>
  <pageSetup fitToHeight="3" orientation="landscape" r:id="rId1"/>
  <headerFooter alignWithMargins="0">
    <oddFooter>&amp;LOffice of Child Development and Early Learning&amp;C&amp;P&amp;RUpdated: 11/1/2011</oddFooter>
  </headerFooter>
</worksheet>
</file>

<file path=xl/worksheets/sheet6.xml><?xml version="1.0" encoding="utf-8"?>
<worksheet xmlns="http://schemas.openxmlformats.org/spreadsheetml/2006/main" xmlns:r="http://schemas.openxmlformats.org/officeDocument/2006/relationships">
  <sheetPr codeName="Sheet5" enableFormatConditionsCalculation="0">
    <tabColor indexed="22"/>
  </sheetPr>
  <dimension ref="A1:Z75"/>
  <sheetViews>
    <sheetView zoomScaleNormal="100" workbookViewId="0">
      <pane xSplit="1" ySplit="3" topLeftCell="K40" activePane="bottomRight" state="frozen"/>
      <selection pane="topRight" activeCell="B1" sqref="B1"/>
      <selection pane="bottomLeft" activeCell="A4" sqref="A4"/>
      <selection pane="bottomRight" sqref="A1:X1"/>
    </sheetView>
  </sheetViews>
  <sheetFormatPr defaultRowHeight="11.25"/>
  <cols>
    <col min="1" max="1" width="14.7109375" style="21" customWidth="1"/>
    <col min="2" max="2" width="12.7109375" style="21" customWidth="1"/>
    <col min="3" max="5" width="9.140625" style="21"/>
    <col min="6" max="6" width="8.7109375" style="21" customWidth="1"/>
    <col min="7" max="7" width="10.7109375" style="21" customWidth="1"/>
    <col min="8" max="8" width="8.7109375" style="21" customWidth="1"/>
    <col min="9" max="9" width="10.28515625" style="21" customWidth="1"/>
    <col min="10" max="10" width="8.7109375" style="21" customWidth="1"/>
    <col min="11" max="11" width="10.7109375" style="21" customWidth="1"/>
    <col min="12" max="12" width="8.7109375" style="21" customWidth="1"/>
    <col min="13" max="13" width="10.7109375" style="21" customWidth="1"/>
    <col min="14" max="14" width="11.7109375" style="21" customWidth="1"/>
    <col min="15" max="15" width="8.7109375" style="21" customWidth="1"/>
    <col min="16" max="16" width="10.7109375" style="21" customWidth="1"/>
    <col min="17" max="17" width="8.7109375" style="21" customWidth="1"/>
    <col min="18" max="18" width="9.140625" style="21" customWidth="1"/>
    <col min="19" max="19" width="10.7109375" style="21" customWidth="1"/>
    <col min="20" max="20" width="8.7109375" style="27" customWidth="1"/>
    <col min="21" max="21" width="10.7109375" style="1" customWidth="1"/>
    <col min="22" max="22" width="13.5703125" style="12" bestFit="1" customWidth="1"/>
    <col min="23" max="24" width="8.140625" style="1" bestFit="1" customWidth="1"/>
    <col min="25" max="16384" width="9.140625" style="1"/>
  </cols>
  <sheetData>
    <row r="1" spans="1:26" ht="12">
      <c r="A1" s="483" t="str">
        <f>'Table of Contents'!B9&amp;":  "&amp;'Table of Contents'!C9</f>
        <v>Tab 5:  Early Childhood Education Programs - Allocations and Children Under 5 Served</v>
      </c>
      <c r="B1" s="483"/>
      <c r="C1" s="483"/>
      <c r="D1" s="483"/>
      <c r="E1" s="483"/>
      <c r="F1" s="483"/>
      <c r="G1" s="483"/>
      <c r="H1" s="483"/>
      <c r="I1" s="483"/>
      <c r="J1" s="483"/>
      <c r="K1" s="483"/>
      <c r="L1" s="483"/>
      <c r="M1" s="483"/>
      <c r="N1" s="483"/>
      <c r="O1" s="483"/>
      <c r="P1" s="483"/>
      <c r="Q1" s="483"/>
      <c r="R1" s="483"/>
      <c r="S1" s="483"/>
      <c r="T1" s="483"/>
      <c r="U1" s="483"/>
      <c r="V1" s="483"/>
      <c r="W1" s="483"/>
      <c r="X1" s="483"/>
    </row>
    <row r="2" spans="1:26" s="26" customFormat="1" ht="24" customHeight="1">
      <c r="A2" s="478" t="str">
        <f>'3'!A2</f>
        <v>2010-2011</v>
      </c>
      <c r="B2" s="479"/>
      <c r="C2" s="479"/>
      <c r="D2" s="479"/>
      <c r="E2" s="479"/>
      <c r="F2" s="496" t="s">
        <v>181</v>
      </c>
      <c r="G2" s="496"/>
      <c r="H2" s="494" t="s">
        <v>287</v>
      </c>
      <c r="I2" s="495"/>
      <c r="J2" s="493" t="s">
        <v>294</v>
      </c>
      <c r="K2" s="493"/>
      <c r="L2" s="487" t="s">
        <v>182</v>
      </c>
      <c r="M2" s="488"/>
      <c r="N2" s="69" t="s">
        <v>175</v>
      </c>
      <c r="O2" s="485" t="s">
        <v>183</v>
      </c>
      <c r="P2" s="486"/>
      <c r="Q2" s="490" t="s">
        <v>115</v>
      </c>
      <c r="R2" s="491"/>
      <c r="S2" s="492"/>
      <c r="T2" s="489" t="s">
        <v>116</v>
      </c>
      <c r="U2" s="464"/>
      <c r="V2" s="464"/>
      <c r="W2" s="464"/>
      <c r="X2" s="464"/>
    </row>
    <row r="3" spans="1:26" ht="51" customHeight="1">
      <c r="A3" s="59" t="str">
        <f>'1'!A2</f>
        <v>County</v>
      </c>
      <c r="B3" s="3" t="str">
        <f>'1'!C2</f>
        <v>County Classification</v>
      </c>
      <c r="C3" s="3" t="str">
        <f>'16'!C2</f>
        <v># of Children Ages 0-2*</v>
      </c>
      <c r="D3" s="3" t="str">
        <f>'16'!D2</f>
        <v># of Children Ages 3-4*</v>
      </c>
      <c r="E3" s="3" t="str">
        <f>'16'!E2</f>
        <v># of Children Under 5*</v>
      </c>
      <c r="F3" s="332" t="s">
        <v>222</v>
      </c>
      <c r="G3" s="332" t="s">
        <v>177</v>
      </c>
      <c r="H3" s="78" t="str">
        <f>$F$3</f>
        <v>Children Under 5 Served</v>
      </c>
      <c r="I3" s="78" t="str">
        <f>$G$3</f>
        <v>Allocations</v>
      </c>
      <c r="J3" s="331" t="str">
        <f>$F$3</f>
        <v>Children Under 5 Served</v>
      </c>
      <c r="K3" s="331" t="str">
        <f>$G$3</f>
        <v>Allocations</v>
      </c>
      <c r="L3" s="76" t="str">
        <f>$F$3</f>
        <v>Children Under 5 Served</v>
      </c>
      <c r="M3" s="76" t="str">
        <f>$G$3</f>
        <v>Allocations</v>
      </c>
      <c r="N3" s="70" t="str">
        <f>$F$3</f>
        <v>Children Under 5 Served</v>
      </c>
      <c r="O3" s="77" t="s">
        <v>39</v>
      </c>
      <c r="P3" s="77" t="str">
        <f>$G$3</f>
        <v>Allocations</v>
      </c>
      <c r="Q3" s="48" t="str">
        <f>$F$3</f>
        <v>Children Under 5 Served</v>
      </c>
      <c r="R3" s="48" t="s">
        <v>20</v>
      </c>
      <c r="S3" s="48" t="str">
        <f>$G$3</f>
        <v>Allocations</v>
      </c>
      <c r="T3" s="32" t="s">
        <v>223</v>
      </c>
      <c r="U3" s="3" t="s">
        <v>185</v>
      </c>
      <c r="V3" s="33" t="s">
        <v>186</v>
      </c>
      <c r="W3" s="3" t="s">
        <v>188</v>
      </c>
      <c r="X3" s="3" t="s">
        <v>187</v>
      </c>
      <c r="Y3" s="133"/>
      <c r="Z3" s="133"/>
    </row>
    <row r="4" spans="1:26" s="11" customFormat="1">
      <c r="A4" s="19" t="s">
        <v>50</v>
      </c>
      <c r="B4" s="58" t="s">
        <v>122</v>
      </c>
      <c r="C4" s="13">
        <f>'16'!C4</f>
        <v>3260</v>
      </c>
      <c r="D4" s="13">
        <f>'16'!D4</f>
        <v>2334</v>
      </c>
      <c r="E4" s="13">
        <f>'16'!E4</f>
        <v>5594</v>
      </c>
      <c r="F4" s="65">
        <f>'6'!I4</f>
        <v>0</v>
      </c>
      <c r="G4" s="23">
        <f>'6'!H4</f>
        <v>0</v>
      </c>
      <c r="H4" s="65">
        <f>'7'!K4</f>
        <v>18</v>
      </c>
      <c r="I4" s="23">
        <f>'7'!H4</f>
        <v>44572.295294117648</v>
      </c>
      <c r="J4" s="65">
        <f>'8'!S4</f>
        <v>289</v>
      </c>
      <c r="K4" s="23">
        <f>'8'!K4</f>
        <v>2478177.5291881477</v>
      </c>
      <c r="L4" s="65">
        <f>'9'!I4</f>
        <v>34</v>
      </c>
      <c r="M4" s="23">
        <f>'9'!H4</f>
        <v>192670</v>
      </c>
      <c r="N4" s="65">
        <f>'10'!H4</f>
        <v>0</v>
      </c>
      <c r="O4" s="65">
        <f>'11'!K4</f>
        <v>438</v>
      </c>
      <c r="P4" s="23">
        <f>'11'!Q4</f>
        <v>5122698.333333334</v>
      </c>
      <c r="Q4" s="65">
        <f>'12'!R4+'12'!S4</f>
        <v>554.19020172910666</v>
      </c>
      <c r="R4" s="65">
        <f>'12'!AB4</f>
        <v>160.08645533141211</v>
      </c>
      <c r="S4" s="206">
        <f>'12'!Q4</f>
        <v>243426</v>
      </c>
      <c r="T4" s="24">
        <f>F4+H4+J4+L4+N4+O4+Q4</f>
        <v>1333.1902017291068</v>
      </c>
      <c r="U4" s="22">
        <f t="shared" ref="U4:U35" si="0">G4+I4+K4+M4+P4+S4</f>
        <v>8081544.1578155998</v>
      </c>
      <c r="V4" s="119">
        <f t="shared" ref="V4:V35" si="1">T4/E4</f>
        <v>0.23832502712354428</v>
      </c>
      <c r="W4" s="22">
        <f t="shared" ref="W4:W35" si="2">U4/E4</f>
        <v>1444.6807575644618</v>
      </c>
      <c r="X4" s="22">
        <f t="shared" ref="X4:X35" si="3">U4/T4</f>
        <v>6061.8088456801479</v>
      </c>
      <c r="Y4" s="1"/>
      <c r="Z4" s="258"/>
    </row>
    <row r="5" spans="1:26" s="11" customFormat="1">
      <c r="A5" s="19" t="s">
        <v>51</v>
      </c>
      <c r="B5" s="58" t="s">
        <v>118</v>
      </c>
      <c r="C5" s="13">
        <f>'16'!C5</f>
        <v>38336</v>
      </c>
      <c r="D5" s="13">
        <f>'16'!D5</f>
        <v>25304</v>
      </c>
      <c r="E5" s="13">
        <f>'16'!E5</f>
        <v>63640</v>
      </c>
      <c r="F5" s="65">
        <f>'6'!I5</f>
        <v>159</v>
      </c>
      <c r="G5" s="23">
        <f>'6'!H5</f>
        <v>293766.40000000002</v>
      </c>
      <c r="H5" s="65">
        <f>'7'!K5</f>
        <v>30</v>
      </c>
      <c r="I5" s="23">
        <f>'7'!H5</f>
        <v>65907.77</v>
      </c>
      <c r="J5" s="65">
        <f>'8'!S5</f>
        <v>4434</v>
      </c>
      <c r="K5" s="23">
        <f>'8'!K5</f>
        <v>37128264</v>
      </c>
      <c r="L5" s="65">
        <f>'9'!I5</f>
        <v>1102</v>
      </c>
      <c r="M5" s="23">
        <f>'9'!H5</f>
        <v>7241168</v>
      </c>
      <c r="N5" s="65">
        <f>'10'!H5</f>
        <v>2336</v>
      </c>
      <c r="O5" s="65">
        <f>'11'!K5</f>
        <v>8011</v>
      </c>
      <c r="P5" s="23">
        <f>'11'!Q5</f>
        <v>30266770</v>
      </c>
      <c r="Q5" s="65">
        <f>'12'!R5+'12'!S5</f>
        <v>10448.43980493752</v>
      </c>
      <c r="R5" s="65">
        <f>'12'!AB5</f>
        <v>2781.0204206034746</v>
      </c>
      <c r="S5" s="206">
        <f>'12'!Q5</f>
        <v>2858161.74</v>
      </c>
      <c r="T5" s="24">
        <f t="shared" ref="T5:T35" si="4">F5+H5+J5+L5+N5+O5+Q5</f>
        <v>26520.43980493752</v>
      </c>
      <c r="U5" s="22">
        <f t="shared" si="0"/>
        <v>77854037.909999996</v>
      </c>
      <c r="V5" s="119">
        <f t="shared" si="1"/>
        <v>0.41672595545156377</v>
      </c>
      <c r="W5" s="22">
        <f t="shared" si="2"/>
        <v>1223.3506899748586</v>
      </c>
      <c r="X5" s="22">
        <f t="shared" si="3"/>
        <v>2935.6239369569316</v>
      </c>
      <c r="Y5" s="1"/>
      <c r="Z5" s="258"/>
    </row>
    <row r="6" spans="1:26" s="11" customFormat="1">
      <c r="A6" s="19" t="s">
        <v>52</v>
      </c>
      <c r="B6" s="58" t="s">
        <v>122</v>
      </c>
      <c r="C6" s="13">
        <f>'16'!C6</f>
        <v>2129</v>
      </c>
      <c r="D6" s="13">
        <f>'16'!D6</f>
        <v>1476</v>
      </c>
      <c r="E6" s="13">
        <f>'16'!E6</f>
        <v>3605</v>
      </c>
      <c r="F6" s="65">
        <f>'6'!I6</f>
        <v>0</v>
      </c>
      <c r="G6" s="23">
        <f>'6'!H6</f>
        <v>0</v>
      </c>
      <c r="H6" s="65">
        <f>'7'!K6</f>
        <v>46</v>
      </c>
      <c r="I6" s="23">
        <f>'7'!H6</f>
        <v>102359.62282828282</v>
      </c>
      <c r="J6" s="65">
        <f>'8'!S6</f>
        <v>243</v>
      </c>
      <c r="K6" s="23">
        <f>'8'!K6</f>
        <v>1815468.890625</v>
      </c>
      <c r="L6" s="65">
        <f>'9'!I6</f>
        <v>19</v>
      </c>
      <c r="M6" s="23">
        <f>'9'!H6</f>
        <v>150100</v>
      </c>
      <c r="N6" s="65">
        <f>'10'!H6</f>
        <v>0</v>
      </c>
      <c r="O6" s="65">
        <f>'11'!K6</f>
        <v>442</v>
      </c>
      <c r="P6" s="23">
        <f>'11'!Q6</f>
        <v>1436662.5</v>
      </c>
      <c r="Q6" s="65">
        <f>'12'!R6+'12'!S6</f>
        <v>422.66666666666669</v>
      </c>
      <c r="R6" s="65">
        <f>'12'!AB6</f>
        <v>42.666666666666671</v>
      </c>
      <c r="S6" s="206">
        <f>'12'!Q6</f>
        <v>44655</v>
      </c>
      <c r="T6" s="24">
        <f t="shared" si="4"/>
        <v>1172.6666666666667</v>
      </c>
      <c r="U6" s="22">
        <f t="shared" si="0"/>
        <v>3549246.0134532829</v>
      </c>
      <c r="V6" s="119">
        <f t="shared" si="1"/>
        <v>0.32528895053166901</v>
      </c>
      <c r="W6" s="22">
        <f t="shared" si="2"/>
        <v>984.53426170687453</v>
      </c>
      <c r="X6" s="22">
        <f t="shared" si="3"/>
        <v>3026.6452644570345</v>
      </c>
      <c r="Y6" s="1"/>
      <c r="Z6" s="258"/>
    </row>
    <row r="7" spans="1:26" s="11" customFormat="1">
      <c r="A7" s="19" t="s">
        <v>53</v>
      </c>
      <c r="B7" s="58" t="s">
        <v>118</v>
      </c>
      <c r="C7" s="13">
        <f>'16'!C7</f>
        <v>5417</v>
      </c>
      <c r="D7" s="13">
        <f>'16'!D7</f>
        <v>3549</v>
      </c>
      <c r="E7" s="13">
        <f>'16'!E7</f>
        <v>8966</v>
      </c>
      <c r="F7" s="65">
        <f>'6'!I7</f>
        <v>0</v>
      </c>
      <c r="G7" s="23">
        <f>'6'!H7</f>
        <v>0</v>
      </c>
      <c r="H7" s="65">
        <f>'7'!K7</f>
        <v>42</v>
      </c>
      <c r="I7" s="23">
        <f>'7'!H7</f>
        <v>96978.97</v>
      </c>
      <c r="J7" s="65">
        <f>'8'!S7</f>
        <v>749</v>
      </c>
      <c r="K7" s="23">
        <f>'8'!K7</f>
        <v>5224556</v>
      </c>
      <c r="L7" s="65">
        <f>'9'!I7</f>
        <v>134</v>
      </c>
      <c r="M7" s="23">
        <f>'9'!H7</f>
        <v>885042.71844660188</v>
      </c>
      <c r="N7" s="65">
        <f>'10'!H7</f>
        <v>81</v>
      </c>
      <c r="O7" s="65">
        <f>'11'!K7</f>
        <v>996</v>
      </c>
      <c r="P7" s="23">
        <f>'11'!Q7</f>
        <v>3332889</v>
      </c>
      <c r="Q7" s="65">
        <f>'12'!R7+'12'!S7</f>
        <v>1180.787701317716</v>
      </c>
      <c r="R7" s="65">
        <f>'12'!AB7</f>
        <v>194.15226939970717</v>
      </c>
      <c r="S7" s="206">
        <f>'12'!Q7</f>
        <v>249934.1</v>
      </c>
      <c r="T7" s="24">
        <f t="shared" si="4"/>
        <v>3182.7877013177158</v>
      </c>
      <c r="U7" s="22">
        <f t="shared" si="0"/>
        <v>9789400.7884466015</v>
      </c>
      <c r="V7" s="119">
        <f t="shared" si="1"/>
        <v>0.35498412907848714</v>
      </c>
      <c r="W7" s="22">
        <f t="shared" si="2"/>
        <v>1091.8359121622352</v>
      </c>
      <c r="X7" s="22">
        <f t="shared" si="3"/>
        <v>3075.731624950562</v>
      </c>
      <c r="Y7" s="1"/>
      <c r="Z7" s="258"/>
    </row>
    <row r="8" spans="1:26" s="11" customFormat="1">
      <c r="A8" s="19" t="s">
        <v>54</v>
      </c>
      <c r="B8" s="58" t="s">
        <v>122</v>
      </c>
      <c r="C8" s="13">
        <f>'16'!C8</f>
        <v>1561</v>
      </c>
      <c r="D8" s="13">
        <f>'16'!D8</f>
        <v>1066</v>
      </c>
      <c r="E8" s="13">
        <f>'16'!E8</f>
        <v>2627</v>
      </c>
      <c r="F8" s="65">
        <f>'6'!I8</f>
        <v>0</v>
      </c>
      <c r="G8" s="23">
        <f>'6'!H8</f>
        <v>0</v>
      </c>
      <c r="H8" s="65">
        <f>'7'!K8</f>
        <v>102</v>
      </c>
      <c r="I8" s="23">
        <f>'7'!H8</f>
        <v>297402.18</v>
      </c>
      <c r="J8" s="65">
        <f>'8'!S8</f>
        <v>231</v>
      </c>
      <c r="K8" s="23">
        <f>'8'!K8</f>
        <v>2064735.6868686867</v>
      </c>
      <c r="L8" s="65">
        <f>'9'!I8</f>
        <v>109</v>
      </c>
      <c r="M8" s="23">
        <f>'9'!H8</f>
        <v>438450</v>
      </c>
      <c r="N8" s="65">
        <f>'10'!H8</f>
        <v>244</v>
      </c>
      <c r="O8" s="65">
        <f>'11'!K8</f>
        <v>227</v>
      </c>
      <c r="P8" s="23">
        <f>'11'!Q8</f>
        <v>1591305.75</v>
      </c>
      <c r="Q8" s="65">
        <f>'12'!R8+'12'!S8</f>
        <v>159.5090909090909</v>
      </c>
      <c r="R8" s="65">
        <f>'12'!AB8</f>
        <v>57.490909090909099</v>
      </c>
      <c r="S8" s="206">
        <f>'12'!Q8</f>
        <v>36373.83</v>
      </c>
      <c r="T8" s="24">
        <f t="shared" si="4"/>
        <v>1072.5090909090909</v>
      </c>
      <c r="U8" s="22">
        <f t="shared" si="0"/>
        <v>4428267.4468686869</v>
      </c>
      <c r="V8" s="119">
        <f t="shared" si="1"/>
        <v>0.40826383361594631</v>
      </c>
      <c r="W8" s="22">
        <f t="shared" si="2"/>
        <v>1685.6747037947039</v>
      </c>
      <c r="X8" s="22">
        <f t="shared" si="3"/>
        <v>4128.8856984094691</v>
      </c>
      <c r="Y8" s="1"/>
      <c r="Z8" s="258"/>
    </row>
    <row r="9" spans="1:26" s="11" customFormat="1">
      <c r="A9" s="19" t="s">
        <v>55</v>
      </c>
      <c r="B9" s="58" t="s">
        <v>118</v>
      </c>
      <c r="C9" s="13">
        <f>'16'!C9</f>
        <v>14834</v>
      </c>
      <c r="D9" s="13">
        <f>'16'!D9</f>
        <v>10454</v>
      </c>
      <c r="E9" s="13">
        <f>'16'!E9</f>
        <v>25288</v>
      </c>
      <c r="F9" s="65">
        <f>'6'!I9</f>
        <v>270</v>
      </c>
      <c r="G9" s="23">
        <f>'6'!H9</f>
        <v>427064.84</v>
      </c>
      <c r="H9" s="65">
        <f>'7'!K9</f>
        <v>0</v>
      </c>
      <c r="I9" s="23">
        <f>'7'!H9</f>
        <v>0</v>
      </c>
      <c r="J9" s="65">
        <f>'8'!S9</f>
        <v>798</v>
      </c>
      <c r="K9" s="23">
        <f>'8'!K9</f>
        <v>6085440.1966603529</v>
      </c>
      <c r="L9" s="65">
        <f>'9'!I9</f>
        <v>209</v>
      </c>
      <c r="M9" s="23">
        <f>'9'!H9</f>
        <v>1564200</v>
      </c>
      <c r="N9" s="65">
        <f>'10'!H9</f>
        <v>442</v>
      </c>
      <c r="O9" s="65">
        <f>'11'!K9</f>
        <v>3670</v>
      </c>
      <c r="P9" s="23">
        <f>'11'!Q9</f>
        <v>14987647</v>
      </c>
      <c r="Q9" s="65">
        <f>'12'!R9+'12'!S9</f>
        <v>3144.0442546583849</v>
      </c>
      <c r="R9" s="65">
        <f>'12'!AB9</f>
        <v>859.11024844720498</v>
      </c>
      <c r="S9" s="206">
        <f>'12'!Q9</f>
        <v>1045943.6000000001</v>
      </c>
      <c r="T9" s="24">
        <f t="shared" si="4"/>
        <v>8533.0442546583854</v>
      </c>
      <c r="U9" s="22">
        <f t="shared" si="0"/>
        <v>24110295.636660352</v>
      </c>
      <c r="V9" s="119">
        <f t="shared" si="1"/>
        <v>0.33743452446450434</v>
      </c>
      <c r="W9" s="22">
        <f t="shared" si="2"/>
        <v>953.42833109223159</v>
      </c>
      <c r="X9" s="22">
        <f t="shared" si="3"/>
        <v>2825.5209884207488</v>
      </c>
      <c r="Y9" s="1"/>
      <c r="Z9" s="258"/>
    </row>
    <row r="10" spans="1:26" s="11" customFormat="1">
      <c r="A10" s="19" t="s">
        <v>56</v>
      </c>
      <c r="B10" s="58" t="s">
        <v>122</v>
      </c>
      <c r="C10" s="13">
        <f>'16'!C10</f>
        <v>4316</v>
      </c>
      <c r="D10" s="13">
        <f>'16'!D10</f>
        <v>2911</v>
      </c>
      <c r="E10" s="13">
        <f>'16'!E10</f>
        <v>7227</v>
      </c>
      <c r="F10" s="65">
        <f>'6'!I10</f>
        <v>207</v>
      </c>
      <c r="G10" s="23">
        <f>'6'!H10</f>
        <v>431619.85275154008</v>
      </c>
      <c r="H10" s="65">
        <f>'7'!K10</f>
        <v>52</v>
      </c>
      <c r="I10" s="23">
        <f>'7'!H10</f>
        <v>133615.97</v>
      </c>
      <c r="J10" s="65">
        <f>'8'!S10</f>
        <v>428</v>
      </c>
      <c r="K10" s="23">
        <f>'8'!K10</f>
        <v>3352689</v>
      </c>
      <c r="L10" s="65">
        <f>'9'!I10</f>
        <v>157</v>
      </c>
      <c r="M10" s="23">
        <f>'9'!H10</f>
        <v>1030950</v>
      </c>
      <c r="N10" s="65">
        <f>'10'!H10</f>
        <v>135</v>
      </c>
      <c r="O10" s="65">
        <f>'11'!K10</f>
        <v>1142</v>
      </c>
      <c r="P10" s="23">
        <f>'11'!Q10</f>
        <v>4080364.75</v>
      </c>
      <c r="Q10" s="65">
        <f>'12'!R10+'12'!S10</f>
        <v>981.27570093457939</v>
      </c>
      <c r="R10" s="65">
        <f>'12'!AB10</f>
        <v>279.75233644859816</v>
      </c>
      <c r="S10" s="206">
        <f>'12'!Q10</f>
        <v>382991</v>
      </c>
      <c r="T10" s="24">
        <f t="shared" si="4"/>
        <v>3102.2757009345796</v>
      </c>
      <c r="U10" s="22">
        <f t="shared" si="0"/>
        <v>9412230.5727515407</v>
      </c>
      <c r="V10" s="119">
        <f t="shared" si="1"/>
        <v>0.4292618930309367</v>
      </c>
      <c r="W10" s="22">
        <f t="shared" si="2"/>
        <v>1302.3703573753342</v>
      </c>
      <c r="X10" s="22">
        <f t="shared" si="3"/>
        <v>3033.9761775254365</v>
      </c>
      <c r="Y10" s="1"/>
      <c r="Z10" s="258"/>
    </row>
    <row r="11" spans="1:26" s="11" customFormat="1">
      <c r="A11" s="19" t="s">
        <v>57</v>
      </c>
      <c r="B11" s="58" t="s">
        <v>122</v>
      </c>
      <c r="C11" s="13">
        <f>'16'!C11</f>
        <v>2246</v>
      </c>
      <c r="D11" s="13">
        <f>'16'!D11</f>
        <v>1518</v>
      </c>
      <c r="E11" s="13">
        <f>'16'!E11</f>
        <v>3764</v>
      </c>
      <c r="F11" s="65">
        <f>'6'!I11</f>
        <v>71</v>
      </c>
      <c r="G11" s="23">
        <f>'6'!H11</f>
        <v>178135.20986013988</v>
      </c>
      <c r="H11" s="65">
        <f>'7'!K11</f>
        <v>0</v>
      </c>
      <c r="I11" s="23">
        <f>'7'!H11</f>
        <v>0</v>
      </c>
      <c r="J11" s="65">
        <f>'8'!S11</f>
        <v>217</v>
      </c>
      <c r="K11" s="23">
        <f>'8'!K11</f>
        <v>1679269.8392156863</v>
      </c>
      <c r="L11" s="65">
        <f>'9'!I11</f>
        <v>86</v>
      </c>
      <c r="M11" s="23">
        <f>'9'!H11</f>
        <v>537200</v>
      </c>
      <c r="N11" s="65">
        <f>'10'!H11</f>
        <v>120</v>
      </c>
      <c r="O11" s="65">
        <f>'11'!K11</f>
        <v>400</v>
      </c>
      <c r="P11" s="23">
        <f>'11'!Q11</f>
        <v>1220505.75</v>
      </c>
      <c r="Q11" s="65">
        <f>'12'!R11+'12'!S11</f>
        <v>380.43478260869563</v>
      </c>
      <c r="R11" s="65">
        <f>'12'!AB11</f>
        <v>28.804347826086953</v>
      </c>
      <c r="S11" s="206">
        <f>'12'!Q11</f>
        <v>88839</v>
      </c>
      <c r="T11" s="24">
        <f t="shared" si="4"/>
        <v>1274.4347826086955</v>
      </c>
      <c r="U11" s="22">
        <f t="shared" si="0"/>
        <v>3703949.7990758261</v>
      </c>
      <c r="V11" s="119">
        <f t="shared" si="1"/>
        <v>0.33858522385990847</v>
      </c>
      <c r="W11" s="22">
        <f t="shared" si="2"/>
        <v>984.04617403714826</v>
      </c>
      <c r="X11" s="22">
        <f t="shared" si="3"/>
        <v>2906.3470721460158</v>
      </c>
      <c r="Y11" s="1"/>
      <c r="Z11" s="258"/>
    </row>
    <row r="12" spans="1:26" s="11" customFormat="1">
      <c r="A12" s="19" t="s">
        <v>259</v>
      </c>
      <c r="B12" s="58" t="s">
        <v>118</v>
      </c>
      <c r="C12" s="13">
        <f>'16'!C12</f>
        <v>19766</v>
      </c>
      <c r="D12" s="13">
        <f>'16'!D12</f>
        <v>14384</v>
      </c>
      <c r="E12" s="13">
        <f>'16'!E12</f>
        <v>34150</v>
      </c>
      <c r="F12" s="65">
        <f>'6'!I12</f>
        <v>0</v>
      </c>
      <c r="G12" s="23">
        <f>'6'!H12</f>
        <v>0</v>
      </c>
      <c r="H12" s="65">
        <f>'7'!K12</f>
        <v>0</v>
      </c>
      <c r="I12" s="23">
        <f>'7'!H12</f>
        <v>0</v>
      </c>
      <c r="J12" s="65">
        <f>'8'!S12</f>
        <v>636</v>
      </c>
      <c r="K12" s="23">
        <f>'8'!K12</f>
        <v>4346595</v>
      </c>
      <c r="L12" s="65">
        <f>'9'!I12</f>
        <v>182</v>
      </c>
      <c r="M12" s="23">
        <f>'9'!H12</f>
        <v>1186250</v>
      </c>
      <c r="N12" s="65">
        <f>'10'!H12</f>
        <v>38</v>
      </c>
      <c r="O12" s="65">
        <f>'11'!K12</f>
        <v>4449</v>
      </c>
      <c r="P12" s="23">
        <f>'11'!Q12</f>
        <v>21463931</v>
      </c>
      <c r="Q12" s="65">
        <f>'12'!R12+'12'!S12</f>
        <v>5132.382322175732</v>
      </c>
      <c r="R12" s="65">
        <f>'12'!AB12</f>
        <v>1337.7667364016736</v>
      </c>
      <c r="S12" s="206">
        <f>'12'!Q12</f>
        <v>1936167.56</v>
      </c>
      <c r="T12" s="24">
        <f t="shared" si="4"/>
        <v>10437.382322175732</v>
      </c>
      <c r="U12" s="22">
        <f t="shared" si="0"/>
        <v>28932943.559999999</v>
      </c>
      <c r="V12" s="119">
        <f t="shared" si="1"/>
        <v>0.30563345013691751</v>
      </c>
      <c r="W12" s="22">
        <f t="shared" si="2"/>
        <v>847.23114377745242</v>
      </c>
      <c r="X12" s="22">
        <f t="shared" si="3"/>
        <v>2772.0497982073307</v>
      </c>
      <c r="Y12" s="1"/>
      <c r="Z12" s="258"/>
    </row>
    <row r="13" spans="1:26" s="11" customFormat="1">
      <c r="A13" s="19" t="s">
        <v>58</v>
      </c>
      <c r="B13" s="58" t="s">
        <v>122</v>
      </c>
      <c r="C13" s="13">
        <f>'16'!C13</f>
        <v>5721</v>
      </c>
      <c r="D13" s="13">
        <f>'16'!D13</f>
        <v>4262</v>
      </c>
      <c r="E13" s="13">
        <f>'16'!E13</f>
        <v>9983</v>
      </c>
      <c r="F13" s="65">
        <f>'6'!I13</f>
        <v>0</v>
      </c>
      <c r="G13" s="23">
        <f>'6'!H13</f>
        <v>0</v>
      </c>
      <c r="H13" s="65">
        <f>'7'!K13</f>
        <v>0</v>
      </c>
      <c r="I13" s="23">
        <f>'7'!H13</f>
        <v>0</v>
      </c>
      <c r="J13" s="65">
        <f>'8'!S13</f>
        <v>404</v>
      </c>
      <c r="K13" s="23">
        <f>'8'!K13</f>
        <v>3408338</v>
      </c>
      <c r="L13" s="65">
        <f>'9'!I13</f>
        <v>93</v>
      </c>
      <c r="M13" s="23">
        <f>'9'!H13</f>
        <v>604107.28155339812</v>
      </c>
      <c r="N13" s="65">
        <f>'10'!H13</f>
        <v>0</v>
      </c>
      <c r="O13" s="65">
        <f>'11'!K13</f>
        <v>1116</v>
      </c>
      <c r="P13" s="23">
        <f>'11'!Q13</f>
        <v>3091129.666666667</v>
      </c>
      <c r="Q13" s="65">
        <f>'12'!R13+'12'!S13</f>
        <v>1018.1441241685145</v>
      </c>
      <c r="R13" s="65">
        <f>'12'!AB13</f>
        <v>291.06873614190687</v>
      </c>
      <c r="S13" s="206">
        <f>'12'!Q13</f>
        <v>351213</v>
      </c>
      <c r="T13" s="24">
        <f t="shared" si="4"/>
        <v>2631.1441241685143</v>
      </c>
      <c r="U13" s="22">
        <f t="shared" si="0"/>
        <v>7454787.9482200649</v>
      </c>
      <c r="V13" s="119">
        <f t="shared" si="1"/>
        <v>0.26356246861349436</v>
      </c>
      <c r="W13" s="22">
        <f t="shared" si="2"/>
        <v>746.74826687569521</v>
      </c>
      <c r="X13" s="22">
        <f t="shared" si="3"/>
        <v>2833.2875724076512</v>
      </c>
      <c r="Y13" s="1"/>
      <c r="Z13" s="258"/>
    </row>
    <row r="14" spans="1:26" s="11" customFormat="1">
      <c r="A14" s="19" t="s">
        <v>59</v>
      </c>
      <c r="B14" s="58" t="s">
        <v>122</v>
      </c>
      <c r="C14" s="13">
        <f>'16'!C14</f>
        <v>4199</v>
      </c>
      <c r="D14" s="13">
        <f>'16'!D14</f>
        <v>3044</v>
      </c>
      <c r="E14" s="13">
        <f>'16'!E14</f>
        <v>7243</v>
      </c>
      <c r="F14" s="65">
        <f>'6'!I14</f>
        <v>104</v>
      </c>
      <c r="G14" s="23">
        <f>'6'!H14</f>
        <v>216852.48640657082</v>
      </c>
      <c r="H14" s="65">
        <f>'7'!K14</f>
        <v>61</v>
      </c>
      <c r="I14" s="23">
        <f>'7'!H14</f>
        <v>142235.82</v>
      </c>
      <c r="J14" s="65">
        <f>'8'!S14</f>
        <v>575</v>
      </c>
      <c r="K14" s="23">
        <f>'8'!K14</f>
        <v>4104938</v>
      </c>
      <c r="L14" s="65">
        <f>'9'!I14</f>
        <v>206</v>
      </c>
      <c r="M14" s="23">
        <f>'9'!H14</f>
        <v>1413430</v>
      </c>
      <c r="N14" s="65">
        <f>'10'!H14</f>
        <v>403</v>
      </c>
      <c r="O14" s="65">
        <f>'11'!K14</f>
        <v>907</v>
      </c>
      <c r="P14" s="23">
        <f>'11'!Q14</f>
        <v>2061356.75</v>
      </c>
      <c r="Q14" s="65">
        <f>'12'!R14+'12'!S14</f>
        <v>1112.1571428571428</v>
      </c>
      <c r="R14" s="65">
        <f>'12'!AB14</f>
        <v>362.25238095238097</v>
      </c>
      <c r="S14" s="206">
        <f>'12'!Q14</f>
        <v>236881.5</v>
      </c>
      <c r="T14" s="24">
        <f t="shared" si="4"/>
        <v>3368.1571428571428</v>
      </c>
      <c r="U14" s="22">
        <f t="shared" si="0"/>
        <v>8175694.5564065706</v>
      </c>
      <c r="V14" s="119">
        <f t="shared" si="1"/>
        <v>0.46502238614622987</v>
      </c>
      <c r="W14" s="22">
        <f t="shared" si="2"/>
        <v>1128.7718564692213</v>
      </c>
      <c r="X14" s="22">
        <f t="shared" si="3"/>
        <v>2427.3494999319678</v>
      </c>
      <c r="Y14" s="1"/>
      <c r="Z14" s="258"/>
    </row>
    <row r="15" spans="1:26" s="11" customFormat="1">
      <c r="A15" s="19" t="s">
        <v>60</v>
      </c>
      <c r="B15" s="58" t="s">
        <v>122</v>
      </c>
      <c r="C15" s="13">
        <f>'16'!C15</f>
        <v>139</v>
      </c>
      <c r="D15" s="13">
        <f>'16'!D15</f>
        <v>80</v>
      </c>
      <c r="E15" s="13">
        <f>'16'!E15</f>
        <v>219</v>
      </c>
      <c r="F15" s="65">
        <f>'6'!I15</f>
        <v>0</v>
      </c>
      <c r="G15" s="23">
        <f>'6'!H15</f>
        <v>0</v>
      </c>
      <c r="H15" s="65">
        <f>'7'!K15</f>
        <v>0</v>
      </c>
      <c r="I15" s="23">
        <f>'7'!H15</f>
        <v>0</v>
      </c>
      <c r="J15" s="65">
        <f>'8'!S15</f>
        <v>31</v>
      </c>
      <c r="K15" s="23">
        <f>'8'!K15</f>
        <v>138236.84870848706</v>
      </c>
      <c r="L15" s="65">
        <f>'9'!I15</f>
        <v>15</v>
      </c>
      <c r="M15" s="23">
        <f>'9'!H15</f>
        <v>118500</v>
      </c>
      <c r="N15" s="65">
        <f>'10'!H15</f>
        <v>0</v>
      </c>
      <c r="O15" s="65">
        <f>'11'!K15</f>
        <v>75</v>
      </c>
      <c r="P15" s="23">
        <f>'11'!Q15</f>
        <v>829820.25</v>
      </c>
      <c r="Q15" s="65">
        <f>'12'!R15+'12'!S15</f>
        <v>58</v>
      </c>
      <c r="R15" s="65">
        <f>'12'!AB15</f>
        <v>0</v>
      </c>
      <c r="S15" s="206">
        <f>'12'!Q15</f>
        <v>0</v>
      </c>
      <c r="T15" s="24">
        <f t="shared" si="4"/>
        <v>179</v>
      </c>
      <c r="U15" s="22">
        <f t="shared" si="0"/>
        <v>1086557.0987084871</v>
      </c>
      <c r="V15" s="119">
        <f t="shared" si="1"/>
        <v>0.81735159817351599</v>
      </c>
      <c r="W15" s="22">
        <f t="shared" si="2"/>
        <v>4961.4479393081601</v>
      </c>
      <c r="X15" s="22">
        <f t="shared" si="3"/>
        <v>6070.1513894328891</v>
      </c>
      <c r="Y15" s="1"/>
      <c r="Z15" s="258"/>
    </row>
    <row r="16" spans="1:26" s="11" customFormat="1">
      <c r="A16" s="19" t="s">
        <v>61</v>
      </c>
      <c r="B16" s="58" t="s">
        <v>122</v>
      </c>
      <c r="C16" s="13">
        <f>'16'!C16</f>
        <v>2045</v>
      </c>
      <c r="D16" s="13">
        <f>'16'!D16</f>
        <v>1442</v>
      </c>
      <c r="E16" s="13">
        <f>'16'!E16</f>
        <v>3487</v>
      </c>
      <c r="F16" s="65">
        <f>'6'!I16</f>
        <v>8</v>
      </c>
      <c r="G16" s="23">
        <f>'6'!H16</f>
        <v>18057.703349282296</v>
      </c>
      <c r="H16" s="65">
        <f>'7'!K16</f>
        <v>0</v>
      </c>
      <c r="I16" s="23">
        <f>'7'!H16</f>
        <v>0</v>
      </c>
      <c r="J16" s="65">
        <f>'8'!S16</f>
        <v>247</v>
      </c>
      <c r="K16" s="23">
        <f>'8'!K16</f>
        <v>2282428.0534812268</v>
      </c>
      <c r="L16" s="65">
        <f>'9'!I16</f>
        <v>56</v>
      </c>
      <c r="M16" s="23">
        <f>'9'!H16</f>
        <v>284400</v>
      </c>
      <c r="N16" s="65">
        <f>'10'!H16</f>
        <v>38</v>
      </c>
      <c r="O16" s="65">
        <f>'11'!K16</f>
        <v>317</v>
      </c>
      <c r="P16" s="23">
        <f>'11'!Q16</f>
        <v>4178974.6666666665</v>
      </c>
      <c r="Q16" s="65">
        <f>'12'!R16+'12'!S16</f>
        <v>240.84615384615387</v>
      </c>
      <c r="R16" s="65">
        <f>'12'!AB16</f>
        <v>0</v>
      </c>
      <c r="S16" s="206">
        <f>'12'!Q16</f>
        <v>23685</v>
      </c>
      <c r="T16" s="24">
        <f t="shared" si="4"/>
        <v>906.84615384615381</v>
      </c>
      <c r="U16" s="22">
        <f t="shared" si="0"/>
        <v>6787545.4234971758</v>
      </c>
      <c r="V16" s="119">
        <f t="shared" si="1"/>
        <v>0.26006485627936732</v>
      </c>
      <c r="W16" s="22">
        <f t="shared" si="2"/>
        <v>1946.52865600722</v>
      </c>
      <c r="X16" s="22">
        <f t="shared" si="3"/>
        <v>7484.7816189213072</v>
      </c>
      <c r="Y16" s="1"/>
      <c r="Z16" s="258"/>
    </row>
    <row r="17" spans="1:26" s="11" customFormat="1">
      <c r="A17" s="19" t="s">
        <v>62</v>
      </c>
      <c r="B17" s="58" t="s">
        <v>122</v>
      </c>
      <c r="C17" s="13">
        <f>'16'!C17</f>
        <v>4001</v>
      </c>
      <c r="D17" s="13">
        <f>'16'!D17</f>
        <v>2770</v>
      </c>
      <c r="E17" s="13">
        <f>'16'!E17</f>
        <v>6771</v>
      </c>
      <c r="F17" s="65">
        <f>'6'!I17</f>
        <v>75</v>
      </c>
      <c r="G17" s="23">
        <f>'6'!H17</f>
        <v>156384.00462012322</v>
      </c>
      <c r="H17" s="65">
        <f>'7'!K17</f>
        <v>0</v>
      </c>
      <c r="I17" s="23">
        <f>'7'!H17</f>
        <v>0</v>
      </c>
      <c r="J17" s="65">
        <f>'8'!S17</f>
        <v>240</v>
      </c>
      <c r="K17" s="23">
        <f>'8'!K17</f>
        <v>1856025.0632355451</v>
      </c>
      <c r="L17" s="65">
        <f>'9'!I17</f>
        <v>157</v>
      </c>
      <c r="M17" s="23">
        <f>'9'!H17</f>
        <v>885082.74336283188</v>
      </c>
      <c r="N17" s="65">
        <f>'10'!H17</f>
        <v>20</v>
      </c>
      <c r="O17" s="65">
        <f>'11'!K17</f>
        <v>625</v>
      </c>
      <c r="P17" s="23">
        <f>'11'!Q17</f>
        <v>2338051</v>
      </c>
      <c r="Q17" s="65">
        <f>'12'!R17+'12'!S17</f>
        <v>1106.3793103448274</v>
      </c>
      <c r="R17" s="65">
        <f>'12'!AB17</f>
        <v>486.91379310344831</v>
      </c>
      <c r="S17" s="206">
        <f>'12'!Q17</f>
        <v>673371</v>
      </c>
      <c r="T17" s="24">
        <f t="shared" si="4"/>
        <v>2223.3793103448274</v>
      </c>
      <c r="U17" s="22">
        <f t="shared" si="0"/>
        <v>5908913.8112185001</v>
      </c>
      <c r="V17" s="119">
        <f t="shared" si="1"/>
        <v>0.32836793831706207</v>
      </c>
      <c r="W17" s="22">
        <f t="shared" si="2"/>
        <v>872.6796353889381</v>
      </c>
      <c r="X17" s="22">
        <f t="shared" si="3"/>
        <v>2657.6274159455397</v>
      </c>
      <c r="Y17" s="1"/>
      <c r="Z17" s="258"/>
    </row>
    <row r="18" spans="1:26" s="11" customFormat="1">
      <c r="A18" s="19" t="s">
        <v>63</v>
      </c>
      <c r="B18" s="58" t="s">
        <v>118</v>
      </c>
      <c r="C18" s="13">
        <f>'16'!C18</f>
        <v>17963</v>
      </c>
      <c r="D18" s="13">
        <f>'16'!D18</f>
        <v>13163</v>
      </c>
      <c r="E18" s="13">
        <f>'16'!E18</f>
        <v>31126</v>
      </c>
      <c r="F18" s="65">
        <f>'6'!I18</f>
        <v>152</v>
      </c>
      <c r="G18" s="23">
        <f>'6'!H18</f>
        <v>356520</v>
      </c>
      <c r="H18" s="65">
        <f>'7'!K18</f>
        <v>0</v>
      </c>
      <c r="I18" s="23">
        <f>'7'!H18</f>
        <v>0</v>
      </c>
      <c r="J18" s="65">
        <f>'8'!S18</f>
        <v>574</v>
      </c>
      <c r="K18" s="23">
        <f>'8'!K18</f>
        <v>3243303.0404103524</v>
      </c>
      <c r="L18" s="65">
        <f>'9'!I18</f>
        <v>55</v>
      </c>
      <c r="M18" s="23">
        <f>'9'!H18</f>
        <v>505600</v>
      </c>
      <c r="N18" s="65">
        <f>'10'!H18</f>
        <v>0</v>
      </c>
      <c r="O18" s="65">
        <f>'11'!K18</f>
        <v>4200</v>
      </c>
      <c r="P18" s="23">
        <f>'11'!Q18</f>
        <v>19264198</v>
      </c>
      <c r="Q18" s="65">
        <f>'12'!R18+'12'!S18</f>
        <v>4882.3420548819395</v>
      </c>
      <c r="R18" s="65">
        <f>'12'!AB18</f>
        <v>1241.7779195915764</v>
      </c>
      <c r="S18" s="206">
        <f>'12'!Q18</f>
        <v>1379986.7</v>
      </c>
      <c r="T18" s="24">
        <f t="shared" si="4"/>
        <v>9863.3420548819395</v>
      </c>
      <c r="U18" s="22">
        <f t="shared" si="0"/>
        <v>24749607.74041035</v>
      </c>
      <c r="V18" s="119">
        <f t="shared" si="1"/>
        <v>0.31688434282856581</v>
      </c>
      <c r="W18" s="22">
        <f t="shared" si="2"/>
        <v>795.14257342447956</v>
      </c>
      <c r="X18" s="22">
        <f t="shared" si="3"/>
        <v>2509.2516920428948</v>
      </c>
      <c r="Y18" s="1"/>
      <c r="Z18" s="258"/>
    </row>
    <row r="19" spans="1:26" s="11" customFormat="1">
      <c r="A19" s="19" t="s">
        <v>64</v>
      </c>
      <c r="B19" s="58" t="s">
        <v>122</v>
      </c>
      <c r="C19" s="13">
        <f>'16'!C19</f>
        <v>1226</v>
      </c>
      <c r="D19" s="13">
        <f>'16'!D19</f>
        <v>827</v>
      </c>
      <c r="E19" s="13">
        <f>'16'!E19</f>
        <v>2053</v>
      </c>
      <c r="F19" s="65">
        <f>'6'!I19</f>
        <v>0</v>
      </c>
      <c r="G19" s="23">
        <f>'6'!H19</f>
        <v>0</v>
      </c>
      <c r="H19" s="65">
        <f>'7'!K19</f>
        <v>0</v>
      </c>
      <c r="I19" s="23">
        <f>'7'!H19</f>
        <v>0</v>
      </c>
      <c r="J19" s="65">
        <f>'8'!S19</f>
        <v>144</v>
      </c>
      <c r="K19" s="23">
        <f>'8'!K19</f>
        <v>1158436.5138511679</v>
      </c>
      <c r="L19" s="65">
        <f>'9'!I19</f>
        <v>109</v>
      </c>
      <c r="M19" s="23">
        <f>'9'!H19</f>
        <v>422650</v>
      </c>
      <c r="N19" s="65">
        <f>'10'!H19</f>
        <v>44</v>
      </c>
      <c r="O19" s="65">
        <f>'11'!K19</f>
        <v>343</v>
      </c>
      <c r="P19" s="23">
        <f>'11'!Q19</f>
        <v>1155451.25</v>
      </c>
      <c r="Q19" s="65">
        <f>'12'!R19+'12'!S19</f>
        <v>326.20000000000005</v>
      </c>
      <c r="R19" s="65">
        <f>'12'!AB19</f>
        <v>111.3</v>
      </c>
      <c r="S19" s="206">
        <f>'12'!Q19</f>
        <v>65360</v>
      </c>
      <c r="T19" s="24">
        <f t="shared" si="4"/>
        <v>966.2</v>
      </c>
      <c r="U19" s="22">
        <f t="shared" si="0"/>
        <v>2801897.7638511676</v>
      </c>
      <c r="V19" s="119">
        <f t="shared" si="1"/>
        <v>0.47062834875791526</v>
      </c>
      <c r="W19" s="22">
        <f t="shared" si="2"/>
        <v>1364.7821548227801</v>
      </c>
      <c r="X19" s="22">
        <f t="shared" si="3"/>
        <v>2899.9148870328786</v>
      </c>
      <c r="Y19" s="1"/>
      <c r="Z19" s="258"/>
    </row>
    <row r="20" spans="1:26" s="11" customFormat="1">
      <c r="A20" s="19" t="s">
        <v>65</v>
      </c>
      <c r="B20" s="58" t="s">
        <v>122</v>
      </c>
      <c r="C20" s="13">
        <f>'16'!C20</f>
        <v>2393</v>
      </c>
      <c r="D20" s="13">
        <f>'16'!D20</f>
        <v>1660</v>
      </c>
      <c r="E20" s="13">
        <f>'16'!E20</f>
        <v>4053</v>
      </c>
      <c r="F20" s="65">
        <f>'6'!I20</f>
        <v>42</v>
      </c>
      <c r="G20" s="23">
        <f>'6'!H20</f>
        <v>109782.83107438016</v>
      </c>
      <c r="H20" s="65">
        <f>'7'!K20</f>
        <v>49</v>
      </c>
      <c r="I20" s="23">
        <f>'7'!H20</f>
        <v>124367.56</v>
      </c>
      <c r="J20" s="65">
        <f>'8'!S20</f>
        <v>614</v>
      </c>
      <c r="K20" s="23">
        <f>'8'!K20</f>
        <v>4753139.9367644545</v>
      </c>
      <c r="L20" s="65">
        <f>'9'!I20</f>
        <v>166</v>
      </c>
      <c r="M20" s="23">
        <f>'9'!H20</f>
        <v>848267.25663716812</v>
      </c>
      <c r="N20" s="65">
        <f>'10'!H20</f>
        <v>31</v>
      </c>
      <c r="O20" s="65">
        <f>'11'!K20</f>
        <v>681</v>
      </c>
      <c r="P20" s="23">
        <f>'11'!Q20</f>
        <v>1867040.5</v>
      </c>
      <c r="Q20" s="65">
        <f>'12'!R20+'12'!S20</f>
        <v>487.58241758241752</v>
      </c>
      <c r="R20" s="65">
        <f>'12'!AB20</f>
        <v>206.80219780219781</v>
      </c>
      <c r="S20" s="206">
        <f>'12'!Q20</f>
        <v>133315</v>
      </c>
      <c r="T20" s="24">
        <f t="shared" si="4"/>
        <v>2070.5824175824173</v>
      </c>
      <c r="U20" s="22">
        <f t="shared" si="0"/>
        <v>7835913.0844760025</v>
      </c>
      <c r="V20" s="119">
        <f t="shared" si="1"/>
        <v>0.51087649089129472</v>
      </c>
      <c r="W20" s="22">
        <f t="shared" si="2"/>
        <v>1933.3612347584512</v>
      </c>
      <c r="X20" s="22">
        <f t="shared" si="3"/>
        <v>3784.400474927776</v>
      </c>
      <c r="Y20" s="1"/>
      <c r="Z20" s="258"/>
    </row>
    <row r="21" spans="1:26" s="11" customFormat="1">
      <c r="A21" s="19" t="s">
        <v>66</v>
      </c>
      <c r="B21" s="58" t="s">
        <v>122</v>
      </c>
      <c r="C21" s="13">
        <f>'16'!C21</f>
        <v>1301</v>
      </c>
      <c r="D21" s="13">
        <f>'16'!D21</f>
        <v>904</v>
      </c>
      <c r="E21" s="13">
        <f>'16'!E21</f>
        <v>2205</v>
      </c>
      <c r="F21" s="65">
        <f>'6'!I21</f>
        <v>0</v>
      </c>
      <c r="G21" s="23">
        <f>'6'!H21</f>
        <v>0</v>
      </c>
      <c r="H21" s="65">
        <f>'7'!K21</f>
        <v>30</v>
      </c>
      <c r="I21" s="23">
        <f>'7'!H21</f>
        <v>63305.71875</v>
      </c>
      <c r="J21" s="65">
        <f>'8'!S21</f>
        <v>198</v>
      </c>
      <c r="K21" s="23">
        <f>'8'!K21</f>
        <v>1577462.9635206652</v>
      </c>
      <c r="L21" s="65">
        <f>'9'!I21</f>
        <v>89</v>
      </c>
      <c r="M21" s="23">
        <f>'9'!H21</f>
        <v>561246.98795180721</v>
      </c>
      <c r="N21" s="65">
        <f>'10'!H21</f>
        <v>0</v>
      </c>
      <c r="O21" s="65">
        <f>'11'!K21</f>
        <v>241</v>
      </c>
      <c r="P21" s="23">
        <f>'11'!Q21</f>
        <v>1896985</v>
      </c>
      <c r="Q21" s="65">
        <f>'12'!R21+'12'!S21</f>
        <v>219.7696335078534</v>
      </c>
      <c r="R21" s="65">
        <f>'12'!AB21</f>
        <v>109.88481675392671</v>
      </c>
      <c r="S21" s="206">
        <f>'12'!Q21</f>
        <v>122396</v>
      </c>
      <c r="T21" s="24">
        <f t="shared" si="4"/>
        <v>777.76963350785343</v>
      </c>
      <c r="U21" s="22">
        <f t="shared" si="0"/>
        <v>4221396.6702224724</v>
      </c>
      <c r="V21" s="119">
        <f t="shared" si="1"/>
        <v>0.35272999252056847</v>
      </c>
      <c r="W21" s="22">
        <f t="shared" si="2"/>
        <v>1914.4656100782188</v>
      </c>
      <c r="X21" s="22">
        <f t="shared" si="3"/>
        <v>5427.5668377323545</v>
      </c>
      <c r="Y21" s="1"/>
      <c r="Z21" s="258"/>
    </row>
    <row r="22" spans="1:26" s="11" customFormat="1">
      <c r="A22" s="19" t="s">
        <v>67</v>
      </c>
      <c r="B22" s="58" t="s">
        <v>122</v>
      </c>
      <c r="C22" s="13">
        <f>'16'!C22</f>
        <v>1869</v>
      </c>
      <c r="D22" s="13">
        <f>'16'!D22</f>
        <v>1351</v>
      </c>
      <c r="E22" s="13">
        <f>'16'!E22</f>
        <v>3220</v>
      </c>
      <c r="F22" s="65">
        <f>'6'!I22</f>
        <v>81</v>
      </c>
      <c r="G22" s="23">
        <f>'6'!H22</f>
        <v>162766.29896907217</v>
      </c>
      <c r="H22" s="65">
        <f>'7'!K22</f>
        <v>44</v>
      </c>
      <c r="I22" s="23">
        <f>'7'!H22</f>
        <v>112093.76851851851</v>
      </c>
      <c r="J22" s="65">
        <f>'8'!S22</f>
        <v>209</v>
      </c>
      <c r="K22" s="23">
        <f>'8'!K22</f>
        <v>1348970.0297356828</v>
      </c>
      <c r="L22" s="65">
        <f>'9'!I22</f>
        <v>15</v>
      </c>
      <c r="M22" s="23">
        <f>'9'!H22</f>
        <v>118500</v>
      </c>
      <c r="N22" s="65">
        <f>'10'!H22</f>
        <v>0</v>
      </c>
      <c r="O22" s="65">
        <f>'11'!K22</f>
        <v>369</v>
      </c>
      <c r="P22" s="23">
        <f>'11'!Q22</f>
        <v>1067894.75</v>
      </c>
      <c r="Q22" s="65">
        <f>'12'!R22+'12'!S22</f>
        <v>298.19718309859155</v>
      </c>
      <c r="R22" s="65">
        <f>'12'!AB22</f>
        <v>94.577464788732385</v>
      </c>
      <c r="S22" s="206">
        <f>'12'!Q22</f>
        <v>131795</v>
      </c>
      <c r="T22" s="24">
        <f t="shared" si="4"/>
        <v>1016.1971830985915</v>
      </c>
      <c r="U22" s="22">
        <f t="shared" si="0"/>
        <v>2942019.8472232735</v>
      </c>
      <c r="V22" s="119">
        <f t="shared" si="1"/>
        <v>0.31558918729769925</v>
      </c>
      <c r="W22" s="22">
        <f t="shared" si="2"/>
        <v>913.67076000722784</v>
      </c>
      <c r="X22" s="22">
        <f t="shared" si="3"/>
        <v>2895.1269459854807</v>
      </c>
      <c r="Y22" s="1"/>
      <c r="Z22" s="258"/>
    </row>
    <row r="23" spans="1:26" s="11" customFormat="1">
      <c r="A23" s="19" t="s">
        <v>68</v>
      </c>
      <c r="B23" s="58" t="s">
        <v>122</v>
      </c>
      <c r="C23" s="13">
        <f>'16'!C23</f>
        <v>2942</v>
      </c>
      <c r="D23" s="13">
        <f>'16'!D23</f>
        <v>2128</v>
      </c>
      <c r="E23" s="13">
        <f>'16'!E23</f>
        <v>5070</v>
      </c>
      <c r="F23" s="65">
        <f>'6'!I23</f>
        <v>0</v>
      </c>
      <c r="G23" s="23">
        <f>'6'!H23</f>
        <v>0</v>
      </c>
      <c r="H23" s="65">
        <f>'7'!K23</f>
        <v>0</v>
      </c>
      <c r="I23" s="23">
        <f>'7'!H23</f>
        <v>0</v>
      </c>
      <c r="J23" s="65">
        <f>'8'!S23</f>
        <v>381</v>
      </c>
      <c r="K23" s="23">
        <f>'8'!K23</f>
        <v>3190946.0080686696</v>
      </c>
      <c r="L23" s="65">
        <f>'9'!I23</f>
        <v>130</v>
      </c>
      <c r="M23" s="23">
        <f>'9'!H23</f>
        <v>952743.15476190473</v>
      </c>
      <c r="N23" s="65">
        <f>'10'!H23</f>
        <v>0</v>
      </c>
      <c r="O23" s="65">
        <f>'11'!K23</f>
        <v>421</v>
      </c>
      <c r="P23" s="23">
        <f>'11'!Q23</f>
        <v>2096127.6666666667</v>
      </c>
      <c r="Q23" s="65">
        <f>'12'!R23+'12'!S23</f>
        <v>751.57894736842104</v>
      </c>
      <c r="R23" s="65">
        <f>'12'!AB23</f>
        <v>267.78947368421052</v>
      </c>
      <c r="S23" s="206">
        <f>'12'!Q23</f>
        <v>270022.81000000006</v>
      </c>
      <c r="T23" s="24">
        <f t="shared" si="4"/>
        <v>1683.578947368421</v>
      </c>
      <c r="U23" s="22">
        <f t="shared" si="0"/>
        <v>6509839.639497241</v>
      </c>
      <c r="V23" s="119">
        <f t="shared" si="1"/>
        <v>0.3320668535243434</v>
      </c>
      <c r="W23" s="22">
        <f t="shared" si="2"/>
        <v>1283.9920393485681</v>
      </c>
      <c r="X23" s="22">
        <f t="shared" si="3"/>
        <v>3866.667286183806</v>
      </c>
      <c r="Y23" s="1"/>
      <c r="Z23" s="258"/>
    </row>
    <row r="24" spans="1:26" s="11" customFormat="1">
      <c r="A24" s="19" t="s">
        <v>69</v>
      </c>
      <c r="B24" s="58" t="s">
        <v>118</v>
      </c>
      <c r="C24" s="13">
        <f>'16'!C24</f>
        <v>7514</v>
      </c>
      <c r="D24" s="13">
        <f>'16'!D24</f>
        <v>5219</v>
      </c>
      <c r="E24" s="13">
        <f>'16'!E24</f>
        <v>12733</v>
      </c>
      <c r="F24" s="65">
        <f>'6'!I24</f>
        <v>58</v>
      </c>
      <c r="G24" s="23">
        <f>'6'!H24</f>
        <v>82383.419756097559</v>
      </c>
      <c r="H24" s="65">
        <f>'7'!K24</f>
        <v>0</v>
      </c>
      <c r="I24" s="23">
        <f>'7'!H24</f>
        <v>0</v>
      </c>
      <c r="J24" s="65">
        <f>'8'!S24</f>
        <v>208</v>
      </c>
      <c r="K24" s="23">
        <f>'8'!K24</f>
        <v>1553199.6678340351</v>
      </c>
      <c r="L24" s="65">
        <f>'9'!I24</f>
        <v>46</v>
      </c>
      <c r="M24" s="23">
        <f>'9'!H24</f>
        <v>264707.92079207918</v>
      </c>
      <c r="N24" s="65">
        <f>'10'!H24</f>
        <v>0</v>
      </c>
      <c r="O24" s="65">
        <f>'11'!K24</f>
        <v>1019</v>
      </c>
      <c r="P24" s="23">
        <f>'11'!Q24</f>
        <v>4068019.3333333335</v>
      </c>
      <c r="Q24" s="65">
        <f>'12'!R24+'12'!S24</f>
        <v>2640.424778761062</v>
      </c>
      <c r="R24" s="65">
        <f>'12'!AB24</f>
        <v>916.15929203539827</v>
      </c>
      <c r="S24" s="206">
        <f>'12'!Q24</f>
        <v>855870</v>
      </c>
      <c r="T24" s="24">
        <f t="shared" si="4"/>
        <v>3971.424778761062</v>
      </c>
      <c r="U24" s="22">
        <f t="shared" si="0"/>
        <v>6824180.3417155454</v>
      </c>
      <c r="V24" s="119">
        <f t="shared" si="1"/>
        <v>0.31190016325776032</v>
      </c>
      <c r="W24" s="22">
        <f t="shared" si="2"/>
        <v>535.94442328717082</v>
      </c>
      <c r="X24" s="22">
        <f t="shared" si="3"/>
        <v>1718.3204320552277</v>
      </c>
      <c r="Y24" s="1"/>
      <c r="Z24" s="258"/>
    </row>
    <row r="25" spans="1:26" s="11" customFormat="1">
      <c r="A25" s="19" t="s">
        <v>70</v>
      </c>
      <c r="B25" s="58" t="s">
        <v>118</v>
      </c>
      <c r="C25" s="13">
        <f>'16'!C25</f>
        <v>10076</v>
      </c>
      <c r="D25" s="13">
        <f>'16'!D25</f>
        <v>6718</v>
      </c>
      <c r="E25" s="13">
        <f>'16'!E25</f>
        <v>16794</v>
      </c>
      <c r="F25" s="65">
        <f>'6'!I25</f>
        <v>144</v>
      </c>
      <c r="G25" s="23">
        <f>'6'!H25</f>
        <v>338198.50758620689</v>
      </c>
      <c r="H25" s="65">
        <f>'7'!K25</f>
        <v>0</v>
      </c>
      <c r="I25" s="23">
        <f>'7'!H25</f>
        <v>0</v>
      </c>
      <c r="J25" s="65">
        <f>'8'!S25</f>
        <v>805</v>
      </c>
      <c r="K25" s="23">
        <f>'8'!K25</f>
        <v>6480984.0967957284</v>
      </c>
      <c r="L25" s="65">
        <f>'9'!I25</f>
        <v>439</v>
      </c>
      <c r="M25" s="23">
        <f>'9'!H25</f>
        <v>3302200</v>
      </c>
      <c r="N25" s="65">
        <f>'10'!H25</f>
        <v>451</v>
      </c>
      <c r="O25" s="65">
        <f>'11'!K25</f>
        <v>1468</v>
      </c>
      <c r="P25" s="23">
        <f>'11'!Q25</f>
        <v>4742528.333333334</v>
      </c>
      <c r="Q25" s="65">
        <f>'12'!R25+'12'!S25</f>
        <v>3640.7040127135479</v>
      </c>
      <c r="R25" s="65">
        <f>'12'!AB25</f>
        <v>715.01311084624558</v>
      </c>
      <c r="S25" s="206">
        <f>'12'!Q25</f>
        <v>1007192.22</v>
      </c>
      <c r="T25" s="24">
        <f t="shared" si="4"/>
        <v>6947.7040127135479</v>
      </c>
      <c r="U25" s="22">
        <f t="shared" si="0"/>
        <v>15871103.15771527</v>
      </c>
      <c r="V25" s="119">
        <f t="shared" si="1"/>
        <v>0.41370156083801046</v>
      </c>
      <c r="W25" s="22">
        <f t="shared" si="2"/>
        <v>945.04603773462372</v>
      </c>
      <c r="X25" s="22">
        <f t="shared" si="3"/>
        <v>2284.3666236605454</v>
      </c>
      <c r="Y25" s="1"/>
      <c r="Z25" s="258"/>
    </row>
    <row r="26" spans="1:26" s="11" customFormat="1">
      <c r="A26" s="19" t="s">
        <v>71</v>
      </c>
      <c r="B26" s="58" t="s">
        <v>118</v>
      </c>
      <c r="C26" s="13">
        <f>'16'!C26</f>
        <v>20123</v>
      </c>
      <c r="D26" s="13">
        <f>'16'!D26</f>
        <v>13856</v>
      </c>
      <c r="E26" s="13">
        <f>'16'!E26</f>
        <v>33979</v>
      </c>
      <c r="F26" s="65">
        <f>'6'!I26</f>
        <v>136</v>
      </c>
      <c r="G26" s="23">
        <f>'6'!H26</f>
        <v>365848</v>
      </c>
      <c r="H26" s="65">
        <f>'7'!K26</f>
        <v>0</v>
      </c>
      <c r="I26" s="23">
        <f>'7'!H26</f>
        <v>0</v>
      </c>
      <c r="J26" s="65">
        <f>'8'!S26</f>
        <v>1050</v>
      </c>
      <c r="K26" s="23">
        <f>'8'!K26</f>
        <v>7666520</v>
      </c>
      <c r="L26" s="65">
        <f>'9'!I26</f>
        <v>346</v>
      </c>
      <c r="M26" s="23">
        <f>'9'!H26</f>
        <v>2757100</v>
      </c>
      <c r="N26" s="65">
        <f>'10'!H26</f>
        <v>385</v>
      </c>
      <c r="O26" s="65">
        <f>'11'!K26</f>
        <v>3325</v>
      </c>
      <c r="P26" s="23">
        <f>'11'!Q26</f>
        <v>18158084</v>
      </c>
      <c r="Q26" s="65">
        <f>'12'!R26+'12'!S26</f>
        <v>3731.3094847390876</v>
      </c>
      <c r="R26" s="65">
        <f>'12'!AB26</f>
        <v>1220.5808992451593</v>
      </c>
      <c r="S26" s="206">
        <f>'12'!Q26</f>
        <v>1239982</v>
      </c>
      <c r="T26" s="24">
        <f t="shared" si="4"/>
        <v>8973.3094847390876</v>
      </c>
      <c r="U26" s="22">
        <f t="shared" si="0"/>
        <v>30187534</v>
      </c>
      <c r="V26" s="119">
        <f t="shared" si="1"/>
        <v>0.26408397789043492</v>
      </c>
      <c r="W26" s="22">
        <f t="shared" si="2"/>
        <v>888.41737543777037</v>
      </c>
      <c r="X26" s="22">
        <f t="shared" si="3"/>
        <v>3364.1472024719483</v>
      </c>
      <c r="Y26" s="1"/>
      <c r="Z26" s="258"/>
    </row>
    <row r="27" spans="1:26" s="11" customFormat="1">
      <c r="A27" s="19" t="s">
        <v>72</v>
      </c>
      <c r="B27" s="58" t="s">
        <v>122</v>
      </c>
      <c r="C27" s="13">
        <f>'16'!C27</f>
        <v>876</v>
      </c>
      <c r="D27" s="13">
        <f>'16'!D27</f>
        <v>671</v>
      </c>
      <c r="E27" s="13">
        <f>'16'!E27</f>
        <v>1547</v>
      </c>
      <c r="F27" s="65">
        <f>'6'!I27</f>
        <v>23</v>
      </c>
      <c r="G27" s="23">
        <f>'6'!H27</f>
        <v>61752.84247933884</v>
      </c>
      <c r="H27" s="65">
        <f>'7'!K27</f>
        <v>0</v>
      </c>
      <c r="I27" s="23">
        <f>'7'!H27</f>
        <v>0</v>
      </c>
      <c r="J27" s="65">
        <f>'8'!S27</f>
        <v>55</v>
      </c>
      <c r="K27" s="23">
        <f>'8'!K27</f>
        <v>232519.29889298894</v>
      </c>
      <c r="L27" s="65">
        <f>'9'!I27</f>
        <v>0</v>
      </c>
      <c r="M27" s="23">
        <f>'9'!H27</f>
        <v>0</v>
      </c>
      <c r="N27" s="65">
        <f>'10'!H27</f>
        <v>0</v>
      </c>
      <c r="O27" s="65">
        <f>'11'!K27</f>
        <v>261</v>
      </c>
      <c r="P27" s="23">
        <f>'11'!Q27</f>
        <v>829820.25</v>
      </c>
      <c r="Q27" s="65">
        <f>'12'!R27+'12'!S27</f>
        <v>135.7560975609756</v>
      </c>
      <c r="R27" s="65">
        <f>'12'!AB27</f>
        <v>0</v>
      </c>
      <c r="S27" s="206">
        <f>'12'!Q27</f>
        <v>31938</v>
      </c>
      <c r="T27" s="24">
        <f t="shared" si="4"/>
        <v>474.7560975609756</v>
      </c>
      <c r="U27" s="22">
        <f t="shared" si="0"/>
        <v>1156030.3913723277</v>
      </c>
      <c r="V27" s="119">
        <f t="shared" si="1"/>
        <v>0.30688823371750201</v>
      </c>
      <c r="W27" s="22">
        <f t="shared" si="2"/>
        <v>747.27239261301077</v>
      </c>
      <c r="X27" s="22">
        <f t="shared" si="3"/>
        <v>2434.9985125232693</v>
      </c>
      <c r="Y27" s="1"/>
      <c r="Z27" s="258"/>
    </row>
    <row r="28" spans="1:26" s="11" customFormat="1">
      <c r="A28" s="19" t="s">
        <v>73</v>
      </c>
      <c r="B28" s="58" t="s">
        <v>118</v>
      </c>
      <c r="C28" s="13">
        <f>'16'!C28</f>
        <v>9893</v>
      </c>
      <c r="D28" s="13">
        <f>'16'!D28</f>
        <v>6864</v>
      </c>
      <c r="E28" s="13">
        <f>'16'!E28</f>
        <v>16757</v>
      </c>
      <c r="F28" s="65">
        <f>'6'!I28</f>
        <v>156</v>
      </c>
      <c r="G28" s="23">
        <f>'6'!H28</f>
        <v>309715.31</v>
      </c>
      <c r="H28" s="65">
        <f>'7'!K28</f>
        <v>57</v>
      </c>
      <c r="I28" s="23">
        <f>'7'!H28</f>
        <v>146201.19</v>
      </c>
      <c r="J28" s="65">
        <f>'8'!S28</f>
        <v>998</v>
      </c>
      <c r="K28" s="23">
        <f>'8'!K28</f>
        <v>7368231</v>
      </c>
      <c r="L28" s="65">
        <f>'9'!I28</f>
        <v>584</v>
      </c>
      <c r="M28" s="23">
        <f>'9'!H28</f>
        <v>3609525</v>
      </c>
      <c r="N28" s="65">
        <f>'10'!H28</f>
        <v>234</v>
      </c>
      <c r="O28" s="65">
        <f>'11'!K28</f>
        <v>2767</v>
      </c>
      <c r="P28" s="23">
        <f>'11'!Q28</f>
        <v>6960191.666666667</v>
      </c>
      <c r="Q28" s="65">
        <f>'12'!R28+'12'!S28</f>
        <v>2578.3096878800161</v>
      </c>
      <c r="R28" s="65">
        <f>'12'!AB28</f>
        <v>1184.5804620997162</v>
      </c>
      <c r="S28" s="206">
        <f>'12'!Q28</f>
        <v>1168097</v>
      </c>
      <c r="T28" s="24">
        <f t="shared" si="4"/>
        <v>7374.3096878800161</v>
      </c>
      <c r="U28" s="22">
        <f t="shared" si="0"/>
        <v>19561961.166666668</v>
      </c>
      <c r="V28" s="119">
        <f t="shared" si="1"/>
        <v>0.44007338353404646</v>
      </c>
      <c r="W28" s="22">
        <f t="shared" si="2"/>
        <v>1167.3904139563567</v>
      </c>
      <c r="X28" s="22">
        <f t="shared" si="3"/>
        <v>2652.7176094621523</v>
      </c>
      <c r="Y28" s="1"/>
      <c r="Z28" s="258"/>
    </row>
    <row r="29" spans="1:26" s="11" customFormat="1">
      <c r="A29" s="19" t="s">
        <v>74</v>
      </c>
      <c r="B29" s="58" t="s">
        <v>122</v>
      </c>
      <c r="C29" s="13">
        <f>'16'!C29</f>
        <v>3977</v>
      </c>
      <c r="D29" s="13">
        <f>'16'!D29</f>
        <v>2833</v>
      </c>
      <c r="E29" s="13">
        <f>'16'!E29</f>
        <v>6810</v>
      </c>
      <c r="F29" s="65">
        <f>'6'!I29</f>
        <v>206</v>
      </c>
      <c r="G29" s="23">
        <f>'6'!H29</f>
        <v>356010</v>
      </c>
      <c r="H29" s="65">
        <f>'7'!K29</f>
        <v>0</v>
      </c>
      <c r="I29" s="23">
        <f>'7'!H29</f>
        <v>0</v>
      </c>
      <c r="J29" s="65">
        <f>'8'!S29</f>
        <v>895</v>
      </c>
      <c r="K29" s="23">
        <f>'8'!K29</f>
        <v>7507740</v>
      </c>
      <c r="L29" s="65">
        <f>'9'!I29</f>
        <v>155</v>
      </c>
      <c r="M29" s="23">
        <f>'9'!H29</f>
        <v>1070450</v>
      </c>
      <c r="N29" s="65">
        <f>'10'!H29</f>
        <v>49</v>
      </c>
      <c r="O29" s="65">
        <f>'11'!K29</f>
        <v>790</v>
      </c>
      <c r="P29" s="23">
        <f>'11'!Q29</f>
        <v>2684879</v>
      </c>
      <c r="Q29" s="65">
        <f>'12'!R29+'12'!S29</f>
        <v>790.0881801125704</v>
      </c>
      <c r="R29" s="65">
        <f>'12'!AB29</f>
        <v>170.75422138836771</v>
      </c>
      <c r="S29" s="206">
        <f>'12'!Q29</f>
        <v>167419.95000000001</v>
      </c>
      <c r="T29" s="24">
        <f t="shared" si="4"/>
        <v>2885.0881801125706</v>
      </c>
      <c r="U29" s="22">
        <f t="shared" si="0"/>
        <v>11786498.949999999</v>
      </c>
      <c r="V29" s="119">
        <f t="shared" si="1"/>
        <v>0.42365465199890906</v>
      </c>
      <c r="W29" s="22">
        <f t="shared" si="2"/>
        <v>1730.7634287812041</v>
      </c>
      <c r="X29" s="22">
        <f t="shared" si="3"/>
        <v>4085.3167092938256</v>
      </c>
      <c r="Y29" s="1"/>
      <c r="Z29" s="258"/>
    </row>
    <row r="30" spans="1:26" s="11" customFormat="1">
      <c r="A30" s="19" t="s">
        <v>75</v>
      </c>
      <c r="B30" s="58" t="s">
        <v>122</v>
      </c>
      <c r="C30" s="13">
        <f>'16'!C30</f>
        <v>109</v>
      </c>
      <c r="D30" s="13">
        <f>'16'!D30</f>
        <v>73</v>
      </c>
      <c r="E30" s="13">
        <f>'16'!E30</f>
        <v>182</v>
      </c>
      <c r="F30" s="65">
        <f>'6'!I30</f>
        <v>0</v>
      </c>
      <c r="G30" s="23">
        <f>'6'!H30</f>
        <v>0</v>
      </c>
      <c r="H30" s="65">
        <f>'7'!K30</f>
        <v>0</v>
      </c>
      <c r="I30" s="23">
        <f>'7'!H30</f>
        <v>0</v>
      </c>
      <c r="J30" s="65">
        <f>'8'!S30</f>
        <v>16</v>
      </c>
      <c r="K30" s="23">
        <f>'8'!K30</f>
        <v>115569.28</v>
      </c>
      <c r="L30" s="65">
        <f>'9'!I30</f>
        <v>0</v>
      </c>
      <c r="M30" s="23">
        <f>'9'!H30</f>
        <v>0</v>
      </c>
      <c r="N30" s="65">
        <f>'10'!H30</f>
        <v>31</v>
      </c>
      <c r="O30" s="65">
        <f>'11'!K30</f>
        <v>37</v>
      </c>
      <c r="P30" s="23">
        <f>'11'!Q30</f>
        <v>1139613.25</v>
      </c>
      <c r="Q30" s="65">
        <f>'12'!R30+'12'!S30</f>
        <v>57.999999999999993</v>
      </c>
      <c r="R30" s="65">
        <f>'12'!AB30</f>
        <v>0</v>
      </c>
      <c r="S30" s="206">
        <f>'12'!Q30</f>
        <v>6240</v>
      </c>
      <c r="T30" s="24">
        <f t="shared" si="4"/>
        <v>142</v>
      </c>
      <c r="U30" s="22">
        <f t="shared" si="0"/>
        <v>1261422.53</v>
      </c>
      <c r="V30" s="119">
        <f t="shared" si="1"/>
        <v>0.78021978021978022</v>
      </c>
      <c r="W30" s="22">
        <f t="shared" si="2"/>
        <v>6930.8930219780223</v>
      </c>
      <c r="X30" s="22">
        <f t="shared" si="3"/>
        <v>8883.2572535211275</v>
      </c>
      <c r="Y30" s="1"/>
      <c r="Z30" s="258"/>
    </row>
    <row r="31" spans="1:26" s="11" customFormat="1">
      <c r="A31" s="19" t="s">
        <v>76</v>
      </c>
      <c r="B31" s="58" t="s">
        <v>122</v>
      </c>
      <c r="C31" s="13">
        <f>'16'!C31</f>
        <v>5892</v>
      </c>
      <c r="D31" s="13">
        <f>'16'!D31</f>
        <v>4055</v>
      </c>
      <c r="E31" s="13">
        <f>'16'!E31</f>
        <v>9947</v>
      </c>
      <c r="F31" s="65">
        <f>'6'!I31</f>
        <v>30</v>
      </c>
      <c r="G31" s="23">
        <f>'6'!H31</f>
        <v>70458.022413793107</v>
      </c>
      <c r="H31" s="65">
        <f>'7'!K31</f>
        <v>0</v>
      </c>
      <c r="I31" s="23">
        <f>'7'!H31</f>
        <v>0</v>
      </c>
      <c r="J31" s="65">
        <f>'8'!S31</f>
        <v>437</v>
      </c>
      <c r="K31" s="23">
        <f>'8'!K31</f>
        <v>3458628.1980483816</v>
      </c>
      <c r="L31" s="65">
        <f>'9'!I31</f>
        <v>79</v>
      </c>
      <c r="M31" s="23">
        <f>'9'!H31</f>
        <v>624100</v>
      </c>
      <c r="N31" s="65">
        <f>'10'!H31</f>
        <v>0</v>
      </c>
      <c r="O31" s="65">
        <f>'11'!K31</f>
        <v>861</v>
      </c>
      <c r="P31" s="23">
        <f>'11'!Q31</f>
        <v>3715575.3333333335</v>
      </c>
      <c r="Q31" s="65">
        <f>'12'!R31+'12'!S31</f>
        <v>915.1639344262295</v>
      </c>
      <c r="R31" s="65">
        <f>'12'!AB31</f>
        <v>72.499999999999986</v>
      </c>
      <c r="S31" s="206">
        <f>'12'!Q31</f>
        <v>248503</v>
      </c>
      <c r="T31" s="24">
        <f t="shared" si="4"/>
        <v>2322.1639344262294</v>
      </c>
      <c r="U31" s="22">
        <f t="shared" si="0"/>
        <v>8117264.5537955081</v>
      </c>
      <c r="V31" s="119">
        <f t="shared" si="1"/>
        <v>0.23345369804224686</v>
      </c>
      <c r="W31" s="22">
        <f t="shared" si="2"/>
        <v>816.0515284804975</v>
      </c>
      <c r="X31" s="22">
        <f t="shared" si="3"/>
        <v>3495.5605129579958</v>
      </c>
      <c r="Y31" s="1"/>
      <c r="Z31" s="258"/>
    </row>
    <row r="32" spans="1:26" s="11" customFormat="1">
      <c r="A32" s="19" t="s">
        <v>77</v>
      </c>
      <c r="B32" s="58" t="s">
        <v>122</v>
      </c>
      <c r="C32" s="13">
        <f>'16'!C32</f>
        <v>547</v>
      </c>
      <c r="D32" s="13">
        <f>'16'!D32</f>
        <v>369</v>
      </c>
      <c r="E32" s="13">
        <f>'16'!E32</f>
        <v>916</v>
      </c>
      <c r="F32" s="65">
        <f>'6'!I32</f>
        <v>0</v>
      </c>
      <c r="G32" s="23">
        <f>'6'!H32</f>
        <v>0</v>
      </c>
      <c r="H32" s="65">
        <f>'7'!K32</f>
        <v>0</v>
      </c>
      <c r="I32" s="23">
        <f>'7'!H32</f>
        <v>0</v>
      </c>
      <c r="J32" s="65">
        <f>'8'!S32</f>
        <v>78</v>
      </c>
      <c r="K32" s="23">
        <f>'8'!K32</f>
        <v>730211.31313131307</v>
      </c>
      <c r="L32" s="65">
        <f>'9'!I32</f>
        <v>44</v>
      </c>
      <c r="M32" s="23">
        <f>'9'!H32</f>
        <v>169850</v>
      </c>
      <c r="N32" s="65">
        <f>'10'!H32</f>
        <v>135</v>
      </c>
      <c r="O32" s="65">
        <f>'11'!K32</f>
        <v>121</v>
      </c>
      <c r="P32" s="23">
        <f>'11'!Q32</f>
        <v>1098340.25</v>
      </c>
      <c r="Q32" s="65">
        <f>'12'!R32+'12'!S32</f>
        <v>53</v>
      </c>
      <c r="R32" s="65">
        <f>'12'!AB32</f>
        <v>0</v>
      </c>
      <c r="S32" s="206">
        <f>'12'!Q32</f>
        <v>10845</v>
      </c>
      <c r="T32" s="24">
        <f t="shared" si="4"/>
        <v>431</v>
      </c>
      <c r="U32" s="22">
        <f t="shared" si="0"/>
        <v>2009246.5631313131</v>
      </c>
      <c r="V32" s="119">
        <f t="shared" si="1"/>
        <v>0.47052401746724892</v>
      </c>
      <c r="W32" s="22">
        <f t="shared" si="2"/>
        <v>2193.500614772176</v>
      </c>
      <c r="X32" s="22">
        <f t="shared" si="3"/>
        <v>4661.8249724624429</v>
      </c>
      <c r="Y32" s="1"/>
      <c r="Z32" s="258"/>
    </row>
    <row r="33" spans="1:26" s="11" customFormat="1">
      <c r="A33" s="19" t="s">
        <v>78</v>
      </c>
      <c r="B33" s="58" t="s">
        <v>122</v>
      </c>
      <c r="C33" s="13">
        <f>'16'!C33</f>
        <v>1137</v>
      </c>
      <c r="D33" s="13">
        <f>'16'!D33</f>
        <v>811</v>
      </c>
      <c r="E33" s="13">
        <f>'16'!E33</f>
        <v>1948</v>
      </c>
      <c r="F33" s="65">
        <f>'6'!I33</f>
        <v>0</v>
      </c>
      <c r="G33" s="23">
        <f>'6'!H33</f>
        <v>0</v>
      </c>
      <c r="H33" s="65">
        <f>'7'!K33</f>
        <v>44</v>
      </c>
      <c r="I33" s="23">
        <f>'7'!H33</f>
        <v>123385.29301204821</v>
      </c>
      <c r="J33" s="65">
        <f>'8'!S33</f>
        <v>195</v>
      </c>
      <c r="K33" s="23">
        <f>'8'!K33</f>
        <v>2093424.5720720722</v>
      </c>
      <c r="L33" s="65">
        <f>'9'!I33</f>
        <v>72</v>
      </c>
      <c r="M33" s="23">
        <f>'9'!H33</f>
        <v>497700</v>
      </c>
      <c r="N33" s="65">
        <f>'10'!H33</f>
        <v>17</v>
      </c>
      <c r="O33" s="65">
        <f>'11'!K33</f>
        <v>272</v>
      </c>
      <c r="P33" s="23">
        <f>'11'!Q33</f>
        <v>2106600</v>
      </c>
      <c r="Q33" s="65">
        <f>'12'!R33+'12'!S33</f>
        <v>125.54285714285714</v>
      </c>
      <c r="R33" s="65">
        <f>'12'!AB33</f>
        <v>0</v>
      </c>
      <c r="S33" s="206">
        <f>'12'!Q33</f>
        <v>8475</v>
      </c>
      <c r="T33" s="24">
        <f t="shared" si="4"/>
        <v>725.5428571428572</v>
      </c>
      <c r="U33" s="22">
        <f t="shared" si="0"/>
        <v>4829584.865084121</v>
      </c>
      <c r="V33" s="119">
        <f t="shared" si="1"/>
        <v>0.37245526547374602</v>
      </c>
      <c r="W33" s="22">
        <f t="shared" si="2"/>
        <v>2479.253010823471</v>
      </c>
      <c r="X33" s="22">
        <f t="shared" si="3"/>
        <v>6656.5121791739866</v>
      </c>
      <c r="Y33" s="1"/>
      <c r="Z33" s="258"/>
    </row>
    <row r="34" spans="1:26" s="11" customFormat="1">
      <c r="A34" s="19" t="s">
        <v>79</v>
      </c>
      <c r="B34" s="58" t="s">
        <v>122</v>
      </c>
      <c r="C34" s="13">
        <f>'16'!C34</f>
        <v>1478</v>
      </c>
      <c r="D34" s="13">
        <f>'16'!D34</f>
        <v>1019</v>
      </c>
      <c r="E34" s="13">
        <f>'16'!E34</f>
        <v>2497</v>
      </c>
      <c r="F34" s="65">
        <f>'6'!I34</f>
        <v>101</v>
      </c>
      <c r="G34" s="23">
        <f>'6'!H34</f>
        <v>210597.12622176591</v>
      </c>
      <c r="H34" s="65">
        <f>'7'!K34</f>
        <v>47</v>
      </c>
      <c r="I34" s="23">
        <f>'7'!H34</f>
        <v>139649.72</v>
      </c>
      <c r="J34" s="65">
        <f>'8'!S34</f>
        <v>274</v>
      </c>
      <c r="K34" s="23">
        <f>'8'!K34</f>
        <v>2103823</v>
      </c>
      <c r="L34" s="65">
        <f>'9'!I34</f>
        <v>58</v>
      </c>
      <c r="M34" s="23">
        <f>'9'!H34</f>
        <v>426600</v>
      </c>
      <c r="N34" s="65">
        <f>'10'!H34</f>
        <v>22</v>
      </c>
      <c r="O34" s="65">
        <f>'11'!K34</f>
        <v>259</v>
      </c>
      <c r="P34" s="23">
        <f>'11'!Q34</f>
        <v>784958.58333333337</v>
      </c>
      <c r="Q34" s="65">
        <f>'12'!R34+'12'!S34</f>
        <v>223.90728476821192</v>
      </c>
      <c r="R34" s="65">
        <f>'12'!AB34</f>
        <v>41.536423841059602</v>
      </c>
      <c r="S34" s="206">
        <f>'12'!Q34</f>
        <v>36755</v>
      </c>
      <c r="T34" s="24">
        <f t="shared" si="4"/>
        <v>984.90728476821187</v>
      </c>
      <c r="U34" s="22">
        <f t="shared" si="0"/>
        <v>3702383.4295550995</v>
      </c>
      <c r="V34" s="119">
        <f t="shared" si="1"/>
        <v>0.39443623739215533</v>
      </c>
      <c r="W34" s="22">
        <f t="shared" si="2"/>
        <v>1482.7326510032437</v>
      </c>
      <c r="X34" s="22">
        <f t="shared" si="3"/>
        <v>3759.1187381931272</v>
      </c>
      <c r="Y34" s="1"/>
      <c r="Z34" s="258"/>
    </row>
    <row r="35" spans="1:26" s="11" customFormat="1">
      <c r="A35" s="19" t="s">
        <v>80</v>
      </c>
      <c r="B35" s="58" t="s">
        <v>122</v>
      </c>
      <c r="C35" s="13">
        <f>'16'!C35</f>
        <v>2619</v>
      </c>
      <c r="D35" s="13">
        <f>'16'!D35</f>
        <v>1878</v>
      </c>
      <c r="E35" s="13">
        <f>'16'!E35</f>
        <v>4497</v>
      </c>
      <c r="F35" s="65">
        <f>'6'!I35</f>
        <v>0</v>
      </c>
      <c r="G35" s="23">
        <f>'6'!H35</f>
        <v>0</v>
      </c>
      <c r="H35" s="65">
        <f>'7'!K35</f>
        <v>53</v>
      </c>
      <c r="I35" s="23">
        <f>'7'!H35</f>
        <v>117936.08717171717</v>
      </c>
      <c r="J35" s="65">
        <f>'8'!S35</f>
        <v>377</v>
      </c>
      <c r="K35" s="23">
        <f>'8'!K35</f>
        <v>2940918</v>
      </c>
      <c r="L35" s="65">
        <f>'9'!I35</f>
        <v>124</v>
      </c>
      <c r="M35" s="23">
        <f>'9'!H35</f>
        <v>663600</v>
      </c>
      <c r="N35" s="65">
        <f>'10'!H35</f>
        <v>178</v>
      </c>
      <c r="O35" s="65">
        <f>'11'!K35</f>
        <v>473</v>
      </c>
      <c r="P35" s="23">
        <f>'11'!Q35</f>
        <v>1436662.5</v>
      </c>
      <c r="Q35" s="65">
        <f>'12'!R35+'12'!S35</f>
        <v>397.60583941605842</v>
      </c>
      <c r="R35" s="65">
        <f>'12'!AB35</f>
        <v>272.35036496350369</v>
      </c>
      <c r="S35" s="206">
        <f>'12'!Q35</f>
        <v>209700</v>
      </c>
      <c r="T35" s="24">
        <f t="shared" si="4"/>
        <v>1602.6058394160584</v>
      </c>
      <c r="U35" s="22">
        <f t="shared" si="0"/>
        <v>5368816.5871717166</v>
      </c>
      <c r="V35" s="119">
        <f t="shared" si="1"/>
        <v>0.35637221245631717</v>
      </c>
      <c r="W35" s="22">
        <f t="shared" si="2"/>
        <v>1193.8662635471908</v>
      </c>
      <c r="X35" s="22">
        <f t="shared" si="3"/>
        <v>3350.0543022655856</v>
      </c>
      <c r="Y35" s="1"/>
      <c r="Z35" s="258"/>
    </row>
    <row r="36" spans="1:26" s="11" customFormat="1">
      <c r="A36" s="19" t="s">
        <v>81</v>
      </c>
      <c r="B36" s="58" t="s">
        <v>122</v>
      </c>
      <c r="C36" s="13">
        <f>'16'!C36</f>
        <v>1538</v>
      </c>
      <c r="D36" s="13">
        <f>'16'!D36</f>
        <v>1055</v>
      </c>
      <c r="E36" s="13">
        <f>'16'!E36</f>
        <v>2593</v>
      </c>
      <c r="F36" s="65">
        <f>'6'!I36</f>
        <v>40</v>
      </c>
      <c r="G36" s="23">
        <f>'6'!H36</f>
        <v>105208.54644628099</v>
      </c>
      <c r="H36" s="65">
        <f>'7'!K36</f>
        <v>0</v>
      </c>
      <c r="I36" s="23">
        <f>'7'!H36</f>
        <v>0</v>
      </c>
      <c r="J36" s="65">
        <f>'8'!S36</f>
        <v>203</v>
      </c>
      <c r="K36" s="23">
        <f>'8'!K36</f>
        <v>1628371.4861488324</v>
      </c>
      <c r="L36" s="65">
        <f>'9'!I36</f>
        <v>83</v>
      </c>
      <c r="M36" s="23">
        <f>'9'!H36</f>
        <v>335750</v>
      </c>
      <c r="N36" s="65">
        <f>'10'!H36</f>
        <v>0</v>
      </c>
      <c r="O36" s="65">
        <f>'11'!K36</f>
        <v>300</v>
      </c>
      <c r="P36" s="23">
        <f>'11'!Q36</f>
        <v>1332545.75</v>
      </c>
      <c r="Q36" s="65">
        <f>'12'!R36+'12'!S36</f>
        <v>170.46296296296299</v>
      </c>
      <c r="R36" s="65">
        <f>'12'!AB36</f>
        <v>34.351851851851855</v>
      </c>
      <c r="S36" s="206">
        <f>'12'!Q36</f>
        <v>101258.6</v>
      </c>
      <c r="T36" s="24">
        <f t="shared" ref="T36:T70" si="5">F36+H36+J36+L36+N36+O36+Q36</f>
        <v>796.46296296296305</v>
      </c>
      <c r="U36" s="22">
        <f t="shared" ref="U36:U71" si="6">G36+I36+K36+M36+P36+S36</f>
        <v>3503134.3825951135</v>
      </c>
      <c r="V36" s="119">
        <f t="shared" ref="V36:V71" si="7">T36/E36</f>
        <v>0.30715887503392325</v>
      </c>
      <c r="W36" s="22">
        <f t="shared" ref="W36:W71" si="8">U36/E36</f>
        <v>1350.9966766660677</v>
      </c>
      <c r="X36" s="22">
        <f t="shared" ref="X36:X71" si="9">U36/T36</f>
        <v>4398.3644506995306</v>
      </c>
      <c r="Y36" s="1"/>
      <c r="Z36" s="258"/>
    </row>
    <row r="37" spans="1:26" s="11" customFormat="1">
      <c r="A37" s="19" t="s">
        <v>82</v>
      </c>
      <c r="B37" s="58" t="s">
        <v>122</v>
      </c>
      <c r="C37" s="13">
        <f>'16'!C37</f>
        <v>915</v>
      </c>
      <c r="D37" s="13">
        <f>'16'!D37</f>
        <v>644</v>
      </c>
      <c r="E37" s="13">
        <f>'16'!E37</f>
        <v>1559</v>
      </c>
      <c r="F37" s="65">
        <f>'6'!I37</f>
        <v>0</v>
      </c>
      <c r="G37" s="23">
        <f>'6'!H37</f>
        <v>0</v>
      </c>
      <c r="H37" s="65">
        <f>'7'!K37</f>
        <v>24</v>
      </c>
      <c r="I37" s="23">
        <f>'7'!H37</f>
        <v>60414.336842105258</v>
      </c>
      <c r="J37" s="65">
        <f>'8'!S37</f>
        <v>203</v>
      </c>
      <c r="K37" s="23">
        <f>'8'!K37</f>
        <v>1790282</v>
      </c>
      <c r="L37" s="65">
        <f>'9'!I37</f>
        <v>0</v>
      </c>
      <c r="M37" s="23">
        <f>'9'!H37</f>
        <v>0</v>
      </c>
      <c r="N37" s="65">
        <f>'10'!H37</f>
        <v>0</v>
      </c>
      <c r="O37" s="65">
        <f>'11'!K37</f>
        <v>125</v>
      </c>
      <c r="P37" s="23">
        <f>'11'!Q37</f>
        <v>784958.58333333337</v>
      </c>
      <c r="Q37" s="65">
        <f>'12'!R37+'12'!S37</f>
        <v>107.69230769230771</v>
      </c>
      <c r="R37" s="65">
        <f>'12'!AB37</f>
        <v>32.61538461538462</v>
      </c>
      <c r="S37" s="206">
        <f>'12'!Q37</f>
        <v>26695</v>
      </c>
      <c r="T37" s="24">
        <f t="shared" si="5"/>
        <v>459.69230769230774</v>
      </c>
      <c r="U37" s="22">
        <f t="shared" si="6"/>
        <v>2662349.9201754387</v>
      </c>
      <c r="V37" s="119">
        <f t="shared" si="7"/>
        <v>0.29486357132284013</v>
      </c>
      <c r="W37" s="22">
        <f t="shared" si="8"/>
        <v>1707.7292624601916</v>
      </c>
      <c r="X37" s="22">
        <f t="shared" si="9"/>
        <v>5791.5911918140391</v>
      </c>
      <c r="Y37" s="1"/>
      <c r="Z37" s="258"/>
    </row>
    <row r="38" spans="1:26" s="11" customFormat="1">
      <c r="A38" s="19" t="s">
        <v>83</v>
      </c>
      <c r="B38" s="58" t="s">
        <v>118</v>
      </c>
      <c r="C38" s="13">
        <f>'16'!C38</f>
        <v>6837</v>
      </c>
      <c r="D38" s="13">
        <f>'16'!D38</f>
        <v>4722</v>
      </c>
      <c r="E38" s="13">
        <f>'16'!E38</f>
        <v>11559</v>
      </c>
      <c r="F38" s="65">
        <f>'6'!I38</f>
        <v>173</v>
      </c>
      <c r="G38" s="23">
        <f>'6'!H38</f>
        <v>283335.5009380863</v>
      </c>
      <c r="H38" s="65">
        <f>'7'!K38</f>
        <v>47</v>
      </c>
      <c r="I38" s="23">
        <f>'7'!H38</f>
        <v>139649.72</v>
      </c>
      <c r="J38" s="65">
        <f>'8'!S38</f>
        <v>952</v>
      </c>
      <c r="K38" s="23">
        <f>'8'!K38</f>
        <v>7213103.4627789389</v>
      </c>
      <c r="L38" s="65">
        <f>'9'!I38</f>
        <v>169</v>
      </c>
      <c r="M38" s="23">
        <f>'9'!H38</f>
        <v>1307152.2012578617</v>
      </c>
      <c r="N38" s="65">
        <f>'10'!H38</f>
        <v>575</v>
      </c>
      <c r="O38" s="65">
        <f>'11'!K38</f>
        <v>1321</v>
      </c>
      <c r="P38" s="23">
        <f>'11'!Q38</f>
        <v>2172925.333333333</v>
      </c>
      <c r="Q38" s="65">
        <f>'12'!R38+'12'!S38</f>
        <v>1333.0481029810298</v>
      </c>
      <c r="R38" s="65">
        <f>'12'!AB38</f>
        <v>725.98509485094849</v>
      </c>
      <c r="S38" s="206">
        <f>'12'!Q38</f>
        <v>679155.95</v>
      </c>
      <c r="T38" s="24">
        <f t="shared" si="5"/>
        <v>4570.0481029810298</v>
      </c>
      <c r="U38" s="22">
        <f t="shared" si="6"/>
        <v>11795322.168308221</v>
      </c>
      <c r="V38" s="119">
        <f t="shared" si="7"/>
        <v>0.39536708218539923</v>
      </c>
      <c r="W38" s="22">
        <f t="shared" si="8"/>
        <v>1020.4448627310512</v>
      </c>
      <c r="X38" s="22">
        <f t="shared" si="9"/>
        <v>2581.0061300261073</v>
      </c>
      <c r="Y38" s="1"/>
      <c r="Z38" s="258"/>
    </row>
    <row r="39" spans="1:26" s="11" customFormat="1">
      <c r="A39" s="19" t="s">
        <v>84</v>
      </c>
      <c r="B39" s="58" t="s">
        <v>118</v>
      </c>
      <c r="C39" s="13">
        <f>'16'!C39</f>
        <v>21366</v>
      </c>
      <c r="D39" s="13">
        <f>'16'!D39</f>
        <v>14155</v>
      </c>
      <c r="E39" s="13">
        <f>'16'!E39</f>
        <v>35521</v>
      </c>
      <c r="F39" s="65">
        <f>'6'!I39</f>
        <v>214</v>
      </c>
      <c r="G39" s="23">
        <f>'6'!H39</f>
        <v>372893.71</v>
      </c>
      <c r="H39" s="65">
        <f>'7'!K39</f>
        <v>57</v>
      </c>
      <c r="I39" s="23">
        <f>'7'!H39</f>
        <v>131430</v>
      </c>
      <c r="J39" s="65">
        <f>'8'!S39</f>
        <v>834</v>
      </c>
      <c r="K39" s="23">
        <f>'8'!K39</f>
        <v>7058817.125</v>
      </c>
      <c r="L39" s="65">
        <f>'9'!I39</f>
        <v>306</v>
      </c>
      <c r="M39" s="23">
        <f>'9'!H39</f>
        <v>2148521.7821782175</v>
      </c>
      <c r="N39" s="65">
        <f>'10'!H39</f>
        <v>476</v>
      </c>
      <c r="O39" s="65">
        <f>'11'!K39</f>
        <v>3394</v>
      </c>
      <c r="P39" s="23">
        <f>'11'!Q39</f>
        <v>8821200.5</v>
      </c>
      <c r="Q39" s="65">
        <f>'12'!R39+'12'!S39</f>
        <v>3838.4767949226498</v>
      </c>
      <c r="R39" s="65">
        <f>'12'!AB39</f>
        <v>1588.1697738992464</v>
      </c>
      <c r="S39" s="206">
        <f>'12'!Q39</f>
        <v>1619808.95</v>
      </c>
      <c r="T39" s="24">
        <f t="shared" si="5"/>
        <v>9119.4767949226498</v>
      </c>
      <c r="U39" s="22">
        <f t="shared" si="6"/>
        <v>20152672.067178216</v>
      </c>
      <c r="V39" s="119">
        <f t="shared" si="7"/>
        <v>0.25673479898996793</v>
      </c>
      <c r="W39" s="22">
        <f t="shared" si="8"/>
        <v>567.3452905936831</v>
      </c>
      <c r="X39" s="22">
        <f t="shared" si="9"/>
        <v>2209.8495911956697</v>
      </c>
      <c r="Y39" s="1"/>
      <c r="Z39" s="258"/>
    </row>
    <row r="40" spans="1:26" s="11" customFormat="1">
      <c r="A40" s="19" t="s">
        <v>85</v>
      </c>
      <c r="B40" s="58" t="s">
        <v>122</v>
      </c>
      <c r="C40" s="13">
        <f>'16'!C40</f>
        <v>2888</v>
      </c>
      <c r="D40" s="13">
        <f>'16'!D40</f>
        <v>1978</v>
      </c>
      <c r="E40" s="13">
        <f>'16'!E40</f>
        <v>4866</v>
      </c>
      <c r="F40" s="65">
        <f>'6'!I40</f>
        <v>142</v>
      </c>
      <c r="G40" s="23">
        <f>'6'!H40</f>
        <v>230108.88</v>
      </c>
      <c r="H40" s="65">
        <f>'7'!K40</f>
        <v>0</v>
      </c>
      <c r="I40" s="23">
        <f>'7'!H40</f>
        <v>0</v>
      </c>
      <c r="J40" s="65">
        <f>'8'!S40</f>
        <v>433</v>
      </c>
      <c r="K40" s="23">
        <f>'8'!K40</f>
        <v>3519059.78125</v>
      </c>
      <c r="L40" s="65">
        <f>'9'!I40</f>
        <v>70</v>
      </c>
      <c r="M40" s="23">
        <f>'9'!H40</f>
        <v>600400</v>
      </c>
      <c r="N40" s="65">
        <f>'10'!H40</f>
        <v>184</v>
      </c>
      <c r="O40" s="65">
        <f>'11'!K40</f>
        <v>506</v>
      </c>
      <c r="P40" s="23">
        <f>'11'!Q40</f>
        <v>2014434.6666666667</v>
      </c>
      <c r="Q40" s="65">
        <f>'12'!R40+'12'!S40</f>
        <v>382.65517241379314</v>
      </c>
      <c r="R40" s="65">
        <f>'12'!AB40</f>
        <v>82.081896551724142</v>
      </c>
      <c r="S40" s="206">
        <f>'12'!Q40</f>
        <v>167230</v>
      </c>
      <c r="T40" s="24">
        <f t="shared" si="5"/>
        <v>1717.655172413793</v>
      </c>
      <c r="U40" s="22">
        <f t="shared" si="6"/>
        <v>6531233.3279166669</v>
      </c>
      <c r="V40" s="119">
        <f t="shared" si="7"/>
        <v>0.35299119860538286</v>
      </c>
      <c r="W40" s="22">
        <f t="shared" si="8"/>
        <v>1342.2181109569804</v>
      </c>
      <c r="X40" s="22">
        <f t="shared" si="9"/>
        <v>3802.4124008187455</v>
      </c>
      <c r="Y40" s="1"/>
      <c r="Z40" s="258"/>
    </row>
    <row r="41" spans="1:26" s="11" customFormat="1">
      <c r="A41" s="19" t="s">
        <v>86</v>
      </c>
      <c r="B41" s="58" t="s">
        <v>118</v>
      </c>
      <c r="C41" s="13">
        <f>'16'!C41</f>
        <v>4988</v>
      </c>
      <c r="D41" s="13">
        <f>'16'!D41</f>
        <v>3470</v>
      </c>
      <c r="E41" s="13">
        <f>'16'!E41</f>
        <v>8458</v>
      </c>
      <c r="F41" s="65">
        <f>'6'!I41</f>
        <v>0</v>
      </c>
      <c r="G41" s="23">
        <f>'6'!H41</f>
        <v>0</v>
      </c>
      <c r="H41" s="65">
        <f>'7'!K41</f>
        <v>0</v>
      </c>
      <c r="I41" s="23">
        <f>'7'!H41</f>
        <v>0</v>
      </c>
      <c r="J41" s="65">
        <f>'8'!S41</f>
        <v>371</v>
      </c>
      <c r="K41" s="23">
        <f>'8'!K41</f>
        <v>2418563</v>
      </c>
      <c r="L41" s="65">
        <f>'9'!I41</f>
        <v>185</v>
      </c>
      <c r="M41" s="23">
        <f>'9'!H41</f>
        <v>1007250</v>
      </c>
      <c r="N41" s="65">
        <f>'10'!H41</f>
        <v>306</v>
      </c>
      <c r="O41" s="65">
        <f>'11'!K41</f>
        <v>936</v>
      </c>
      <c r="P41" s="23">
        <f>'11'!Q41</f>
        <v>6506591.5</v>
      </c>
      <c r="Q41" s="65">
        <f>'12'!R41+'12'!S41</f>
        <v>990.95696202531644</v>
      </c>
      <c r="R41" s="65">
        <f>'12'!AB41</f>
        <v>233.87088607594939</v>
      </c>
      <c r="S41" s="206">
        <f>'12'!Q41</f>
        <v>293594</v>
      </c>
      <c r="T41" s="24">
        <f t="shared" si="5"/>
        <v>2788.9569620253164</v>
      </c>
      <c r="U41" s="22">
        <f t="shared" si="6"/>
        <v>10225998.5</v>
      </c>
      <c r="V41" s="119">
        <f t="shared" si="7"/>
        <v>0.32974189666887166</v>
      </c>
      <c r="W41" s="22">
        <f t="shared" si="8"/>
        <v>1209.0326909434855</v>
      </c>
      <c r="X41" s="22">
        <f t="shared" si="9"/>
        <v>3666.6031922464549</v>
      </c>
      <c r="Y41" s="1"/>
      <c r="Z41" s="258"/>
    </row>
    <row r="42" spans="1:26" s="11" customFormat="1">
      <c r="A42" s="19" t="s">
        <v>87</v>
      </c>
      <c r="B42" s="58" t="s">
        <v>118</v>
      </c>
      <c r="C42" s="13">
        <f>'16'!C42</f>
        <v>12632</v>
      </c>
      <c r="D42" s="13">
        <f>'16'!D42</f>
        <v>8774</v>
      </c>
      <c r="E42" s="13">
        <f>'16'!E42</f>
        <v>21406</v>
      </c>
      <c r="F42" s="65">
        <f>'6'!I42</f>
        <v>254</v>
      </c>
      <c r="G42" s="23">
        <f>'6'!H42</f>
        <v>573332.08133971284</v>
      </c>
      <c r="H42" s="65">
        <f>'7'!K42</f>
        <v>0</v>
      </c>
      <c r="I42" s="23">
        <f>'7'!H42</f>
        <v>0</v>
      </c>
      <c r="J42" s="65">
        <f>'8'!S42</f>
        <v>1135</v>
      </c>
      <c r="K42" s="23">
        <f>'8'!K42</f>
        <v>9079243.9260288365</v>
      </c>
      <c r="L42" s="65">
        <f>'9'!I42</f>
        <v>233</v>
      </c>
      <c r="M42" s="23">
        <f>'9'!H42</f>
        <v>1793300</v>
      </c>
      <c r="N42" s="65">
        <f>'10'!H42</f>
        <v>274</v>
      </c>
      <c r="O42" s="65">
        <f>'11'!K42</f>
        <v>2922</v>
      </c>
      <c r="P42" s="23">
        <f>'11'!Q42</f>
        <v>7604428</v>
      </c>
      <c r="Q42" s="65">
        <f>'12'!R42+'12'!S42</f>
        <v>3313.854166666667</v>
      </c>
      <c r="R42" s="65">
        <f>'12'!AB42</f>
        <v>988.41666666666674</v>
      </c>
      <c r="S42" s="206">
        <f>'12'!Q42</f>
        <v>1092469</v>
      </c>
      <c r="T42" s="24">
        <f t="shared" si="5"/>
        <v>8131.854166666667</v>
      </c>
      <c r="U42" s="22">
        <f t="shared" si="6"/>
        <v>20142773.00736855</v>
      </c>
      <c r="V42" s="119">
        <f t="shared" si="7"/>
        <v>0.37988667507552398</v>
      </c>
      <c r="W42" s="22">
        <f t="shared" si="8"/>
        <v>940.98724691061147</v>
      </c>
      <c r="X42" s="22">
        <f t="shared" si="9"/>
        <v>2477.0209345287958</v>
      </c>
      <c r="Y42" s="1"/>
      <c r="Z42" s="258"/>
    </row>
    <row r="43" spans="1:26" s="11" customFormat="1">
      <c r="A43" s="19" t="s">
        <v>88</v>
      </c>
      <c r="B43" s="58" t="s">
        <v>118</v>
      </c>
      <c r="C43" s="13">
        <f>'16'!C43</f>
        <v>9763</v>
      </c>
      <c r="D43" s="13">
        <f>'16'!D43</f>
        <v>6765</v>
      </c>
      <c r="E43" s="13">
        <f>'16'!E43</f>
        <v>16528</v>
      </c>
      <c r="F43" s="65">
        <f>'6'!I43</f>
        <v>349</v>
      </c>
      <c r="G43" s="23">
        <f>'6'!H43</f>
        <v>576191.9306009555</v>
      </c>
      <c r="H43" s="65">
        <f>'7'!K43</f>
        <v>172</v>
      </c>
      <c r="I43" s="23">
        <f>'7'!H43</f>
        <v>451178.07</v>
      </c>
      <c r="J43" s="65">
        <f>'8'!S43</f>
        <v>1087</v>
      </c>
      <c r="K43" s="23">
        <f>'8'!K43</f>
        <v>7916503.6884359997</v>
      </c>
      <c r="L43" s="65">
        <f>'9'!I43</f>
        <v>343</v>
      </c>
      <c r="M43" s="23">
        <f>'9'!H43</f>
        <v>2496200</v>
      </c>
      <c r="N43" s="65">
        <f>'10'!H43</f>
        <v>0</v>
      </c>
      <c r="O43" s="65">
        <f>'11'!K43</f>
        <v>1500</v>
      </c>
      <c r="P43" s="23">
        <f>'11'!Q43</f>
        <v>3046802</v>
      </c>
      <c r="Q43" s="65">
        <f>'12'!R43+'12'!S43</f>
        <v>2674.7501725327811</v>
      </c>
      <c r="R43" s="65">
        <f>'12'!AB43</f>
        <v>527.25672877846785</v>
      </c>
      <c r="S43" s="206">
        <f>'12'!Q43</f>
        <v>617084.1</v>
      </c>
      <c r="T43" s="24">
        <f t="shared" si="5"/>
        <v>6125.7501725327811</v>
      </c>
      <c r="U43" s="22">
        <f t="shared" si="6"/>
        <v>15103959.789036954</v>
      </c>
      <c r="V43" s="119">
        <f t="shared" si="7"/>
        <v>0.37062864064210921</v>
      </c>
      <c r="W43" s="22">
        <f t="shared" si="8"/>
        <v>913.8407423183055</v>
      </c>
      <c r="X43" s="22">
        <f t="shared" si="9"/>
        <v>2465.6506327602974</v>
      </c>
      <c r="Y43" s="1"/>
      <c r="Z43" s="258"/>
    </row>
    <row r="44" spans="1:26" s="11" customFormat="1">
      <c r="A44" s="19" t="s">
        <v>89</v>
      </c>
      <c r="B44" s="58" t="s">
        <v>122</v>
      </c>
      <c r="C44" s="13">
        <f>'16'!C44</f>
        <v>3743</v>
      </c>
      <c r="D44" s="13">
        <f>'16'!D44</f>
        <v>2706</v>
      </c>
      <c r="E44" s="13">
        <f>'16'!E44</f>
        <v>6449</v>
      </c>
      <c r="F44" s="65">
        <f>'6'!I44</f>
        <v>189</v>
      </c>
      <c r="G44" s="23">
        <f>'6'!H44</f>
        <v>314521</v>
      </c>
      <c r="H44" s="65">
        <f>'7'!K44</f>
        <v>66</v>
      </c>
      <c r="I44" s="23">
        <f>'7'!H44</f>
        <v>139272.58124999999</v>
      </c>
      <c r="J44" s="65">
        <f>'8'!S44</f>
        <v>500</v>
      </c>
      <c r="K44" s="23">
        <f>'8'!K44</f>
        <v>3699417.0364793343</v>
      </c>
      <c r="L44" s="65">
        <f>'9'!I44</f>
        <v>134</v>
      </c>
      <c r="M44" s="23">
        <f>'9'!H44</f>
        <v>844953.01204819279</v>
      </c>
      <c r="N44" s="65">
        <f>'10'!H44</f>
        <v>107</v>
      </c>
      <c r="O44" s="65">
        <f>'11'!K44</f>
        <v>811</v>
      </c>
      <c r="P44" s="23">
        <f>'11'!Q44</f>
        <v>1489129.25</v>
      </c>
      <c r="Q44" s="65">
        <f>'12'!R44+'12'!S44</f>
        <v>1352.2283205268934</v>
      </c>
      <c r="R44" s="65">
        <f>'12'!AB44</f>
        <v>215.30625686059275</v>
      </c>
      <c r="S44" s="206">
        <f>'12'!Q44</f>
        <v>300252</v>
      </c>
      <c r="T44" s="24">
        <f t="shared" si="5"/>
        <v>3159.2283205268932</v>
      </c>
      <c r="U44" s="22">
        <f t="shared" si="6"/>
        <v>6787544.8797775265</v>
      </c>
      <c r="V44" s="119">
        <f t="shared" si="7"/>
        <v>0.48987879059185813</v>
      </c>
      <c r="W44" s="22">
        <f t="shared" si="8"/>
        <v>1052.4957171309547</v>
      </c>
      <c r="X44" s="22">
        <f t="shared" si="9"/>
        <v>2148.4819047980382</v>
      </c>
      <c r="Y44" s="1"/>
      <c r="Z44" s="258"/>
    </row>
    <row r="45" spans="1:26" s="11" customFormat="1">
      <c r="A45" s="19" t="s">
        <v>90</v>
      </c>
      <c r="B45" s="58" t="s">
        <v>122</v>
      </c>
      <c r="C45" s="13">
        <f>'16'!C45</f>
        <v>1364</v>
      </c>
      <c r="D45" s="13">
        <f>'16'!D45</f>
        <v>1008</v>
      </c>
      <c r="E45" s="13">
        <f>'16'!E45</f>
        <v>2372</v>
      </c>
      <c r="F45" s="65">
        <f>'6'!I45</f>
        <v>0</v>
      </c>
      <c r="G45" s="23">
        <f>'6'!H45</f>
        <v>0</v>
      </c>
      <c r="H45" s="65">
        <f>'7'!K45</f>
        <v>0</v>
      </c>
      <c r="I45" s="23">
        <f>'7'!H45</f>
        <v>0</v>
      </c>
      <c r="J45" s="65">
        <f>'8'!S45</f>
        <v>153</v>
      </c>
      <c r="K45" s="23">
        <f>'8'!K45</f>
        <v>646826.41328413284</v>
      </c>
      <c r="L45" s="65">
        <f>'9'!I45</f>
        <v>54</v>
      </c>
      <c r="M45" s="23">
        <f>'9'!H45</f>
        <v>402900</v>
      </c>
      <c r="N45" s="65">
        <f>'10'!H45</f>
        <v>190</v>
      </c>
      <c r="O45" s="65">
        <f>'11'!K45</f>
        <v>446</v>
      </c>
      <c r="P45" s="23">
        <f>'11'!Q45</f>
        <v>1109950.75</v>
      </c>
      <c r="Q45" s="65">
        <f>'12'!R45+'12'!S45</f>
        <v>196.7166666666667</v>
      </c>
      <c r="R45" s="65">
        <f>'12'!AB45</f>
        <v>0</v>
      </c>
      <c r="S45" s="206">
        <f>'12'!Q45</f>
        <v>10690</v>
      </c>
      <c r="T45" s="24">
        <f t="shared" si="5"/>
        <v>1039.7166666666667</v>
      </c>
      <c r="U45" s="22">
        <f t="shared" si="6"/>
        <v>2170367.1632841327</v>
      </c>
      <c r="V45" s="119">
        <f t="shared" si="7"/>
        <v>0.43832911748173131</v>
      </c>
      <c r="W45" s="22">
        <f t="shared" si="8"/>
        <v>914.99458823108466</v>
      </c>
      <c r="X45" s="22">
        <f t="shared" si="9"/>
        <v>2087.4602022513818</v>
      </c>
      <c r="Y45" s="1"/>
      <c r="Z45" s="258"/>
    </row>
    <row r="46" spans="1:26" s="11" customFormat="1">
      <c r="A46" s="19" t="s">
        <v>91</v>
      </c>
      <c r="B46" s="58" t="s">
        <v>122</v>
      </c>
      <c r="C46" s="13">
        <f>'16'!C46</f>
        <v>3475</v>
      </c>
      <c r="D46" s="13">
        <f>'16'!D46</f>
        <v>2487</v>
      </c>
      <c r="E46" s="13">
        <f>'16'!E46</f>
        <v>5962</v>
      </c>
      <c r="F46" s="65">
        <f>'6'!I46</f>
        <v>0</v>
      </c>
      <c r="G46" s="23">
        <f>'6'!H46</f>
        <v>0</v>
      </c>
      <c r="H46" s="65">
        <f>'7'!K46</f>
        <v>0</v>
      </c>
      <c r="I46" s="23">
        <f>'7'!H46</f>
        <v>0</v>
      </c>
      <c r="J46" s="65">
        <f>'8'!S46</f>
        <v>433</v>
      </c>
      <c r="K46" s="23">
        <f>'8'!K46</f>
        <v>3505660</v>
      </c>
      <c r="L46" s="65">
        <f>'9'!I46</f>
        <v>110</v>
      </c>
      <c r="M46" s="23">
        <f>'9'!H46</f>
        <v>884800</v>
      </c>
      <c r="N46" s="65">
        <f>'10'!H46</f>
        <v>0</v>
      </c>
      <c r="O46" s="65">
        <f>'11'!K46</f>
        <v>649</v>
      </c>
      <c r="P46" s="23">
        <f>'11'!Q46</f>
        <v>2367050.666666667</v>
      </c>
      <c r="Q46" s="65">
        <f>'12'!R46+'12'!S46</f>
        <v>802.5840455840455</v>
      </c>
      <c r="R46" s="65">
        <f>'12'!AB46</f>
        <v>250.2820512820513</v>
      </c>
      <c r="S46" s="206">
        <f>'12'!Q46</f>
        <v>300763</v>
      </c>
      <c r="T46" s="24">
        <f t="shared" si="5"/>
        <v>1994.5840455840455</v>
      </c>
      <c r="U46" s="22">
        <f t="shared" si="6"/>
        <v>7058273.666666667</v>
      </c>
      <c r="V46" s="119">
        <f t="shared" si="7"/>
        <v>0.33454948768601905</v>
      </c>
      <c r="W46" s="22">
        <f t="shared" si="8"/>
        <v>1183.8768310410378</v>
      </c>
      <c r="X46" s="22">
        <f t="shared" si="9"/>
        <v>3538.7196053700982</v>
      </c>
      <c r="Y46" s="1"/>
      <c r="Z46" s="258"/>
    </row>
    <row r="47" spans="1:26" s="11" customFormat="1">
      <c r="A47" s="19" t="s">
        <v>92</v>
      </c>
      <c r="B47" s="58" t="s">
        <v>122</v>
      </c>
      <c r="C47" s="13">
        <f>'16'!C47</f>
        <v>1725</v>
      </c>
      <c r="D47" s="13">
        <f>'16'!D47</f>
        <v>1197</v>
      </c>
      <c r="E47" s="13">
        <f>'16'!E47</f>
        <v>2922</v>
      </c>
      <c r="F47" s="65">
        <f>'6'!I47</f>
        <v>0</v>
      </c>
      <c r="G47" s="23">
        <f>'6'!H47</f>
        <v>0</v>
      </c>
      <c r="H47" s="65">
        <f>'7'!K47</f>
        <v>33</v>
      </c>
      <c r="I47" s="23">
        <f>'7'!H47</f>
        <v>83069.71315789473</v>
      </c>
      <c r="J47" s="65">
        <f>'8'!S47</f>
        <v>252</v>
      </c>
      <c r="K47" s="23">
        <f>'8'!K47</f>
        <v>2129907.5634615384</v>
      </c>
      <c r="L47" s="65">
        <f>'9'!I47</f>
        <v>74</v>
      </c>
      <c r="M47" s="23">
        <f>'9'!H47</f>
        <v>383150</v>
      </c>
      <c r="N47" s="65">
        <f>'10'!H47</f>
        <v>0</v>
      </c>
      <c r="O47" s="65">
        <f>'11'!K47</f>
        <v>271</v>
      </c>
      <c r="P47" s="23">
        <f>'11'!Q47</f>
        <v>784958.58333333337</v>
      </c>
      <c r="Q47" s="65">
        <f>'12'!R47+'12'!S47</f>
        <v>288.50622406639002</v>
      </c>
      <c r="R47" s="65">
        <f>'12'!AB47</f>
        <v>112.15767634854771</v>
      </c>
      <c r="S47" s="206">
        <f>'12'!Q47</f>
        <v>97680</v>
      </c>
      <c r="T47" s="24">
        <f t="shared" si="5"/>
        <v>918.50622406639002</v>
      </c>
      <c r="U47" s="22">
        <f t="shared" si="6"/>
        <v>3478765.8599527664</v>
      </c>
      <c r="V47" s="119">
        <f t="shared" si="7"/>
        <v>0.31434162356823753</v>
      </c>
      <c r="W47" s="22">
        <f t="shared" si="8"/>
        <v>1190.5427309899953</v>
      </c>
      <c r="X47" s="22">
        <f t="shared" si="9"/>
        <v>3787.4167521169893</v>
      </c>
      <c r="Y47" s="1"/>
      <c r="Z47" s="258"/>
    </row>
    <row r="48" spans="1:26" s="11" customFormat="1">
      <c r="A48" s="19" t="s">
        <v>93</v>
      </c>
      <c r="B48" s="58" t="s">
        <v>122</v>
      </c>
      <c r="C48" s="13">
        <f>'16'!C48</f>
        <v>5043</v>
      </c>
      <c r="D48" s="13">
        <f>'16'!D48</f>
        <v>3645</v>
      </c>
      <c r="E48" s="13">
        <f>'16'!E48</f>
        <v>8688</v>
      </c>
      <c r="F48" s="65">
        <f>'6'!I48</f>
        <v>177</v>
      </c>
      <c r="G48" s="23">
        <f>'6'!H48</f>
        <v>394406.15318918915</v>
      </c>
      <c r="H48" s="65">
        <f>'7'!K48</f>
        <v>0</v>
      </c>
      <c r="I48" s="23">
        <f>'7'!H48</f>
        <v>0</v>
      </c>
      <c r="J48" s="65">
        <f>'8'!S48</f>
        <v>211</v>
      </c>
      <c r="K48" s="23">
        <f>'8'!K48</f>
        <v>1713632</v>
      </c>
      <c r="L48" s="65">
        <f>'9'!I48</f>
        <v>143</v>
      </c>
      <c r="M48" s="23">
        <f>'9'!H48</f>
        <v>837400</v>
      </c>
      <c r="N48" s="65">
        <f>'10'!H48</f>
        <v>0</v>
      </c>
      <c r="O48" s="65">
        <f>'11'!K48</f>
        <v>692</v>
      </c>
      <c r="P48" s="23">
        <f>'11'!Q48</f>
        <v>2720141</v>
      </c>
      <c r="Q48" s="65">
        <f>'12'!R48+'12'!S48</f>
        <v>1649.6494845360826</v>
      </c>
      <c r="R48" s="65">
        <f>'12'!AB48</f>
        <v>609.28659793814438</v>
      </c>
      <c r="S48" s="206">
        <f>'12'!Q48</f>
        <v>409010.05</v>
      </c>
      <c r="T48" s="24">
        <f t="shared" si="5"/>
        <v>2872.6494845360826</v>
      </c>
      <c r="U48" s="22">
        <f t="shared" si="6"/>
        <v>6074589.2031891895</v>
      </c>
      <c r="V48" s="119">
        <f t="shared" si="7"/>
        <v>0.33064565890148279</v>
      </c>
      <c r="W48" s="22">
        <f t="shared" si="8"/>
        <v>699.19304824921608</v>
      </c>
      <c r="X48" s="22">
        <f t="shared" si="9"/>
        <v>2114.6294512747359</v>
      </c>
      <c r="Y48" s="1"/>
      <c r="Z48" s="258"/>
    </row>
    <row r="49" spans="1:26" s="11" customFormat="1">
      <c r="A49" s="19" t="s">
        <v>94</v>
      </c>
      <c r="B49" s="58" t="s">
        <v>118</v>
      </c>
      <c r="C49" s="13">
        <f>'16'!C49</f>
        <v>27985</v>
      </c>
      <c r="D49" s="13">
        <f>'16'!D49</f>
        <v>19320</v>
      </c>
      <c r="E49" s="13">
        <f>'16'!E49</f>
        <v>47305</v>
      </c>
      <c r="F49" s="65">
        <f>'6'!I49</f>
        <v>166</v>
      </c>
      <c r="G49" s="23">
        <f>'6'!H49</f>
        <v>320664.3</v>
      </c>
      <c r="H49" s="65">
        <f>'7'!K49</f>
        <v>0</v>
      </c>
      <c r="I49" s="23">
        <f>'7'!H49</f>
        <v>0</v>
      </c>
      <c r="J49" s="65">
        <f>'8'!S49</f>
        <v>692</v>
      </c>
      <c r="K49" s="23">
        <f>'8'!K49</f>
        <v>5128588.865814697</v>
      </c>
      <c r="L49" s="65">
        <f>'9'!I49</f>
        <v>236</v>
      </c>
      <c r="M49" s="23">
        <f>'9'!H49</f>
        <v>1809100</v>
      </c>
      <c r="N49" s="65">
        <f>'10'!H49</f>
        <v>129</v>
      </c>
      <c r="O49" s="65">
        <f>'11'!K49</f>
        <v>4417</v>
      </c>
      <c r="P49" s="23">
        <f>'11'!Q49</f>
        <v>25323227</v>
      </c>
      <c r="Q49" s="65">
        <f>'12'!R49+'12'!S49</f>
        <v>8671.3275529865132</v>
      </c>
      <c r="R49" s="65">
        <f>'12'!AB49</f>
        <v>2584.0879897238278</v>
      </c>
      <c r="S49" s="206">
        <f>'12'!Q49</f>
        <v>2370119.12</v>
      </c>
      <c r="T49" s="24">
        <f t="shared" si="5"/>
        <v>14311.327552986513</v>
      </c>
      <c r="U49" s="22">
        <f t="shared" si="6"/>
        <v>34951699.285814695</v>
      </c>
      <c r="V49" s="119">
        <f t="shared" si="7"/>
        <v>0.30253308430369968</v>
      </c>
      <c r="W49" s="22">
        <f t="shared" si="8"/>
        <v>738.85845652287696</v>
      </c>
      <c r="X49" s="22">
        <f t="shared" si="9"/>
        <v>2442.2401874605207</v>
      </c>
      <c r="Y49" s="1"/>
      <c r="Z49" s="258"/>
    </row>
    <row r="50" spans="1:26" s="11" customFormat="1">
      <c r="A50" s="19" t="s">
        <v>95</v>
      </c>
      <c r="B50" s="58" t="s">
        <v>122</v>
      </c>
      <c r="C50" s="13">
        <f>'16'!C50</f>
        <v>660</v>
      </c>
      <c r="D50" s="13">
        <f>'16'!D50</f>
        <v>390</v>
      </c>
      <c r="E50" s="13">
        <f>'16'!E50</f>
        <v>1050</v>
      </c>
      <c r="F50" s="65">
        <f>'6'!I50</f>
        <v>16</v>
      </c>
      <c r="G50" s="23">
        <f>'6'!H50</f>
        <v>31301.211340206188</v>
      </c>
      <c r="H50" s="65">
        <f>'7'!K50</f>
        <v>5</v>
      </c>
      <c r="I50" s="23">
        <f>'7'!H50</f>
        <v>12737.928240740741</v>
      </c>
      <c r="J50" s="65">
        <f>'8'!S50</f>
        <v>94</v>
      </c>
      <c r="K50" s="23">
        <f>'8'!K50</f>
        <v>823700</v>
      </c>
      <c r="L50" s="65">
        <f>'9'!I50</f>
        <v>17</v>
      </c>
      <c r="M50" s="23">
        <f>'9'!H50</f>
        <v>134300</v>
      </c>
      <c r="N50" s="65">
        <f>'10'!H50</f>
        <v>109</v>
      </c>
      <c r="O50" s="65">
        <f>'11'!K50</f>
        <v>86</v>
      </c>
      <c r="P50" s="23">
        <f>'11'!Q50</f>
        <v>1067894.75</v>
      </c>
      <c r="Q50" s="65">
        <f>'12'!R50+'12'!S50</f>
        <v>235.65517241379308</v>
      </c>
      <c r="R50" s="65">
        <f>'12'!AB50</f>
        <v>99.068965517241395</v>
      </c>
      <c r="S50" s="206">
        <f>'12'!Q50</f>
        <v>165040</v>
      </c>
      <c r="T50" s="24">
        <f t="shared" si="5"/>
        <v>562.65517241379303</v>
      </c>
      <c r="U50" s="22">
        <f t="shared" si="6"/>
        <v>2234973.8895809469</v>
      </c>
      <c r="V50" s="119">
        <f t="shared" si="7"/>
        <v>0.53586206896551714</v>
      </c>
      <c r="W50" s="22">
        <f t="shared" si="8"/>
        <v>2128.5465615056637</v>
      </c>
      <c r="X50" s="22">
        <f t="shared" si="9"/>
        <v>3972.191137944933</v>
      </c>
      <c r="Y50" s="1"/>
      <c r="Z50" s="258"/>
    </row>
    <row r="51" spans="1:26" s="11" customFormat="1">
      <c r="A51" s="19" t="s">
        <v>96</v>
      </c>
      <c r="B51" s="58" t="s">
        <v>118</v>
      </c>
      <c r="C51" s="13">
        <f>'16'!C51</f>
        <v>9370</v>
      </c>
      <c r="D51" s="13">
        <f>'16'!D51</f>
        <v>6861</v>
      </c>
      <c r="E51" s="13">
        <f>'16'!E51</f>
        <v>16231</v>
      </c>
      <c r="F51" s="65">
        <f>'6'!I51</f>
        <v>156</v>
      </c>
      <c r="G51" s="23">
        <f>'6'!H51</f>
        <v>352125.21531100478</v>
      </c>
      <c r="H51" s="65">
        <f>'7'!K51</f>
        <v>37</v>
      </c>
      <c r="I51" s="23">
        <f>'7'!H51</f>
        <v>69743.83</v>
      </c>
      <c r="J51" s="65">
        <f>'8'!S51</f>
        <v>68</v>
      </c>
      <c r="K51" s="23">
        <f>'8'!K51</f>
        <v>795328.07397116348</v>
      </c>
      <c r="L51" s="65">
        <f>'9'!I51</f>
        <v>249</v>
      </c>
      <c r="M51" s="23">
        <f>'9'!H51</f>
        <v>1659000</v>
      </c>
      <c r="N51" s="65">
        <f>'10'!H51</f>
        <v>286</v>
      </c>
      <c r="O51" s="65">
        <f>'11'!K51</f>
        <v>1915</v>
      </c>
      <c r="P51" s="23">
        <f>'11'!Q51</f>
        <v>5110541.333333334</v>
      </c>
      <c r="Q51" s="65">
        <f>'12'!R51+'12'!S51</f>
        <v>2369.555625</v>
      </c>
      <c r="R51" s="65">
        <f>'12'!AB51</f>
        <v>532.84125000000006</v>
      </c>
      <c r="S51" s="206">
        <f>'12'!Q51</f>
        <v>763549.4</v>
      </c>
      <c r="T51" s="24">
        <f t="shared" si="5"/>
        <v>5080.555625</v>
      </c>
      <c r="U51" s="22">
        <f t="shared" si="6"/>
        <v>8750287.8526155017</v>
      </c>
      <c r="V51" s="119">
        <f t="shared" si="7"/>
        <v>0.3130155643521656</v>
      </c>
      <c r="W51" s="22">
        <f t="shared" si="8"/>
        <v>539.10959599627267</v>
      </c>
      <c r="X51" s="22">
        <f t="shared" si="9"/>
        <v>1722.3092312104154</v>
      </c>
      <c r="Y51" s="1"/>
      <c r="Z51" s="258"/>
    </row>
    <row r="52" spans="1:26" s="11" customFormat="1">
      <c r="A52" s="19" t="s">
        <v>97</v>
      </c>
      <c r="B52" s="58" t="s">
        <v>122</v>
      </c>
      <c r="C52" s="13">
        <f>'16'!C52</f>
        <v>3098</v>
      </c>
      <c r="D52" s="13">
        <f>'16'!D52</f>
        <v>2175</v>
      </c>
      <c r="E52" s="13">
        <f>'16'!E52</f>
        <v>5273</v>
      </c>
      <c r="F52" s="65">
        <f>'6'!I52</f>
        <v>85</v>
      </c>
      <c r="G52" s="23">
        <f>'6'!H52</f>
        <v>171113.28865979382</v>
      </c>
      <c r="H52" s="65">
        <f>'7'!K52</f>
        <v>59</v>
      </c>
      <c r="I52" s="23">
        <f>'7'!H52</f>
        <v>150307.55324074073</v>
      </c>
      <c r="J52" s="65">
        <f>'8'!S52</f>
        <v>345</v>
      </c>
      <c r="K52" s="23">
        <f>'8'!K52</f>
        <v>2371969</v>
      </c>
      <c r="L52" s="65">
        <f>'9'!I52</f>
        <v>91</v>
      </c>
      <c r="M52" s="23">
        <f>'9'!H52</f>
        <v>703100</v>
      </c>
      <c r="N52" s="65">
        <f>'10'!H52</f>
        <v>241</v>
      </c>
      <c r="O52" s="65">
        <f>'11'!K52</f>
        <v>591</v>
      </c>
      <c r="P52" s="23">
        <f>'11'!Q52</f>
        <v>1609123</v>
      </c>
      <c r="Q52" s="65">
        <f>'12'!R52+'12'!S52</f>
        <v>542.3478260869565</v>
      </c>
      <c r="R52" s="65">
        <f>'12'!AB52</f>
        <v>3.0434782608695654</v>
      </c>
      <c r="S52" s="206">
        <f>'12'!Q52</f>
        <v>80651</v>
      </c>
      <c r="T52" s="24">
        <f t="shared" si="5"/>
        <v>1954.3478260869565</v>
      </c>
      <c r="U52" s="22">
        <f t="shared" si="6"/>
        <v>5086263.8419005349</v>
      </c>
      <c r="V52" s="119">
        <f t="shared" si="7"/>
        <v>0.37063300324046206</v>
      </c>
      <c r="W52" s="22">
        <f t="shared" si="8"/>
        <v>964.58635348009386</v>
      </c>
      <c r="X52" s="22">
        <f t="shared" si="9"/>
        <v>2602.5376721626762</v>
      </c>
      <c r="Y52" s="1"/>
      <c r="Z52" s="258"/>
    </row>
    <row r="53" spans="1:26" s="11" customFormat="1">
      <c r="A53" s="19" t="s">
        <v>98</v>
      </c>
      <c r="B53" s="58" t="s">
        <v>122</v>
      </c>
      <c r="C53" s="13">
        <f>'16'!C53</f>
        <v>1648</v>
      </c>
      <c r="D53" s="13">
        <f>'16'!D53</f>
        <v>1113</v>
      </c>
      <c r="E53" s="13">
        <f>'16'!E53</f>
        <v>2761</v>
      </c>
      <c r="F53" s="65">
        <f>'6'!I53</f>
        <v>31</v>
      </c>
      <c r="G53" s="23">
        <f>'6'!H53</f>
        <v>45077.720243902433</v>
      </c>
      <c r="H53" s="65">
        <f>'7'!K53</f>
        <v>0</v>
      </c>
      <c r="I53" s="23">
        <f>'7'!H53</f>
        <v>0</v>
      </c>
      <c r="J53" s="65">
        <f>'8'!S53</f>
        <v>55</v>
      </c>
      <c r="K53" s="23">
        <f>'8'!K53</f>
        <v>406995.37383177568</v>
      </c>
      <c r="L53" s="65">
        <f>'9'!I53</f>
        <v>15</v>
      </c>
      <c r="M53" s="23">
        <f>'9'!H53</f>
        <v>59250</v>
      </c>
      <c r="N53" s="65">
        <f>'10'!H53</f>
        <v>15</v>
      </c>
      <c r="O53" s="65">
        <f>'11'!K53</f>
        <v>266</v>
      </c>
      <c r="P53" s="23">
        <f>'11'!Q53</f>
        <v>4068019.3333333335</v>
      </c>
      <c r="Q53" s="65">
        <f>'12'!R53+'12'!S53</f>
        <v>320.048</v>
      </c>
      <c r="R53" s="65">
        <f>'12'!AB53</f>
        <v>0</v>
      </c>
      <c r="S53" s="206">
        <f>'12'!Q53</f>
        <v>42750</v>
      </c>
      <c r="T53" s="24">
        <f t="shared" si="5"/>
        <v>702.048</v>
      </c>
      <c r="U53" s="22">
        <f t="shared" si="6"/>
        <v>4622092.4274090119</v>
      </c>
      <c r="V53" s="119">
        <f t="shared" si="7"/>
        <v>0.25427308946034044</v>
      </c>
      <c r="W53" s="22">
        <f t="shared" si="8"/>
        <v>1674.0646241973966</v>
      </c>
      <c r="X53" s="22">
        <f t="shared" si="9"/>
        <v>6583.7270776485539</v>
      </c>
      <c r="Y53" s="1"/>
      <c r="Z53" s="258"/>
    </row>
    <row r="54" spans="1:26" s="11" customFormat="1">
      <c r="A54" s="19" t="s">
        <v>99</v>
      </c>
      <c r="B54" s="58" t="s">
        <v>118</v>
      </c>
      <c r="C54" s="13">
        <f>'16'!C54</f>
        <v>62059</v>
      </c>
      <c r="D54" s="13">
        <f>'16'!D54</f>
        <v>38994</v>
      </c>
      <c r="E54" s="13">
        <f>'16'!E54</f>
        <v>101053</v>
      </c>
      <c r="F54" s="65">
        <f>'6'!I54</f>
        <v>666</v>
      </c>
      <c r="G54" s="23">
        <f>'6'!H54</f>
        <v>1869138</v>
      </c>
      <c r="H54" s="65">
        <f>'7'!K54</f>
        <v>0</v>
      </c>
      <c r="I54" s="23">
        <f>'7'!H54</f>
        <v>0</v>
      </c>
      <c r="J54" s="65">
        <f>'8'!S54</f>
        <v>8216</v>
      </c>
      <c r="K54" s="23">
        <f>'8'!K54</f>
        <v>67011578.181060299</v>
      </c>
      <c r="L54" s="65">
        <f>'9'!I54</f>
        <v>2491</v>
      </c>
      <c r="M54" s="23">
        <f>'9'!H54</f>
        <v>20002750</v>
      </c>
      <c r="N54" s="65">
        <f>'10'!H54</f>
        <v>9708</v>
      </c>
      <c r="O54" s="65">
        <f>'11'!K54</f>
        <v>11113</v>
      </c>
      <c r="P54" s="23">
        <f>'11'!Q54</f>
        <v>48770201</v>
      </c>
      <c r="Q54" s="65">
        <f>'12'!R54+'12'!S54</f>
        <v>19894.148371476862</v>
      </c>
      <c r="R54" s="65">
        <f>'12'!AB54</f>
        <v>3388.5448814581332</v>
      </c>
      <c r="S54" s="206">
        <f>'12'!Q54</f>
        <v>3632219.55</v>
      </c>
      <c r="T54" s="24">
        <f t="shared" si="5"/>
        <v>52088.148371476862</v>
      </c>
      <c r="U54" s="22">
        <f t="shared" si="6"/>
        <v>141285886.73106033</v>
      </c>
      <c r="V54" s="119">
        <f t="shared" si="7"/>
        <v>0.51545375566758889</v>
      </c>
      <c r="W54" s="22">
        <f t="shared" si="8"/>
        <v>1398.1364900701644</v>
      </c>
      <c r="X54" s="22">
        <f t="shared" si="9"/>
        <v>2712.4382637572808</v>
      </c>
      <c r="Y54" s="1"/>
      <c r="Z54" s="258"/>
    </row>
    <row r="55" spans="1:26" s="11" customFormat="1">
      <c r="A55" s="19" t="s">
        <v>100</v>
      </c>
      <c r="B55" s="58" t="s">
        <v>122</v>
      </c>
      <c r="C55" s="13">
        <f>'16'!C55</f>
        <v>1650</v>
      </c>
      <c r="D55" s="13">
        <f>'16'!D55</f>
        <v>1173</v>
      </c>
      <c r="E55" s="13">
        <f>'16'!E55</f>
        <v>2823</v>
      </c>
      <c r="F55" s="65">
        <f>'6'!I55</f>
        <v>8</v>
      </c>
      <c r="G55" s="23">
        <f>'6'!H55</f>
        <v>17826.266810810812</v>
      </c>
      <c r="H55" s="65">
        <f>'7'!K55</f>
        <v>0</v>
      </c>
      <c r="I55" s="23">
        <f>'7'!H55</f>
        <v>0</v>
      </c>
      <c r="J55" s="65">
        <f>'8'!S55</f>
        <v>113</v>
      </c>
      <c r="K55" s="23">
        <f>'8'!K55</f>
        <v>802525.71851464431</v>
      </c>
      <c r="L55" s="65">
        <f>'9'!I55</f>
        <v>53</v>
      </c>
      <c r="M55" s="23">
        <f>'9'!H55</f>
        <v>204700</v>
      </c>
      <c r="N55" s="65">
        <f>'10'!H55</f>
        <v>101</v>
      </c>
      <c r="O55" s="65">
        <f>'11'!K55</f>
        <v>270</v>
      </c>
      <c r="P55" s="23">
        <f>'11'!Q55</f>
        <v>2720141</v>
      </c>
      <c r="Q55" s="65">
        <f>'12'!R55+'12'!S55</f>
        <v>332.71144278606965</v>
      </c>
      <c r="R55" s="65">
        <f>'12'!AB55</f>
        <v>164.80099502487562</v>
      </c>
      <c r="S55" s="206">
        <f>'12'!Q55</f>
        <v>141613.6</v>
      </c>
      <c r="T55" s="24">
        <f t="shared" si="5"/>
        <v>877.71144278606971</v>
      </c>
      <c r="U55" s="22">
        <f t="shared" si="6"/>
        <v>3886806.5853254553</v>
      </c>
      <c r="V55" s="119">
        <f t="shared" si="7"/>
        <v>0.31091443244281602</v>
      </c>
      <c r="W55" s="22">
        <f t="shared" si="8"/>
        <v>1376.8354889569448</v>
      </c>
      <c r="X55" s="22">
        <f t="shared" si="9"/>
        <v>4428.3421587712073</v>
      </c>
      <c r="Y55" s="1"/>
      <c r="Z55" s="258"/>
    </row>
    <row r="56" spans="1:26" s="11" customFormat="1">
      <c r="A56" s="19" t="s">
        <v>101</v>
      </c>
      <c r="B56" s="58" t="s">
        <v>122</v>
      </c>
      <c r="C56" s="13">
        <f>'16'!C56</f>
        <v>574</v>
      </c>
      <c r="D56" s="13">
        <f>'16'!D56</f>
        <v>400</v>
      </c>
      <c r="E56" s="13">
        <f>'16'!E56</f>
        <v>974</v>
      </c>
      <c r="F56" s="65">
        <f>'6'!I56</f>
        <v>0</v>
      </c>
      <c r="G56" s="23">
        <f>'6'!H56</f>
        <v>0</v>
      </c>
      <c r="H56" s="65">
        <f>'7'!K56</f>
        <v>0</v>
      </c>
      <c r="I56" s="23">
        <f>'7'!H56</f>
        <v>0</v>
      </c>
      <c r="J56" s="65">
        <f>'8'!S56</f>
        <v>44</v>
      </c>
      <c r="K56" s="23">
        <f>'8'!K56</f>
        <v>186015.43911439113</v>
      </c>
      <c r="L56" s="65">
        <f>'9'!I56</f>
        <v>23</v>
      </c>
      <c r="M56" s="23">
        <f>'9'!H56</f>
        <v>130350</v>
      </c>
      <c r="N56" s="65">
        <f>'10'!H56</f>
        <v>106</v>
      </c>
      <c r="O56" s="65">
        <f>'11'!K56</f>
        <v>145</v>
      </c>
      <c r="P56" s="23">
        <f>'11'!Q56</f>
        <v>928544.75</v>
      </c>
      <c r="Q56" s="65">
        <f>'12'!R56+'12'!S56</f>
        <v>40.645161290322577</v>
      </c>
      <c r="R56" s="65">
        <f>'12'!AB56</f>
        <v>3.225806451612903</v>
      </c>
      <c r="S56" s="206">
        <f>'12'!Q56</f>
        <v>4160</v>
      </c>
      <c r="T56" s="24">
        <f t="shared" si="5"/>
        <v>358.64516129032256</v>
      </c>
      <c r="U56" s="22">
        <f t="shared" si="6"/>
        <v>1249070.1891143911</v>
      </c>
      <c r="V56" s="119">
        <f t="shared" si="7"/>
        <v>0.36821885142743588</v>
      </c>
      <c r="W56" s="22">
        <f t="shared" si="8"/>
        <v>1282.4129251687793</v>
      </c>
      <c r="X56" s="22">
        <f t="shared" si="9"/>
        <v>3482.7465247837854</v>
      </c>
      <c r="Y56" s="1"/>
      <c r="Z56" s="258"/>
    </row>
    <row r="57" spans="1:26" s="11" customFormat="1">
      <c r="A57" s="19" t="s">
        <v>102</v>
      </c>
      <c r="B57" s="58" t="s">
        <v>122</v>
      </c>
      <c r="C57" s="13">
        <f>'16'!C57</f>
        <v>4471</v>
      </c>
      <c r="D57" s="13">
        <f>'16'!D57</f>
        <v>3240</v>
      </c>
      <c r="E57" s="13">
        <f>'16'!E57</f>
        <v>7711</v>
      </c>
      <c r="F57" s="65">
        <f>'6'!I57</f>
        <v>119</v>
      </c>
      <c r="G57" s="23">
        <f>'6'!H57</f>
        <v>242320.18</v>
      </c>
      <c r="H57" s="65">
        <f>'7'!K57</f>
        <v>0</v>
      </c>
      <c r="I57" s="23">
        <f>'7'!H57</f>
        <v>0</v>
      </c>
      <c r="J57" s="65">
        <f>'8'!S57</f>
        <v>437</v>
      </c>
      <c r="K57" s="23">
        <f>'8'!K57</f>
        <v>3098387</v>
      </c>
      <c r="L57" s="65">
        <f>'9'!I57</f>
        <v>97</v>
      </c>
      <c r="M57" s="23">
        <f>'9'!H57</f>
        <v>750500</v>
      </c>
      <c r="N57" s="65">
        <f>'10'!H57</f>
        <v>156</v>
      </c>
      <c r="O57" s="65">
        <f>'11'!K57</f>
        <v>1014</v>
      </c>
      <c r="P57" s="23">
        <f>'11'!Q57</f>
        <v>3901427</v>
      </c>
      <c r="Q57" s="65">
        <f>'12'!R57+'12'!S57</f>
        <v>710.83636363636367</v>
      </c>
      <c r="R57" s="65">
        <f>'12'!AB57</f>
        <v>211.41818181818181</v>
      </c>
      <c r="S57" s="206">
        <f>'12'!Q57</f>
        <v>177331</v>
      </c>
      <c r="T57" s="24">
        <f t="shared" si="5"/>
        <v>2533.8363636363638</v>
      </c>
      <c r="U57" s="22">
        <f t="shared" si="6"/>
        <v>8169965.1799999997</v>
      </c>
      <c r="V57" s="119">
        <f t="shared" si="7"/>
        <v>0.32860022871694511</v>
      </c>
      <c r="W57" s="22">
        <f t="shared" si="8"/>
        <v>1059.520837764233</v>
      </c>
      <c r="X57" s="22">
        <f t="shared" si="9"/>
        <v>3224.3460143081634</v>
      </c>
      <c r="Y57" s="1"/>
      <c r="Z57" s="258"/>
    </row>
    <row r="58" spans="1:26" s="11" customFormat="1">
      <c r="A58" s="19" t="s">
        <v>103</v>
      </c>
      <c r="B58" s="58" t="s">
        <v>122</v>
      </c>
      <c r="C58" s="13">
        <f>'16'!C58</f>
        <v>1362</v>
      </c>
      <c r="D58" s="13">
        <f>'16'!D58</f>
        <v>1062</v>
      </c>
      <c r="E58" s="13">
        <f>'16'!E58</f>
        <v>2424</v>
      </c>
      <c r="F58" s="65">
        <f>'6'!I58</f>
        <v>11</v>
      </c>
      <c r="G58" s="23">
        <f>'6'!H58</f>
        <v>22954.221649484534</v>
      </c>
      <c r="H58" s="65">
        <f>'7'!K58</f>
        <v>0</v>
      </c>
      <c r="I58" s="23">
        <f>'7'!H58</f>
        <v>0</v>
      </c>
      <c r="J58" s="65">
        <f>'8'!S58</f>
        <v>121</v>
      </c>
      <c r="K58" s="23">
        <f>'8'!K58</f>
        <v>1027233.825</v>
      </c>
      <c r="L58" s="65">
        <f>'9'!I58</f>
        <v>0</v>
      </c>
      <c r="M58" s="23">
        <f>'9'!H58</f>
        <v>0</v>
      </c>
      <c r="N58" s="65">
        <f>'10'!H58</f>
        <v>0</v>
      </c>
      <c r="O58" s="65">
        <f>'11'!K58</f>
        <v>218</v>
      </c>
      <c r="P58" s="23">
        <f>'11'!Q58</f>
        <v>1067894.75</v>
      </c>
      <c r="Q58" s="65">
        <f>'12'!R58+'12'!S58</f>
        <v>312.10588235294119</v>
      </c>
      <c r="R58" s="65">
        <f>'12'!AB58</f>
        <v>103.81764705882352</v>
      </c>
      <c r="S58" s="206">
        <f>'12'!Q58</f>
        <v>120935</v>
      </c>
      <c r="T58" s="24">
        <f t="shared" si="5"/>
        <v>662.10588235294119</v>
      </c>
      <c r="U58" s="22">
        <f t="shared" si="6"/>
        <v>2239017.7966494844</v>
      </c>
      <c r="V58" s="119">
        <f t="shared" si="7"/>
        <v>0.27314599106969523</v>
      </c>
      <c r="W58" s="22">
        <f t="shared" si="8"/>
        <v>923.68720983889625</v>
      </c>
      <c r="X58" s="22">
        <f t="shared" si="9"/>
        <v>3381.6612362551959</v>
      </c>
      <c r="Y58" s="1"/>
      <c r="Z58" s="258"/>
    </row>
    <row r="59" spans="1:26" s="11" customFormat="1">
      <c r="A59" s="19" t="s">
        <v>104</v>
      </c>
      <c r="B59" s="58" t="s">
        <v>122</v>
      </c>
      <c r="C59" s="13">
        <f>'16'!C59</f>
        <v>2195</v>
      </c>
      <c r="D59" s="13">
        <f>'16'!D59</f>
        <v>1507</v>
      </c>
      <c r="E59" s="13">
        <f>'16'!E59</f>
        <v>3702</v>
      </c>
      <c r="F59" s="65">
        <f>'6'!I59</f>
        <v>0</v>
      </c>
      <c r="G59" s="23">
        <f>'6'!H59</f>
        <v>0</v>
      </c>
      <c r="H59" s="65">
        <f>'7'!K59</f>
        <v>0</v>
      </c>
      <c r="I59" s="23">
        <f>'7'!H59</f>
        <v>0</v>
      </c>
      <c r="J59" s="65">
        <f>'8'!S59</f>
        <v>163</v>
      </c>
      <c r="K59" s="23">
        <f>'8'!K59</f>
        <v>1415537</v>
      </c>
      <c r="L59" s="65">
        <f>'9'!I59</f>
        <v>123</v>
      </c>
      <c r="M59" s="23">
        <f>'9'!H59</f>
        <v>801850</v>
      </c>
      <c r="N59" s="65">
        <f>'10'!H59</f>
        <v>149</v>
      </c>
      <c r="O59" s="65">
        <f>'11'!K59</f>
        <v>356</v>
      </c>
      <c r="P59" s="23">
        <f>'11'!Q59</f>
        <v>1591305.75</v>
      </c>
      <c r="Q59" s="65">
        <f>'12'!R59+'12'!S59</f>
        <v>333.61643835616439</v>
      </c>
      <c r="R59" s="65">
        <f>'12'!AB59</f>
        <v>0</v>
      </c>
      <c r="S59" s="206">
        <f>'12'!Q59</f>
        <v>31941</v>
      </c>
      <c r="T59" s="24">
        <f t="shared" si="5"/>
        <v>1124.6164383561645</v>
      </c>
      <c r="U59" s="22">
        <f t="shared" si="6"/>
        <v>3840633.75</v>
      </c>
      <c r="V59" s="119">
        <f t="shared" si="7"/>
        <v>0.30378617999896396</v>
      </c>
      <c r="W59" s="22">
        <f t="shared" si="8"/>
        <v>1037.4483387358184</v>
      </c>
      <c r="X59" s="22">
        <f t="shared" si="9"/>
        <v>3415.0610101465336</v>
      </c>
      <c r="Y59" s="1"/>
      <c r="Z59" s="258"/>
    </row>
    <row r="60" spans="1:26" s="11" customFormat="1">
      <c r="A60" s="19" t="s">
        <v>105</v>
      </c>
      <c r="B60" s="58" t="s">
        <v>122</v>
      </c>
      <c r="C60" s="13">
        <f>'16'!C60</f>
        <v>153</v>
      </c>
      <c r="D60" s="13">
        <f>'16'!D60</f>
        <v>102</v>
      </c>
      <c r="E60" s="13">
        <f>'16'!E60</f>
        <v>255</v>
      </c>
      <c r="F60" s="65">
        <f>'6'!I60</f>
        <v>5</v>
      </c>
      <c r="G60" s="23">
        <f>'6'!H60</f>
        <v>13293.672377622379</v>
      </c>
      <c r="H60" s="65">
        <f>'7'!K60</f>
        <v>0</v>
      </c>
      <c r="I60" s="23">
        <f>'7'!H60</f>
        <v>0</v>
      </c>
      <c r="J60" s="65">
        <f>'8'!S60</f>
        <v>24</v>
      </c>
      <c r="K60" s="23">
        <f>'8'!K60</f>
        <v>199631.22026431718</v>
      </c>
      <c r="L60" s="65">
        <f>'9'!I60</f>
        <v>0</v>
      </c>
      <c r="M60" s="23">
        <f>'9'!H60</f>
        <v>0</v>
      </c>
      <c r="N60" s="65">
        <f>'10'!H60</f>
        <v>0</v>
      </c>
      <c r="O60" s="65">
        <f>'11'!K60</f>
        <v>17</v>
      </c>
      <c r="P60" s="23">
        <f>'11'!Q60</f>
        <v>1220505.75</v>
      </c>
      <c r="Q60" s="65">
        <f>'12'!R60+'12'!S60</f>
        <v>0</v>
      </c>
      <c r="R60" s="65">
        <f>'12'!AB60</f>
        <v>0</v>
      </c>
      <c r="S60" s="206">
        <f>'12'!Q60</f>
        <v>0</v>
      </c>
      <c r="T60" s="24">
        <f t="shared" si="5"/>
        <v>46</v>
      </c>
      <c r="U60" s="22">
        <f t="shared" si="6"/>
        <v>1433430.6426419395</v>
      </c>
      <c r="V60" s="119">
        <f t="shared" si="7"/>
        <v>0.1803921568627451</v>
      </c>
      <c r="W60" s="22">
        <f t="shared" si="8"/>
        <v>5621.296637811527</v>
      </c>
      <c r="X60" s="22">
        <f t="shared" si="9"/>
        <v>31161.535709607379</v>
      </c>
      <c r="Y60" s="1"/>
      <c r="Z60" s="258"/>
    </row>
    <row r="61" spans="1:26" s="11" customFormat="1">
      <c r="A61" s="19" t="s">
        <v>106</v>
      </c>
      <c r="B61" s="58" t="s">
        <v>122</v>
      </c>
      <c r="C61" s="13">
        <f>'16'!C61</f>
        <v>1307</v>
      </c>
      <c r="D61" s="13">
        <f>'16'!D61</f>
        <v>866</v>
      </c>
      <c r="E61" s="13">
        <f>'16'!E61</f>
        <v>2173</v>
      </c>
      <c r="F61" s="65">
        <f>'6'!I61</f>
        <v>36</v>
      </c>
      <c r="G61" s="23">
        <f>'6'!H61</f>
        <v>59177.667917448402</v>
      </c>
      <c r="H61" s="65">
        <f>'7'!K61</f>
        <v>0</v>
      </c>
      <c r="I61" s="23">
        <f>'7'!H61</f>
        <v>0</v>
      </c>
      <c r="J61" s="65">
        <f>'8'!S61</f>
        <v>120</v>
      </c>
      <c r="K61" s="23">
        <f>'8'!K61</f>
        <v>804679.47860878659</v>
      </c>
      <c r="L61" s="65">
        <f>'9'!I61</f>
        <v>76</v>
      </c>
      <c r="M61" s="23">
        <f>'9'!H61</f>
        <v>533250</v>
      </c>
      <c r="N61" s="65">
        <f>'10'!H61</f>
        <v>171</v>
      </c>
      <c r="O61" s="65">
        <f>'11'!K61</f>
        <v>208</v>
      </c>
      <c r="P61" s="23">
        <f>'11'!Q61</f>
        <v>2172925.333333333</v>
      </c>
      <c r="Q61" s="65">
        <f>'12'!R61+'12'!S61</f>
        <v>132.73333333333335</v>
      </c>
      <c r="R61" s="65">
        <f>'12'!AB61</f>
        <v>116.60000000000001</v>
      </c>
      <c r="S61" s="206">
        <f>'12'!Q61</f>
        <v>34816.75</v>
      </c>
      <c r="T61" s="24">
        <f t="shared" si="5"/>
        <v>743.73333333333335</v>
      </c>
      <c r="U61" s="22">
        <f t="shared" si="6"/>
        <v>3604849.2298595682</v>
      </c>
      <c r="V61" s="119">
        <f t="shared" si="7"/>
        <v>0.34226108298818836</v>
      </c>
      <c r="W61" s="22">
        <f t="shared" si="8"/>
        <v>1658.9273952414028</v>
      </c>
      <c r="X61" s="22">
        <f t="shared" si="9"/>
        <v>4846.9647228301828</v>
      </c>
      <c r="Y61" s="1"/>
      <c r="Z61" s="258"/>
    </row>
    <row r="62" spans="1:26" s="11" customFormat="1">
      <c r="A62" s="19" t="s">
        <v>107</v>
      </c>
      <c r="B62" s="58" t="s">
        <v>122</v>
      </c>
      <c r="C62" s="13">
        <f>'16'!C62</f>
        <v>1338</v>
      </c>
      <c r="D62" s="13">
        <f>'16'!D62</f>
        <v>889</v>
      </c>
      <c r="E62" s="13">
        <f>'16'!E62</f>
        <v>2227</v>
      </c>
      <c r="F62" s="65">
        <f>'6'!I62</f>
        <v>0</v>
      </c>
      <c r="G62" s="23">
        <f>'6'!H62</f>
        <v>0</v>
      </c>
      <c r="H62" s="65">
        <f>'7'!K62</f>
        <v>0</v>
      </c>
      <c r="I62" s="23">
        <f>'7'!H62</f>
        <v>0</v>
      </c>
      <c r="J62" s="65">
        <f>'8'!S62</f>
        <v>198</v>
      </c>
      <c r="K62" s="23">
        <f>'8'!K62</f>
        <v>1532560.1607843137</v>
      </c>
      <c r="L62" s="65">
        <f>'9'!I62</f>
        <v>105</v>
      </c>
      <c r="M62" s="23">
        <f>'9'!H62</f>
        <v>774200</v>
      </c>
      <c r="N62" s="65">
        <f>'10'!H62</f>
        <v>0</v>
      </c>
      <c r="O62" s="65">
        <f>'11'!K62</f>
        <v>213</v>
      </c>
      <c r="P62" s="23">
        <f>'11'!Q62</f>
        <v>1233764.25</v>
      </c>
      <c r="Q62" s="65">
        <f>'12'!R62+'12'!S62</f>
        <v>395.92899408284029</v>
      </c>
      <c r="R62" s="65">
        <f>'12'!AB62</f>
        <v>194.94674556213016</v>
      </c>
      <c r="S62" s="206">
        <f>'12'!Q62</f>
        <v>117846</v>
      </c>
      <c r="T62" s="24">
        <f t="shared" si="5"/>
        <v>911.92899408284029</v>
      </c>
      <c r="U62" s="22">
        <f t="shared" si="6"/>
        <v>3658370.4107843135</v>
      </c>
      <c r="V62" s="119">
        <f t="shared" si="7"/>
        <v>0.40948764889215999</v>
      </c>
      <c r="W62" s="22">
        <f t="shared" si="8"/>
        <v>1642.7348050221435</v>
      </c>
      <c r="X62" s="22">
        <f t="shared" si="9"/>
        <v>4011.6834035567294</v>
      </c>
      <c r="Y62" s="1"/>
      <c r="Z62" s="258"/>
    </row>
    <row r="63" spans="1:26" s="11" customFormat="1">
      <c r="A63" s="19" t="s">
        <v>108</v>
      </c>
      <c r="B63" s="58" t="s">
        <v>122</v>
      </c>
      <c r="C63" s="13">
        <f>'16'!C63</f>
        <v>1184</v>
      </c>
      <c r="D63" s="13">
        <f>'16'!D63</f>
        <v>913</v>
      </c>
      <c r="E63" s="13">
        <f>'16'!E63</f>
        <v>2097</v>
      </c>
      <c r="F63" s="65">
        <f>'6'!I63</f>
        <v>0</v>
      </c>
      <c r="G63" s="23">
        <f>'6'!H63</f>
        <v>0</v>
      </c>
      <c r="H63" s="65">
        <f>'7'!K63</f>
        <v>0</v>
      </c>
      <c r="I63" s="23">
        <f>'7'!H63</f>
        <v>0</v>
      </c>
      <c r="J63" s="65">
        <f>'8'!S63</f>
        <v>117</v>
      </c>
      <c r="K63" s="23">
        <f>'8'!K63</f>
        <v>1017647.6115384616</v>
      </c>
      <c r="L63" s="65">
        <f>'9'!I63</f>
        <v>19</v>
      </c>
      <c r="M63" s="23">
        <f>'9'!H63</f>
        <v>75050</v>
      </c>
      <c r="N63" s="65">
        <f>'10'!H63</f>
        <v>20</v>
      </c>
      <c r="O63" s="65">
        <f>'11'!K63</f>
        <v>150</v>
      </c>
      <c r="P63" s="23">
        <f>'11'!Q63</f>
        <v>1067894.75</v>
      </c>
      <c r="Q63" s="65">
        <f>'12'!R63+'12'!S63</f>
        <v>291.86440677966101</v>
      </c>
      <c r="R63" s="65">
        <f>'12'!AB63</f>
        <v>77.13559322033899</v>
      </c>
      <c r="S63" s="206">
        <f>'12'!Q63</f>
        <v>121073</v>
      </c>
      <c r="T63" s="24">
        <f t="shared" si="5"/>
        <v>597.86440677966107</v>
      </c>
      <c r="U63" s="22">
        <f t="shared" si="6"/>
        <v>2281665.3615384614</v>
      </c>
      <c r="V63" s="119">
        <f t="shared" si="7"/>
        <v>0.28510462888872729</v>
      </c>
      <c r="W63" s="22">
        <f t="shared" si="8"/>
        <v>1088.061688859543</v>
      </c>
      <c r="X63" s="22">
        <f t="shared" si="9"/>
        <v>3816.3592541466578</v>
      </c>
      <c r="Y63" s="1"/>
      <c r="Z63" s="258"/>
    </row>
    <row r="64" spans="1:26" s="11" customFormat="1">
      <c r="A64" s="19" t="s">
        <v>124</v>
      </c>
      <c r="B64" s="58" t="s">
        <v>122</v>
      </c>
      <c r="C64" s="13">
        <f>'16'!C64</f>
        <v>1791</v>
      </c>
      <c r="D64" s="13">
        <f>'16'!D64</f>
        <v>1297</v>
      </c>
      <c r="E64" s="13">
        <f>'16'!E64</f>
        <v>3088</v>
      </c>
      <c r="F64" s="65">
        <f>'6'!I64</f>
        <v>0</v>
      </c>
      <c r="G64" s="23">
        <f>'6'!H64</f>
        <v>0</v>
      </c>
      <c r="H64" s="65">
        <f>'7'!K64</f>
        <v>0</v>
      </c>
      <c r="I64" s="23">
        <f>'7'!H64</f>
        <v>0</v>
      </c>
      <c r="J64" s="65">
        <f>'8'!S64</f>
        <v>298</v>
      </c>
      <c r="K64" s="23">
        <f>'8'!K64</f>
        <v>2262108.9919313304</v>
      </c>
      <c r="L64" s="65">
        <f>'9'!I64</f>
        <v>89</v>
      </c>
      <c r="M64" s="23">
        <f>'9'!H64</f>
        <v>856031.84523809527</v>
      </c>
      <c r="N64" s="65">
        <f>'10'!H64</f>
        <v>150</v>
      </c>
      <c r="O64" s="65">
        <f>'11'!K64</f>
        <v>499</v>
      </c>
      <c r="P64" s="23">
        <f>'11'!Q64</f>
        <v>1258847.25</v>
      </c>
      <c r="Q64" s="65">
        <f>'12'!R64+'12'!S64</f>
        <v>300.18274111675123</v>
      </c>
      <c r="R64" s="65">
        <f>'12'!AB64</f>
        <v>158.29949238578678</v>
      </c>
      <c r="S64" s="206">
        <f>'12'!Q64</f>
        <v>205807</v>
      </c>
      <c r="T64" s="24">
        <f t="shared" si="5"/>
        <v>1336.1827411167512</v>
      </c>
      <c r="U64" s="22">
        <f t="shared" si="6"/>
        <v>4582795.0871694256</v>
      </c>
      <c r="V64" s="119">
        <f t="shared" si="7"/>
        <v>0.43270166486941425</v>
      </c>
      <c r="W64" s="22">
        <f t="shared" si="8"/>
        <v>1484.0657665704098</v>
      </c>
      <c r="X64" s="22">
        <f t="shared" si="9"/>
        <v>3429.766712402848</v>
      </c>
      <c r="Y64" s="1"/>
      <c r="Z64" s="258"/>
    </row>
    <row r="65" spans="1:26" s="11" customFormat="1">
      <c r="A65" s="19" t="s">
        <v>109</v>
      </c>
      <c r="B65" s="58" t="s">
        <v>122</v>
      </c>
      <c r="C65" s="13">
        <f>'16'!C65</f>
        <v>1254</v>
      </c>
      <c r="D65" s="13">
        <f>'16'!D65</f>
        <v>834</v>
      </c>
      <c r="E65" s="13">
        <f>'16'!E65</f>
        <v>2088</v>
      </c>
      <c r="F65" s="65">
        <f>'6'!I65</f>
        <v>0</v>
      </c>
      <c r="G65" s="23">
        <f>'6'!H65</f>
        <v>0</v>
      </c>
      <c r="H65" s="65">
        <f>'7'!K65</f>
        <v>0</v>
      </c>
      <c r="I65" s="23">
        <f>'7'!H65</f>
        <v>0</v>
      </c>
      <c r="J65" s="65">
        <f>'8'!S65</f>
        <v>184</v>
      </c>
      <c r="K65" s="23">
        <f>'8'!K65</f>
        <v>1329046.72</v>
      </c>
      <c r="L65" s="65">
        <f>'9'!I65</f>
        <v>15</v>
      </c>
      <c r="M65" s="23">
        <f>'9'!H65</f>
        <v>126400</v>
      </c>
      <c r="N65" s="65">
        <f>'10'!H65</f>
        <v>0</v>
      </c>
      <c r="O65" s="65">
        <f>'11'!K65</f>
        <v>360</v>
      </c>
      <c r="P65" s="23">
        <f>'11'!Q65</f>
        <v>1804215.6666666667</v>
      </c>
      <c r="Q65" s="65">
        <f>'12'!R65+'12'!S65</f>
        <v>143.75221238938053</v>
      </c>
      <c r="R65" s="65">
        <f>'12'!AB65</f>
        <v>58.159292035398224</v>
      </c>
      <c r="S65" s="206">
        <f>'12'!Q65</f>
        <v>48830</v>
      </c>
      <c r="T65" s="24">
        <f t="shared" si="5"/>
        <v>702.75221238938047</v>
      </c>
      <c r="U65" s="22">
        <f t="shared" si="6"/>
        <v>3308492.3866666667</v>
      </c>
      <c r="V65" s="119">
        <f t="shared" si="7"/>
        <v>0.33656715152748107</v>
      </c>
      <c r="W65" s="22">
        <f t="shared" si="8"/>
        <v>1584.5270051085568</v>
      </c>
      <c r="X65" s="22">
        <f t="shared" si="9"/>
        <v>4707.9074648768228</v>
      </c>
      <c r="Y65" s="1"/>
      <c r="Z65" s="258"/>
    </row>
    <row r="66" spans="1:26" s="11" customFormat="1">
      <c r="A66" s="19" t="s">
        <v>110</v>
      </c>
      <c r="B66" s="58" t="s">
        <v>122</v>
      </c>
      <c r="C66" s="13">
        <f>'16'!C66</f>
        <v>6218</v>
      </c>
      <c r="D66" s="13">
        <f>'16'!D66</f>
        <v>4338</v>
      </c>
      <c r="E66" s="13">
        <f>'16'!E66</f>
        <v>10556</v>
      </c>
      <c r="F66" s="65">
        <f>'6'!I66</f>
        <v>0</v>
      </c>
      <c r="G66" s="23">
        <f>'6'!H66</f>
        <v>0</v>
      </c>
      <c r="H66" s="65">
        <f>'7'!K66</f>
        <v>39</v>
      </c>
      <c r="I66" s="23">
        <f>'7'!H66</f>
        <v>109364.23698795181</v>
      </c>
      <c r="J66" s="65">
        <f>'8'!S66</f>
        <v>514</v>
      </c>
      <c r="K66" s="23">
        <f>'8'!K66</f>
        <v>5824359.427927928</v>
      </c>
      <c r="L66" s="65">
        <f>'9'!I66</f>
        <v>122</v>
      </c>
      <c r="M66" s="23">
        <f>'9'!H66</f>
        <v>963800</v>
      </c>
      <c r="N66" s="65">
        <f>'10'!H66</f>
        <v>0</v>
      </c>
      <c r="O66" s="65">
        <f>'11'!K66</f>
        <v>1189</v>
      </c>
      <c r="P66" s="23">
        <f>'11'!Q66</f>
        <v>3246598</v>
      </c>
      <c r="Q66" s="65">
        <f>'12'!R66+'12'!S66</f>
        <v>1111.1253761283851</v>
      </c>
      <c r="R66" s="65">
        <f>'12'!AB66</f>
        <v>400.60982948846538</v>
      </c>
      <c r="S66" s="206">
        <f>'12'!Q66</f>
        <v>508170</v>
      </c>
      <c r="T66" s="24">
        <f t="shared" si="5"/>
        <v>2975.1253761283851</v>
      </c>
      <c r="U66" s="22">
        <f t="shared" si="6"/>
        <v>10652291.66491588</v>
      </c>
      <c r="V66" s="119">
        <f t="shared" si="7"/>
        <v>0.28184211596517478</v>
      </c>
      <c r="W66" s="22">
        <f t="shared" si="8"/>
        <v>1009.1219841716446</v>
      </c>
      <c r="X66" s="22">
        <f t="shared" si="9"/>
        <v>3580.4513485001457</v>
      </c>
      <c r="Y66" s="1"/>
      <c r="Z66" s="258"/>
    </row>
    <row r="67" spans="1:26" s="11" customFormat="1">
      <c r="A67" s="19" t="s">
        <v>111</v>
      </c>
      <c r="B67" s="58" t="s">
        <v>122</v>
      </c>
      <c r="C67" s="13">
        <f>'16'!C67</f>
        <v>1238</v>
      </c>
      <c r="D67" s="13">
        <f>'16'!D67</f>
        <v>944</v>
      </c>
      <c r="E67" s="13">
        <f>'16'!E67</f>
        <v>2182</v>
      </c>
      <c r="F67" s="65">
        <f>'6'!I67</f>
        <v>32</v>
      </c>
      <c r="G67" s="23">
        <f>'6'!H67</f>
        <v>53797.879924953093</v>
      </c>
      <c r="H67" s="65">
        <f>'7'!K67</f>
        <v>0</v>
      </c>
      <c r="I67" s="23">
        <f>'7'!H67</f>
        <v>0</v>
      </c>
      <c r="J67" s="65">
        <f>'8'!S67</f>
        <v>172</v>
      </c>
      <c r="K67" s="23">
        <f>'8'!K67</f>
        <v>1129378.340097629</v>
      </c>
      <c r="L67" s="65">
        <f>'9'!I67</f>
        <v>67</v>
      </c>
      <c r="M67" s="23">
        <f>'9'!H67</f>
        <v>395566.66666666663</v>
      </c>
      <c r="N67" s="65">
        <f>'10'!H67</f>
        <v>111</v>
      </c>
      <c r="O67" s="65">
        <f>'11'!K67</f>
        <v>233</v>
      </c>
      <c r="P67" s="23">
        <f>'11'!Q67</f>
        <v>2981645.333333333</v>
      </c>
      <c r="Q67" s="65">
        <f>'12'!R67+'12'!S67</f>
        <v>297.71428571428572</v>
      </c>
      <c r="R67" s="65">
        <f>'12'!AB67</f>
        <v>140</v>
      </c>
      <c r="S67" s="206">
        <f>'12'!Q67</f>
        <v>129457.8</v>
      </c>
      <c r="T67" s="24">
        <f t="shared" si="5"/>
        <v>912.71428571428578</v>
      </c>
      <c r="U67" s="22">
        <f t="shared" si="6"/>
        <v>4689846.0200225813</v>
      </c>
      <c r="V67" s="119">
        <f t="shared" si="7"/>
        <v>0.4182925232421108</v>
      </c>
      <c r="W67" s="22">
        <f t="shared" si="8"/>
        <v>2149.3336480396797</v>
      </c>
      <c r="X67" s="22">
        <f t="shared" si="9"/>
        <v>5138.3506245356184</v>
      </c>
      <c r="Y67" s="1"/>
      <c r="Z67" s="258"/>
    </row>
    <row r="68" spans="1:26" s="11" customFormat="1">
      <c r="A68" s="19" t="s">
        <v>112</v>
      </c>
      <c r="B68" s="58" t="s">
        <v>118</v>
      </c>
      <c r="C68" s="13">
        <f>'16'!C68</f>
        <v>10239</v>
      </c>
      <c r="D68" s="13">
        <f>'16'!D68</f>
        <v>7432</v>
      </c>
      <c r="E68" s="13">
        <f>'16'!E68</f>
        <v>17671</v>
      </c>
      <c r="F68" s="65">
        <f>'6'!I68</f>
        <v>0</v>
      </c>
      <c r="G68" s="23">
        <f>'6'!H68</f>
        <v>0</v>
      </c>
      <c r="H68" s="65">
        <f>'7'!K68</f>
        <v>50</v>
      </c>
      <c r="I68" s="23">
        <f>'7'!H68</f>
        <v>135716.25</v>
      </c>
      <c r="J68" s="65">
        <f>'8'!S68</f>
        <v>863</v>
      </c>
      <c r="K68" s="23">
        <f>'8'!K68</f>
        <v>6657252</v>
      </c>
      <c r="L68" s="65">
        <f>'9'!I68</f>
        <v>230</v>
      </c>
      <c r="M68" s="23">
        <f>'9'!H68</f>
        <v>1452850</v>
      </c>
      <c r="N68" s="65">
        <f>'10'!H68</f>
        <v>5</v>
      </c>
      <c r="O68" s="65">
        <f>'11'!K68</f>
        <v>2226</v>
      </c>
      <c r="P68" s="23">
        <f>'11'!Q68</f>
        <v>7147086</v>
      </c>
      <c r="Q68" s="65">
        <f>'12'!R68+'12'!S68</f>
        <v>2048.9676616915422</v>
      </c>
      <c r="R68" s="65">
        <f>'12'!AB68</f>
        <v>691.08706467661693</v>
      </c>
      <c r="S68" s="206">
        <f>'12'!Q68</f>
        <v>565022.32000000007</v>
      </c>
      <c r="T68" s="24">
        <f t="shared" si="5"/>
        <v>5422.9676616915422</v>
      </c>
      <c r="U68" s="22">
        <f t="shared" si="6"/>
        <v>15957926.57</v>
      </c>
      <c r="V68" s="119">
        <f t="shared" si="7"/>
        <v>0.30688515996217203</v>
      </c>
      <c r="W68" s="22">
        <f t="shared" si="8"/>
        <v>903.05735781789372</v>
      </c>
      <c r="X68" s="22">
        <f t="shared" si="9"/>
        <v>2942.6556759186674</v>
      </c>
      <c r="Y68" s="1"/>
      <c r="Z68" s="258"/>
    </row>
    <row r="69" spans="1:26" s="11" customFormat="1">
      <c r="A69" s="19" t="s">
        <v>113</v>
      </c>
      <c r="B69" s="58" t="s">
        <v>122</v>
      </c>
      <c r="C69" s="13">
        <f>'16'!C69</f>
        <v>871</v>
      </c>
      <c r="D69" s="13">
        <f>'16'!D69</f>
        <v>650</v>
      </c>
      <c r="E69" s="13">
        <f>'16'!E69</f>
        <v>1521</v>
      </c>
      <c r="F69" s="65">
        <f>'6'!I69</f>
        <v>75</v>
      </c>
      <c r="G69" s="23">
        <f>'6'!H69</f>
        <v>188770.14776223779</v>
      </c>
      <c r="H69" s="65">
        <f>'7'!K69</f>
        <v>0</v>
      </c>
      <c r="I69" s="23">
        <f>'7'!H69</f>
        <v>0</v>
      </c>
      <c r="J69" s="65">
        <f>'8'!S69</f>
        <v>64</v>
      </c>
      <c r="K69" s="23">
        <f>'8'!K69</f>
        <v>479115.06156400079</v>
      </c>
      <c r="L69" s="65">
        <f>'9'!I69</f>
        <v>8</v>
      </c>
      <c r="M69" s="23">
        <f>'9'!H69</f>
        <v>149831.13207547169</v>
      </c>
      <c r="N69" s="65">
        <f>'10'!H69</f>
        <v>0</v>
      </c>
      <c r="O69" s="65">
        <f>'11'!K69</f>
        <v>121</v>
      </c>
      <c r="P69" s="23">
        <f>'11'!Q69</f>
        <v>3046802</v>
      </c>
      <c r="Q69" s="65">
        <f>'12'!R69+'12'!S69</f>
        <v>89.580357142857153</v>
      </c>
      <c r="R69" s="65">
        <f>'12'!AB69</f>
        <v>37.383928571428577</v>
      </c>
      <c r="S69" s="206">
        <f>'12'!Q69</f>
        <v>27240</v>
      </c>
      <c r="T69" s="24">
        <f t="shared" si="5"/>
        <v>357.58035714285717</v>
      </c>
      <c r="U69" s="22">
        <f t="shared" si="6"/>
        <v>3891758.3414017102</v>
      </c>
      <c r="V69" s="119">
        <f t="shared" si="7"/>
        <v>0.23509556682633606</v>
      </c>
      <c r="W69" s="22">
        <f t="shared" si="8"/>
        <v>2558.6839851424788</v>
      </c>
      <c r="X69" s="22">
        <f t="shared" si="9"/>
        <v>10883.59095700246</v>
      </c>
      <c r="Y69" s="1"/>
      <c r="Z69" s="258"/>
    </row>
    <row r="70" spans="1:26" s="11" customFormat="1">
      <c r="A70" s="19" t="s">
        <v>114</v>
      </c>
      <c r="B70" s="58" t="s">
        <v>118</v>
      </c>
      <c r="C70" s="13">
        <f>'16'!C70</f>
        <v>15734</v>
      </c>
      <c r="D70" s="13">
        <f>'16'!D70</f>
        <v>10858</v>
      </c>
      <c r="E70" s="13">
        <f>'16'!E70</f>
        <v>26592</v>
      </c>
      <c r="F70" s="65">
        <f>'6'!I70</f>
        <v>159</v>
      </c>
      <c r="G70" s="23">
        <f>'6'!H70</f>
        <v>355349.73</v>
      </c>
      <c r="H70" s="65">
        <f>'7'!K70</f>
        <v>33</v>
      </c>
      <c r="I70" s="23">
        <f>'7'!H70</f>
        <v>81715.87470588235</v>
      </c>
      <c r="J70" s="65">
        <f>'8'!S70</f>
        <v>626</v>
      </c>
      <c r="K70" s="23">
        <f>'8'!K70</f>
        <v>5442191</v>
      </c>
      <c r="L70" s="65">
        <f>'9'!I70</f>
        <v>259</v>
      </c>
      <c r="M70" s="23">
        <f>'9'!H70</f>
        <v>1812770.2970297029</v>
      </c>
      <c r="N70" s="65">
        <f>'10'!H70</f>
        <v>137</v>
      </c>
      <c r="O70" s="65">
        <f>'11'!K70</f>
        <v>2711</v>
      </c>
      <c r="P70" s="23">
        <f>'11'!Q70</f>
        <v>5122698.333333334</v>
      </c>
      <c r="Q70" s="65">
        <f>'12'!R70+'12'!S70</f>
        <v>3593.5637805684073</v>
      </c>
      <c r="R70" s="65">
        <f>'12'!AB70</f>
        <v>713.25842696629218</v>
      </c>
      <c r="S70" s="206">
        <f>'12'!Q70</f>
        <v>1168439.25</v>
      </c>
      <c r="T70" s="24">
        <f t="shared" si="5"/>
        <v>7518.5637805684073</v>
      </c>
      <c r="U70" s="22">
        <f t="shared" si="6"/>
        <v>13983164.485068919</v>
      </c>
      <c r="V70" s="119">
        <f t="shared" si="7"/>
        <v>0.2827378076326868</v>
      </c>
      <c r="W70" s="22">
        <f t="shared" si="8"/>
        <v>525.8410230546375</v>
      </c>
      <c r="X70" s="22">
        <f t="shared" si="9"/>
        <v>1859.8185628494841</v>
      </c>
      <c r="Y70" s="1"/>
      <c r="Z70" s="258"/>
    </row>
    <row r="71" spans="1:26">
      <c r="A71" s="462" t="str">
        <f>'2'!A70</f>
        <v>Statewide Total</v>
      </c>
      <c r="B71" s="482"/>
      <c r="C71" s="14">
        <f>'16'!C71</f>
        <v>432581</v>
      </c>
      <c r="D71" s="14">
        <f>'16'!D71</f>
        <v>296957</v>
      </c>
      <c r="E71" s="14">
        <f>'16'!E71</f>
        <v>729538</v>
      </c>
      <c r="F71" s="112">
        <f>'6'!I71</f>
        <v>5126</v>
      </c>
      <c r="G71" s="113">
        <f>'6'!H71</f>
        <v>10738820.159999998</v>
      </c>
      <c r="H71" s="112">
        <f>'7'!K71</f>
        <v>1297</v>
      </c>
      <c r="I71" s="113">
        <f>'7'!H71</f>
        <v>3274612.0599999991</v>
      </c>
      <c r="J71" s="112">
        <f>'8'!S71</f>
        <v>37325</v>
      </c>
      <c r="K71" s="113">
        <f>'8'!K71</f>
        <v>295554405</v>
      </c>
      <c r="L71" s="112">
        <f>'9'!I71</f>
        <v>11359</v>
      </c>
      <c r="M71" s="113">
        <f>'9'!H71</f>
        <v>79762818</v>
      </c>
      <c r="N71" s="112">
        <f>'10'!H71</f>
        <v>19140</v>
      </c>
      <c r="O71" s="112">
        <f>'11'!K71</f>
        <v>82914</v>
      </c>
      <c r="P71" s="113">
        <f>'11'!Q71</f>
        <v>338291495</v>
      </c>
      <c r="Q71" s="112">
        <f>'12'!R71+'12'!S71</f>
        <v>107464.732020025</v>
      </c>
      <c r="R71" s="112">
        <f>'12'!AB71</f>
        <v>28584.802381393158</v>
      </c>
      <c r="S71" s="31">
        <f>SUM(S4:S70)</f>
        <v>31438237.450000003</v>
      </c>
      <c r="T71" s="14">
        <f>F71+H71+J71+L71+N71+O71+Q71</f>
        <v>264625.73202002503</v>
      </c>
      <c r="U71" s="31">
        <f t="shared" si="6"/>
        <v>759060387.67000008</v>
      </c>
      <c r="V71" s="118">
        <f t="shared" si="7"/>
        <v>0.36273056649554242</v>
      </c>
      <c r="W71" s="31">
        <f t="shared" si="8"/>
        <v>1040.4672377175693</v>
      </c>
      <c r="X71" s="31">
        <f t="shared" si="9"/>
        <v>2868.4299968702958</v>
      </c>
    </row>
    <row r="72" spans="1:26">
      <c r="A72" s="484" t="str">
        <f>'16'!A72:AE72</f>
        <v>* 2010 County population estimates from PA Data Center, Penn State University</v>
      </c>
      <c r="B72" s="484"/>
      <c r="C72" s="484"/>
      <c r="D72" s="484"/>
      <c r="E72" s="484"/>
      <c r="F72" s="484"/>
      <c r="G72" s="484"/>
      <c r="H72" s="484"/>
      <c r="I72" s="484"/>
      <c r="J72" s="484"/>
      <c r="K72" s="484"/>
      <c r="L72" s="484"/>
      <c r="M72" s="484"/>
      <c r="N72" s="484"/>
      <c r="O72" s="484"/>
      <c r="P72" s="484"/>
      <c r="Q72" s="484"/>
      <c r="R72" s="484"/>
      <c r="S72" s="484"/>
      <c r="T72" s="484"/>
      <c r="U72" s="484"/>
      <c r="V72" s="484"/>
      <c r="W72" s="484"/>
      <c r="X72" s="484"/>
    </row>
    <row r="73" spans="1:26">
      <c r="A73" s="21" t="s">
        <v>256</v>
      </c>
      <c r="V73" s="25"/>
    </row>
    <row r="74" spans="1:26">
      <c r="A74" s="21" t="s">
        <v>257</v>
      </c>
    </row>
    <row r="75" spans="1:26">
      <c r="G75" s="105"/>
    </row>
  </sheetData>
  <mergeCells count="11">
    <mergeCell ref="A72:X72"/>
    <mergeCell ref="A71:B71"/>
    <mergeCell ref="O2:P2"/>
    <mergeCell ref="L2:M2"/>
    <mergeCell ref="A1:X1"/>
    <mergeCell ref="A2:E2"/>
    <mergeCell ref="T2:X2"/>
    <mergeCell ref="Q2:S2"/>
    <mergeCell ref="J2:K2"/>
    <mergeCell ref="H2:I2"/>
    <mergeCell ref="F2:G2"/>
  </mergeCells>
  <phoneticPr fontId="3" type="noConversion"/>
  <pageMargins left="0.3" right="0.3" top="0.5" bottom="0.5" header="0.25" footer="0.25"/>
  <pageSetup fitToHeight="2" orientation="landscape" verticalDpi="1200" r:id="rId1"/>
  <headerFooter alignWithMargins="0">
    <oddHeader>&amp;LEarly Childhood Education Programs:&amp;C&amp;"Arial,Bold"Funding and Children Served</oddHeader>
    <oddFooter>&amp;L&amp;8Prepared by:  Office of Child Development and Early Learning&amp;C&amp;8&amp;P&amp;R&amp;8Updated: 11/1/2011</oddFooter>
  </headerFooter>
</worksheet>
</file>

<file path=xl/worksheets/sheet7.xml><?xml version="1.0" encoding="utf-8"?>
<worksheet xmlns="http://schemas.openxmlformats.org/spreadsheetml/2006/main" xmlns:r="http://schemas.openxmlformats.org/officeDocument/2006/relationships">
  <sheetPr codeName="Sheet7" enableFormatConditionsCalculation="0">
    <tabColor indexed="61"/>
  </sheetPr>
  <dimension ref="A1:K78"/>
  <sheetViews>
    <sheetView zoomScaleNormal="100" workbookViewId="0">
      <pane xSplit="1" ySplit="3" topLeftCell="B4" activePane="bottomRight" state="frozen"/>
      <selection pane="topRight" activeCell="B1" sqref="B1"/>
      <selection pane="bottomLeft" activeCell="A4" sqref="A4"/>
      <selection pane="bottomRight" activeCell="F61" sqref="F61"/>
    </sheetView>
  </sheetViews>
  <sheetFormatPr defaultRowHeight="11.25"/>
  <cols>
    <col min="1" max="1" width="14.7109375" style="21" customWidth="1"/>
    <col min="2" max="2" width="12" style="21" customWidth="1"/>
    <col min="3" max="5" width="9.28515625" style="21" customWidth="1"/>
    <col min="6" max="6" width="36.28515625" style="84" customWidth="1"/>
    <col min="7" max="7" width="8.7109375" style="1" customWidth="1"/>
    <col min="8" max="8" width="12.7109375" style="84" bestFit="1" customWidth="1"/>
    <col min="9" max="9" width="8.7109375" style="1" customWidth="1"/>
    <col min="10" max="10" width="13.42578125" style="1" bestFit="1" customWidth="1"/>
    <col min="11" max="11" width="11.140625" style="1" bestFit="1" customWidth="1"/>
    <col min="12" max="12" width="7.85546875" style="1" bestFit="1" customWidth="1"/>
    <col min="13" max="16384" width="9.140625" style="1"/>
  </cols>
  <sheetData>
    <row r="1" spans="1:11">
      <c r="A1" s="497" t="str">
        <f>'Table of Contents'!B11&amp;":  "&amp;'Table of Contents'!C11</f>
        <v>Tab 6:  Nurse Family Partnership Reach Data</v>
      </c>
      <c r="B1" s="497"/>
      <c r="C1" s="497"/>
      <c r="D1" s="497"/>
      <c r="E1" s="497"/>
      <c r="F1" s="497"/>
      <c r="G1" s="497"/>
      <c r="H1" s="497"/>
      <c r="I1" s="497"/>
      <c r="J1" s="497"/>
    </row>
    <row r="2" spans="1:11" ht="12">
      <c r="A2" s="498" t="s">
        <v>258</v>
      </c>
      <c r="B2" s="499"/>
      <c r="C2" s="499"/>
      <c r="D2" s="499"/>
      <c r="E2" s="499"/>
      <c r="F2" s="496" t="s">
        <v>170</v>
      </c>
      <c r="G2" s="496"/>
      <c r="H2" s="496"/>
      <c r="I2" s="496"/>
      <c r="J2" s="496"/>
    </row>
    <row r="3" spans="1:11" ht="48" customHeight="1">
      <c r="A3" s="251" t="str">
        <f>'1'!A2</f>
        <v>County</v>
      </c>
      <c r="B3" s="433" t="str">
        <f>'1'!C2</f>
        <v>County Classification</v>
      </c>
      <c r="C3" s="252" t="str">
        <f>'16'!C2</f>
        <v># of Children Ages 0-2*</v>
      </c>
      <c r="D3" s="252" t="str">
        <f>'16'!D2</f>
        <v># of Children Ages 3-4*</v>
      </c>
      <c r="E3" s="252" t="str">
        <f>'16'!E2</f>
        <v># of Children Under 5*</v>
      </c>
      <c r="F3" s="311" t="s">
        <v>169</v>
      </c>
      <c r="G3" s="242" t="s">
        <v>166</v>
      </c>
      <c r="H3" s="386" t="s">
        <v>177</v>
      </c>
      <c r="I3" s="242" t="s">
        <v>39</v>
      </c>
      <c r="J3" s="253" t="s">
        <v>16</v>
      </c>
    </row>
    <row r="4" spans="1:11" ht="11.25" customHeight="1">
      <c r="A4" s="19" t="s">
        <v>50</v>
      </c>
      <c r="B4" s="213" t="s">
        <v>122</v>
      </c>
      <c r="C4" s="13">
        <f>'16'!C4</f>
        <v>3260</v>
      </c>
      <c r="D4" s="13">
        <f>'16'!D4</f>
        <v>2334</v>
      </c>
      <c r="E4" s="13">
        <f>'16'!E4</f>
        <v>5594</v>
      </c>
      <c r="F4" s="315"/>
      <c r="G4" s="132"/>
      <c r="H4" s="391"/>
      <c r="I4" s="132"/>
      <c r="J4" s="214">
        <f t="shared" ref="J4" si="0">I4/C4</f>
        <v>0</v>
      </c>
      <c r="K4" s="143"/>
    </row>
    <row r="5" spans="1:11" ht="11.25" customHeight="1">
      <c r="A5" s="19" t="s">
        <v>51</v>
      </c>
      <c r="B5" s="213" t="s">
        <v>118</v>
      </c>
      <c r="C5" s="13">
        <f>'16'!C5</f>
        <v>38336</v>
      </c>
      <c r="D5" s="13">
        <f>'16'!D5</f>
        <v>25304</v>
      </c>
      <c r="E5" s="13">
        <f>'16'!E5</f>
        <v>63640</v>
      </c>
      <c r="F5" s="315" t="s">
        <v>682</v>
      </c>
      <c r="G5" s="315">
        <v>1</v>
      </c>
      <c r="H5" s="443">
        <v>293766.40000000002</v>
      </c>
      <c r="I5" s="132">
        <v>159</v>
      </c>
      <c r="J5" s="214">
        <f>I5/C5</f>
        <v>4.1475375626043405E-3</v>
      </c>
      <c r="K5" s="143"/>
    </row>
    <row r="6" spans="1:11" ht="11.25" customHeight="1">
      <c r="A6" s="19" t="s">
        <v>52</v>
      </c>
      <c r="B6" s="213" t="s">
        <v>122</v>
      </c>
      <c r="C6" s="13">
        <f>'16'!C6</f>
        <v>2129</v>
      </c>
      <c r="D6" s="13">
        <f>'16'!D6</f>
        <v>1476</v>
      </c>
      <c r="E6" s="13">
        <f>'16'!E6</f>
        <v>3605</v>
      </c>
      <c r="F6" s="132"/>
      <c r="G6" s="132"/>
      <c r="H6" s="391"/>
      <c r="I6" s="132"/>
      <c r="J6" s="214">
        <f t="shared" ref="J6:J69" si="1">I6/C6</f>
        <v>0</v>
      </c>
      <c r="K6" s="143"/>
    </row>
    <row r="7" spans="1:11" ht="11.25" customHeight="1">
      <c r="A7" s="19" t="s">
        <v>53</v>
      </c>
      <c r="B7" s="213" t="s">
        <v>118</v>
      </c>
      <c r="C7" s="13">
        <f>'16'!C7</f>
        <v>5417</v>
      </c>
      <c r="D7" s="13">
        <f>'16'!D7</f>
        <v>3549</v>
      </c>
      <c r="E7" s="13">
        <f>'16'!E7</f>
        <v>8966</v>
      </c>
      <c r="F7" s="132"/>
      <c r="G7" s="132"/>
      <c r="H7" s="391"/>
      <c r="I7" s="132"/>
      <c r="J7" s="214">
        <f t="shared" si="1"/>
        <v>0</v>
      </c>
      <c r="K7" s="143"/>
    </row>
    <row r="8" spans="1:11">
      <c r="A8" s="19" t="s">
        <v>54</v>
      </c>
      <c r="B8" s="213" t="s">
        <v>122</v>
      </c>
      <c r="C8" s="13">
        <f>'16'!C8</f>
        <v>1561</v>
      </c>
      <c r="D8" s="13">
        <f>'16'!D8</f>
        <v>1066</v>
      </c>
      <c r="E8" s="13">
        <f>'16'!E8</f>
        <v>2627</v>
      </c>
      <c r="F8" s="132"/>
      <c r="G8" s="132"/>
      <c r="H8" s="391"/>
      <c r="I8" s="132"/>
      <c r="J8" s="214">
        <f t="shared" si="1"/>
        <v>0</v>
      </c>
      <c r="K8" s="143"/>
    </row>
    <row r="9" spans="1:11" ht="11.25" customHeight="1">
      <c r="A9" s="19" t="s">
        <v>55</v>
      </c>
      <c r="B9" s="213" t="s">
        <v>118</v>
      </c>
      <c r="C9" s="13">
        <f>'16'!C9</f>
        <v>14834</v>
      </c>
      <c r="D9" s="13">
        <f>'16'!D9</f>
        <v>10454</v>
      </c>
      <c r="E9" s="13">
        <f>'16'!E9</f>
        <v>25288</v>
      </c>
      <c r="F9" s="315" t="s">
        <v>683</v>
      </c>
      <c r="G9" s="315">
        <v>1</v>
      </c>
      <c r="H9" s="444">
        <v>427064.84</v>
      </c>
      <c r="I9" s="132">
        <v>270</v>
      </c>
      <c r="J9" s="214">
        <f t="shared" si="1"/>
        <v>1.820142914925172E-2</v>
      </c>
      <c r="K9" s="143"/>
    </row>
    <row r="10" spans="1:11" ht="11.25" customHeight="1">
      <c r="A10" s="19" t="s">
        <v>56</v>
      </c>
      <c r="B10" s="213" t="s">
        <v>122</v>
      </c>
      <c r="C10" s="13">
        <f>'16'!C10</f>
        <v>4316</v>
      </c>
      <c r="D10" s="13">
        <f>'16'!D10</f>
        <v>2911</v>
      </c>
      <c r="E10" s="13">
        <f>'16'!E10</f>
        <v>7227</v>
      </c>
      <c r="F10" s="315" t="s">
        <v>684</v>
      </c>
      <c r="G10" s="315">
        <v>1</v>
      </c>
      <c r="H10" s="443">
        <v>431619.85275154008</v>
      </c>
      <c r="I10" s="132">
        <v>207</v>
      </c>
      <c r="J10" s="214">
        <f t="shared" si="1"/>
        <v>4.7961075069508807E-2</v>
      </c>
      <c r="K10" s="143"/>
    </row>
    <row r="11" spans="1:11" ht="11.25" customHeight="1">
      <c r="A11" s="19" t="s">
        <v>57</v>
      </c>
      <c r="B11" s="213" t="s">
        <v>122</v>
      </c>
      <c r="C11" s="13">
        <f>'16'!C11</f>
        <v>2246</v>
      </c>
      <c r="D11" s="13">
        <f>'16'!D11</f>
        <v>1518</v>
      </c>
      <c r="E11" s="13">
        <f>'16'!E11</f>
        <v>3764</v>
      </c>
      <c r="F11" s="315" t="s">
        <v>685</v>
      </c>
      <c r="G11" s="315">
        <v>1</v>
      </c>
      <c r="H11" s="443">
        <v>178135.20986013988</v>
      </c>
      <c r="I11" s="132">
        <v>71</v>
      </c>
      <c r="J11" s="214">
        <f t="shared" si="1"/>
        <v>3.1611754229741766E-2</v>
      </c>
      <c r="K11" s="143"/>
    </row>
    <row r="12" spans="1:11" ht="11.25" customHeight="1">
      <c r="A12" s="19" t="s">
        <v>259</v>
      </c>
      <c r="B12" s="213" t="s">
        <v>118</v>
      </c>
      <c r="C12" s="13">
        <f>'16'!C12</f>
        <v>19766</v>
      </c>
      <c r="D12" s="13">
        <f>'16'!D12</f>
        <v>14384</v>
      </c>
      <c r="E12" s="13">
        <f>'16'!E12</f>
        <v>34150</v>
      </c>
      <c r="F12" s="132"/>
      <c r="G12" s="132"/>
      <c r="H12" s="391"/>
      <c r="I12" s="132"/>
      <c r="J12" s="214">
        <f t="shared" si="1"/>
        <v>0</v>
      </c>
      <c r="K12" s="143"/>
    </row>
    <row r="13" spans="1:11" ht="11.25" customHeight="1">
      <c r="A13" s="19" t="s">
        <v>58</v>
      </c>
      <c r="B13" s="213" t="s">
        <v>122</v>
      </c>
      <c r="C13" s="13">
        <f>'16'!C13</f>
        <v>5721</v>
      </c>
      <c r="D13" s="13">
        <f>'16'!D13</f>
        <v>4262</v>
      </c>
      <c r="E13" s="13">
        <f>'16'!E13</f>
        <v>9983</v>
      </c>
      <c r="F13" s="132"/>
      <c r="G13" s="132"/>
      <c r="H13" s="391"/>
      <c r="I13" s="132"/>
      <c r="J13" s="214">
        <f t="shared" si="1"/>
        <v>0</v>
      </c>
      <c r="K13" s="143"/>
    </row>
    <row r="14" spans="1:11" ht="11.25" customHeight="1">
      <c r="A14" s="19" t="s">
        <v>59</v>
      </c>
      <c r="B14" s="213" t="s">
        <v>122</v>
      </c>
      <c r="C14" s="13">
        <f>'16'!C14</f>
        <v>4199</v>
      </c>
      <c r="D14" s="13">
        <f>'16'!D14</f>
        <v>3044</v>
      </c>
      <c r="E14" s="13">
        <f>'16'!E14</f>
        <v>7243</v>
      </c>
      <c r="F14" s="315" t="s">
        <v>684</v>
      </c>
      <c r="G14" s="315">
        <v>1</v>
      </c>
      <c r="H14" s="445">
        <v>216852.48640657082</v>
      </c>
      <c r="I14" s="132">
        <v>104</v>
      </c>
      <c r="J14" s="214">
        <f t="shared" si="1"/>
        <v>2.4767801857585141E-2</v>
      </c>
      <c r="K14" s="143"/>
    </row>
    <row r="15" spans="1:11" ht="11.25" customHeight="1">
      <c r="A15" s="19" t="s">
        <v>60</v>
      </c>
      <c r="B15" s="213" t="s">
        <v>122</v>
      </c>
      <c r="C15" s="13">
        <f>'16'!C15</f>
        <v>139</v>
      </c>
      <c r="D15" s="13">
        <f>'16'!D15</f>
        <v>80</v>
      </c>
      <c r="E15" s="13">
        <f>'16'!E15</f>
        <v>219</v>
      </c>
      <c r="F15" s="132"/>
      <c r="G15" s="132"/>
      <c r="H15" s="391"/>
      <c r="I15" s="132"/>
      <c r="J15" s="214">
        <f t="shared" si="1"/>
        <v>0</v>
      </c>
      <c r="K15" s="143"/>
    </row>
    <row r="16" spans="1:11" ht="11.25" customHeight="1">
      <c r="A16" s="19" t="s">
        <v>61</v>
      </c>
      <c r="B16" s="213" t="s">
        <v>122</v>
      </c>
      <c r="C16" s="13">
        <f>'16'!C16</f>
        <v>2045</v>
      </c>
      <c r="D16" s="13">
        <f>'16'!D16</f>
        <v>1442</v>
      </c>
      <c r="E16" s="13">
        <f>'16'!E16</f>
        <v>3487</v>
      </c>
      <c r="F16" s="315" t="s">
        <v>686</v>
      </c>
      <c r="G16" s="315">
        <v>1</v>
      </c>
      <c r="H16" s="443">
        <v>18057.703349282296</v>
      </c>
      <c r="I16" s="132">
        <v>8</v>
      </c>
      <c r="J16" s="214">
        <f t="shared" si="1"/>
        <v>3.9119804400977991E-3</v>
      </c>
      <c r="K16" s="143"/>
    </row>
    <row r="17" spans="1:11" ht="11.25" customHeight="1">
      <c r="A17" s="19" t="s">
        <v>62</v>
      </c>
      <c r="B17" s="213" t="s">
        <v>122</v>
      </c>
      <c r="C17" s="13">
        <f>'16'!C17</f>
        <v>4001</v>
      </c>
      <c r="D17" s="13">
        <f>'16'!D17</f>
        <v>2770</v>
      </c>
      <c r="E17" s="13">
        <f>'16'!E17</f>
        <v>6771</v>
      </c>
      <c r="F17" s="315" t="s">
        <v>684</v>
      </c>
      <c r="G17" s="315">
        <v>1</v>
      </c>
      <c r="H17" s="443">
        <v>156384.00462012322</v>
      </c>
      <c r="I17" s="132">
        <v>75</v>
      </c>
      <c r="J17" s="214">
        <f t="shared" si="1"/>
        <v>1.8745313671582105E-2</v>
      </c>
      <c r="K17" s="143"/>
    </row>
    <row r="18" spans="1:11" ht="11.25" customHeight="1">
      <c r="A18" s="19" t="s">
        <v>63</v>
      </c>
      <c r="B18" s="213" t="s">
        <v>118</v>
      </c>
      <c r="C18" s="13">
        <f>'16'!C18</f>
        <v>17963</v>
      </c>
      <c r="D18" s="13">
        <f>'16'!D18</f>
        <v>13163</v>
      </c>
      <c r="E18" s="13">
        <f>'16'!E18</f>
        <v>31126</v>
      </c>
      <c r="F18" s="315" t="s">
        <v>687</v>
      </c>
      <c r="G18" s="315">
        <v>1</v>
      </c>
      <c r="H18" s="444">
        <v>356520</v>
      </c>
      <c r="I18" s="132">
        <v>152</v>
      </c>
      <c r="J18" s="214">
        <f t="shared" si="1"/>
        <v>8.4618382230139729E-3</v>
      </c>
      <c r="K18" s="143"/>
    </row>
    <row r="19" spans="1:11" ht="11.25" customHeight="1">
      <c r="A19" s="19" t="s">
        <v>64</v>
      </c>
      <c r="B19" s="213" t="s">
        <v>122</v>
      </c>
      <c r="C19" s="13">
        <f>'16'!C19</f>
        <v>1226</v>
      </c>
      <c r="D19" s="13">
        <f>'16'!D19</f>
        <v>827</v>
      </c>
      <c r="E19" s="13">
        <f>'16'!E19</f>
        <v>2053</v>
      </c>
      <c r="F19" s="132"/>
      <c r="G19" s="132"/>
      <c r="H19" s="391"/>
      <c r="I19" s="132"/>
      <c r="J19" s="214">
        <f t="shared" si="1"/>
        <v>0</v>
      </c>
      <c r="K19" s="143"/>
    </row>
    <row r="20" spans="1:11" ht="11.25" customHeight="1">
      <c r="A20" s="19" t="s">
        <v>65</v>
      </c>
      <c r="B20" s="213" t="s">
        <v>122</v>
      </c>
      <c r="C20" s="13">
        <f>'16'!C20</f>
        <v>2393</v>
      </c>
      <c r="D20" s="13">
        <f>'16'!D20</f>
        <v>1660</v>
      </c>
      <c r="E20" s="13">
        <f>'16'!E20</f>
        <v>4053</v>
      </c>
      <c r="F20" s="315" t="s">
        <v>704</v>
      </c>
      <c r="G20" s="315">
        <v>1</v>
      </c>
      <c r="H20" s="443">
        <v>109782.83107438016</v>
      </c>
      <c r="I20" s="132">
        <v>42</v>
      </c>
      <c r="J20" s="214">
        <f t="shared" si="1"/>
        <v>1.7551190973673213E-2</v>
      </c>
      <c r="K20" s="143"/>
    </row>
    <row r="21" spans="1:11" ht="11.25" customHeight="1">
      <c r="A21" s="19" t="s">
        <v>66</v>
      </c>
      <c r="B21" s="213" t="s">
        <v>122</v>
      </c>
      <c r="C21" s="13">
        <f>'16'!C21</f>
        <v>1301</v>
      </c>
      <c r="D21" s="13">
        <f>'16'!D21</f>
        <v>904</v>
      </c>
      <c r="E21" s="13">
        <f>'16'!E21</f>
        <v>2205</v>
      </c>
      <c r="F21" s="132"/>
      <c r="G21" s="132"/>
      <c r="H21" s="391"/>
      <c r="I21" s="132"/>
      <c r="J21" s="214">
        <f t="shared" si="1"/>
        <v>0</v>
      </c>
      <c r="K21" s="143"/>
    </row>
    <row r="22" spans="1:11" ht="11.25" customHeight="1">
      <c r="A22" s="19" t="s">
        <v>67</v>
      </c>
      <c r="B22" s="213" t="s">
        <v>122</v>
      </c>
      <c r="C22" s="13">
        <f>'16'!C22</f>
        <v>1869</v>
      </c>
      <c r="D22" s="13">
        <f>'16'!D22</f>
        <v>1351</v>
      </c>
      <c r="E22" s="13">
        <f>'16'!E22</f>
        <v>3220</v>
      </c>
      <c r="F22" s="315" t="s">
        <v>688</v>
      </c>
      <c r="G22" s="315">
        <v>1</v>
      </c>
      <c r="H22" s="443">
        <v>162766.29896907217</v>
      </c>
      <c r="I22" s="132">
        <v>81</v>
      </c>
      <c r="J22" s="214">
        <f t="shared" si="1"/>
        <v>4.3338683788121987E-2</v>
      </c>
      <c r="K22" s="143"/>
    </row>
    <row r="23" spans="1:11" ht="11.25" customHeight="1">
      <c r="A23" s="19" t="s">
        <v>68</v>
      </c>
      <c r="B23" s="213" t="s">
        <v>122</v>
      </c>
      <c r="C23" s="13">
        <f>'16'!C23</f>
        <v>2942</v>
      </c>
      <c r="D23" s="13">
        <f>'16'!D23</f>
        <v>2128</v>
      </c>
      <c r="E23" s="13">
        <f>'16'!E23</f>
        <v>5070</v>
      </c>
      <c r="F23" s="132"/>
      <c r="G23" s="132"/>
      <c r="H23" s="391"/>
      <c r="I23" s="132"/>
      <c r="J23" s="214">
        <f t="shared" si="1"/>
        <v>0</v>
      </c>
      <c r="K23" s="143"/>
    </row>
    <row r="24" spans="1:11" ht="11.25" customHeight="1">
      <c r="A24" s="19" t="s">
        <v>69</v>
      </c>
      <c r="B24" s="213" t="s">
        <v>118</v>
      </c>
      <c r="C24" s="13">
        <f>'16'!C24</f>
        <v>7514</v>
      </c>
      <c r="D24" s="13">
        <f>'16'!D24</f>
        <v>5219</v>
      </c>
      <c r="E24" s="13">
        <f>'16'!E24</f>
        <v>12733</v>
      </c>
      <c r="F24" s="315" t="s">
        <v>689</v>
      </c>
      <c r="G24" s="315">
        <v>1</v>
      </c>
      <c r="H24" s="443">
        <v>82383.419756097559</v>
      </c>
      <c r="I24" s="132">
        <v>58</v>
      </c>
      <c r="J24" s="214">
        <f t="shared" si="1"/>
        <v>7.7189246739419745E-3</v>
      </c>
      <c r="K24" s="143"/>
    </row>
    <row r="25" spans="1:11" ht="11.25" customHeight="1">
      <c r="A25" s="19" t="s">
        <v>70</v>
      </c>
      <c r="B25" s="213" t="s">
        <v>118</v>
      </c>
      <c r="C25" s="13">
        <f>'16'!C25</f>
        <v>10076</v>
      </c>
      <c r="D25" s="13">
        <f>'16'!D25</f>
        <v>6718</v>
      </c>
      <c r="E25" s="13">
        <f>'16'!E25</f>
        <v>16794</v>
      </c>
      <c r="F25" s="315" t="s">
        <v>690</v>
      </c>
      <c r="G25" s="315">
        <v>1</v>
      </c>
      <c r="H25" s="443">
        <v>338198.50758620689</v>
      </c>
      <c r="I25" s="132">
        <v>144</v>
      </c>
      <c r="J25" s="214">
        <f t="shared" si="1"/>
        <v>1.4291385470424772E-2</v>
      </c>
      <c r="K25" s="143"/>
    </row>
    <row r="26" spans="1:11" ht="11.25" customHeight="1">
      <c r="A26" s="19" t="s">
        <v>71</v>
      </c>
      <c r="B26" s="213" t="s">
        <v>118</v>
      </c>
      <c r="C26" s="13">
        <f>'16'!C26</f>
        <v>20123</v>
      </c>
      <c r="D26" s="13">
        <f>'16'!D26</f>
        <v>13856</v>
      </c>
      <c r="E26" s="13">
        <f>'16'!E26</f>
        <v>33979</v>
      </c>
      <c r="F26" s="315" t="s">
        <v>691</v>
      </c>
      <c r="G26" s="315">
        <v>1</v>
      </c>
      <c r="H26" s="444">
        <v>365848</v>
      </c>
      <c r="I26" s="132">
        <v>136</v>
      </c>
      <c r="J26" s="214">
        <f t="shared" si="1"/>
        <v>6.7584356209312727E-3</v>
      </c>
      <c r="K26" s="143"/>
    </row>
    <row r="27" spans="1:11" ht="11.25" customHeight="1">
      <c r="A27" s="19" t="s">
        <v>72</v>
      </c>
      <c r="B27" s="213" t="s">
        <v>122</v>
      </c>
      <c r="C27" s="13">
        <f>'16'!C27</f>
        <v>876</v>
      </c>
      <c r="D27" s="13">
        <f>'16'!D27</f>
        <v>671</v>
      </c>
      <c r="E27" s="13">
        <f>'16'!E27</f>
        <v>1547</v>
      </c>
      <c r="F27" s="315" t="s">
        <v>704</v>
      </c>
      <c r="G27" s="315">
        <v>1</v>
      </c>
      <c r="H27" s="443">
        <v>61752.84247933884</v>
      </c>
      <c r="I27" s="132">
        <v>23</v>
      </c>
      <c r="J27" s="214">
        <f t="shared" si="1"/>
        <v>2.6255707762557076E-2</v>
      </c>
      <c r="K27" s="143"/>
    </row>
    <row r="28" spans="1:11" ht="11.25" customHeight="1">
      <c r="A28" s="19" t="s">
        <v>73</v>
      </c>
      <c r="B28" s="213" t="s">
        <v>118</v>
      </c>
      <c r="C28" s="13">
        <f>'16'!C28</f>
        <v>9893</v>
      </c>
      <c r="D28" s="13">
        <f>'16'!D28</f>
        <v>6864</v>
      </c>
      <c r="E28" s="13">
        <f>'16'!E28</f>
        <v>16757</v>
      </c>
      <c r="F28" s="315" t="s">
        <v>692</v>
      </c>
      <c r="G28" s="315">
        <v>1</v>
      </c>
      <c r="H28" s="444">
        <v>309715.31</v>
      </c>
      <c r="I28" s="132">
        <v>156</v>
      </c>
      <c r="J28" s="214">
        <f t="shared" si="1"/>
        <v>1.5768725361366621E-2</v>
      </c>
      <c r="K28" s="143"/>
    </row>
    <row r="29" spans="1:11" ht="11.25" customHeight="1">
      <c r="A29" s="19" t="s">
        <v>74</v>
      </c>
      <c r="B29" s="213" t="s">
        <v>122</v>
      </c>
      <c r="C29" s="13">
        <f>'16'!C29</f>
        <v>3977</v>
      </c>
      <c r="D29" s="13">
        <f>'16'!D29</f>
        <v>2833</v>
      </c>
      <c r="E29" s="13">
        <f>'16'!E29</f>
        <v>6810</v>
      </c>
      <c r="F29" s="315" t="s">
        <v>693</v>
      </c>
      <c r="G29" s="315">
        <v>1</v>
      </c>
      <c r="H29" s="444">
        <v>356010</v>
      </c>
      <c r="I29" s="132">
        <v>206</v>
      </c>
      <c r="J29" s="214">
        <f t="shared" si="1"/>
        <v>5.1797837566004527E-2</v>
      </c>
      <c r="K29" s="143"/>
    </row>
    <row r="30" spans="1:11" ht="11.25" customHeight="1">
      <c r="A30" s="19" t="s">
        <v>75</v>
      </c>
      <c r="B30" s="213" t="s">
        <v>122</v>
      </c>
      <c r="C30" s="13">
        <f>'16'!C30</f>
        <v>109</v>
      </c>
      <c r="D30" s="13">
        <f>'16'!D30</f>
        <v>73</v>
      </c>
      <c r="E30" s="13">
        <f>'16'!E30</f>
        <v>182</v>
      </c>
      <c r="F30" s="132"/>
      <c r="G30" s="132"/>
      <c r="H30" s="391"/>
      <c r="I30" s="132"/>
      <c r="J30" s="214">
        <f t="shared" si="1"/>
        <v>0</v>
      </c>
      <c r="K30" s="143"/>
    </row>
    <row r="31" spans="1:11" ht="11.25" customHeight="1">
      <c r="A31" s="19" t="s">
        <v>76</v>
      </c>
      <c r="B31" s="213" t="s">
        <v>122</v>
      </c>
      <c r="C31" s="13">
        <f>'16'!C31</f>
        <v>5892</v>
      </c>
      <c r="D31" s="13">
        <f>'16'!D31</f>
        <v>4055</v>
      </c>
      <c r="E31" s="13">
        <f>'16'!E31</f>
        <v>9947</v>
      </c>
      <c r="F31" s="315" t="s">
        <v>690</v>
      </c>
      <c r="G31" s="315">
        <v>1</v>
      </c>
      <c r="H31" s="443">
        <v>70458.022413793107</v>
      </c>
      <c r="I31" s="132">
        <v>30</v>
      </c>
      <c r="J31" s="214">
        <f t="shared" si="1"/>
        <v>5.0916496945010185E-3</v>
      </c>
      <c r="K31" s="143"/>
    </row>
    <row r="32" spans="1:11" ht="11.25" customHeight="1">
      <c r="A32" s="19" t="s">
        <v>77</v>
      </c>
      <c r="B32" s="213" t="s">
        <v>122</v>
      </c>
      <c r="C32" s="13">
        <f>'16'!C32</f>
        <v>547</v>
      </c>
      <c r="D32" s="13">
        <f>'16'!D32</f>
        <v>369</v>
      </c>
      <c r="E32" s="13">
        <f>'16'!E32</f>
        <v>916</v>
      </c>
      <c r="F32" s="132"/>
      <c r="G32" s="132"/>
      <c r="H32" s="391"/>
      <c r="I32" s="132"/>
      <c r="J32" s="214">
        <f t="shared" si="1"/>
        <v>0</v>
      </c>
      <c r="K32" s="143"/>
    </row>
    <row r="33" spans="1:11" ht="11.25" customHeight="1">
      <c r="A33" s="19" t="s">
        <v>78</v>
      </c>
      <c r="B33" s="213" t="s">
        <v>122</v>
      </c>
      <c r="C33" s="13">
        <f>'16'!C33</f>
        <v>1137</v>
      </c>
      <c r="D33" s="13">
        <f>'16'!D33</f>
        <v>811</v>
      </c>
      <c r="E33" s="13">
        <f>'16'!E33</f>
        <v>1948</v>
      </c>
      <c r="F33" s="132"/>
      <c r="G33" s="132"/>
      <c r="H33" s="391"/>
      <c r="I33" s="132"/>
      <c r="J33" s="214">
        <f t="shared" si="1"/>
        <v>0</v>
      </c>
      <c r="K33" s="143"/>
    </row>
    <row r="34" spans="1:11" ht="11.25" customHeight="1">
      <c r="A34" s="19" t="s">
        <v>79</v>
      </c>
      <c r="B34" s="213" t="s">
        <v>122</v>
      </c>
      <c r="C34" s="13">
        <f>'16'!C34</f>
        <v>1478</v>
      </c>
      <c r="D34" s="13">
        <f>'16'!D34</f>
        <v>1019</v>
      </c>
      <c r="E34" s="13">
        <f>'16'!E34</f>
        <v>2497</v>
      </c>
      <c r="F34" s="315" t="s">
        <v>684</v>
      </c>
      <c r="G34" s="315">
        <v>1</v>
      </c>
      <c r="H34" s="443">
        <v>210597.12622176591</v>
      </c>
      <c r="I34" s="132">
        <v>101</v>
      </c>
      <c r="J34" s="214">
        <f t="shared" si="1"/>
        <v>6.833558863328823E-2</v>
      </c>
      <c r="K34" s="143"/>
    </row>
    <row r="35" spans="1:11" ht="11.25" customHeight="1">
      <c r="A35" s="19" t="s">
        <v>80</v>
      </c>
      <c r="B35" s="213" t="s">
        <v>122</v>
      </c>
      <c r="C35" s="13">
        <f>'16'!C35</f>
        <v>2619</v>
      </c>
      <c r="D35" s="13">
        <f>'16'!D35</f>
        <v>1878</v>
      </c>
      <c r="E35" s="13">
        <f>'16'!E35</f>
        <v>4497</v>
      </c>
      <c r="F35" s="132"/>
      <c r="G35" s="132"/>
      <c r="H35" s="391"/>
      <c r="I35" s="132"/>
      <c r="J35" s="214">
        <f t="shared" si="1"/>
        <v>0</v>
      </c>
      <c r="K35" s="143"/>
    </row>
    <row r="36" spans="1:11" ht="11.25" customHeight="1">
      <c r="A36" s="19" t="s">
        <v>81</v>
      </c>
      <c r="B36" s="213" t="s">
        <v>122</v>
      </c>
      <c r="C36" s="13">
        <f>'16'!C36</f>
        <v>1538</v>
      </c>
      <c r="D36" s="13">
        <f>'16'!D36</f>
        <v>1055</v>
      </c>
      <c r="E36" s="13">
        <f>'16'!E36</f>
        <v>2593</v>
      </c>
      <c r="F36" s="315" t="s">
        <v>704</v>
      </c>
      <c r="G36" s="315">
        <v>1</v>
      </c>
      <c r="H36" s="443">
        <v>105208.54644628099</v>
      </c>
      <c r="I36" s="132">
        <v>40</v>
      </c>
      <c r="J36" s="214">
        <f t="shared" si="1"/>
        <v>2.600780234070221E-2</v>
      </c>
      <c r="K36" s="143"/>
    </row>
    <row r="37" spans="1:11" ht="11.25" customHeight="1">
      <c r="A37" s="19" t="s">
        <v>82</v>
      </c>
      <c r="B37" s="213" t="s">
        <v>122</v>
      </c>
      <c r="C37" s="13">
        <f>'16'!C37</f>
        <v>915</v>
      </c>
      <c r="D37" s="13">
        <f>'16'!D37</f>
        <v>644</v>
      </c>
      <c r="E37" s="13">
        <f>'16'!E37</f>
        <v>1559</v>
      </c>
      <c r="F37" s="132"/>
      <c r="G37" s="132"/>
      <c r="H37" s="391"/>
      <c r="I37" s="132"/>
      <c r="J37" s="214">
        <f t="shared" si="1"/>
        <v>0</v>
      </c>
      <c r="K37" s="143"/>
    </row>
    <row r="38" spans="1:11" ht="11.25" customHeight="1">
      <c r="A38" s="19" t="s">
        <v>83</v>
      </c>
      <c r="B38" s="213" t="s">
        <v>118</v>
      </c>
      <c r="C38" s="13">
        <f>'16'!C38</f>
        <v>6837</v>
      </c>
      <c r="D38" s="13">
        <f>'16'!D38</f>
        <v>4722</v>
      </c>
      <c r="E38" s="13">
        <f>'16'!E38</f>
        <v>11559</v>
      </c>
      <c r="F38" s="315" t="s">
        <v>694</v>
      </c>
      <c r="G38" s="315">
        <v>1</v>
      </c>
      <c r="H38" s="443">
        <v>283335.5009380863</v>
      </c>
      <c r="I38" s="132">
        <v>173</v>
      </c>
      <c r="J38" s="214">
        <f t="shared" si="1"/>
        <v>2.5303495685242067E-2</v>
      </c>
      <c r="K38" s="143"/>
    </row>
    <row r="39" spans="1:11" ht="11.25" customHeight="1">
      <c r="A39" s="19" t="s">
        <v>84</v>
      </c>
      <c r="B39" s="213" t="s">
        <v>118</v>
      </c>
      <c r="C39" s="13">
        <f>'16'!C39</f>
        <v>21366</v>
      </c>
      <c r="D39" s="13">
        <f>'16'!D39</f>
        <v>14155</v>
      </c>
      <c r="E39" s="13">
        <f>'16'!E39</f>
        <v>35521</v>
      </c>
      <c r="F39" s="315" t="s">
        <v>695</v>
      </c>
      <c r="G39" s="315">
        <v>1</v>
      </c>
      <c r="H39" s="444">
        <v>372893.71</v>
      </c>
      <c r="I39" s="132">
        <v>214</v>
      </c>
      <c r="J39" s="214">
        <f t="shared" si="1"/>
        <v>1.0015913133015071E-2</v>
      </c>
      <c r="K39" s="143"/>
    </row>
    <row r="40" spans="1:11" ht="11.25" customHeight="1">
      <c r="A40" s="19" t="s">
        <v>85</v>
      </c>
      <c r="B40" s="213" t="s">
        <v>122</v>
      </c>
      <c r="C40" s="13">
        <f>'16'!C40</f>
        <v>2888</v>
      </c>
      <c r="D40" s="13">
        <f>'16'!D40</f>
        <v>1978</v>
      </c>
      <c r="E40" s="13">
        <f>'16'!E40</f>
        <v>4866</v>
      </c>
      <c r="F40" s="315" t="s">
        <v>696</v>
      </c>
      <c r="G40" s="315">
        <v>1</v>
      </c>
      <c r="H40" s="444">
        <v>230108.88</v>
      </c>
      <c r="I40" s="132">
        <v>142</v>
      </c>
      <c r="J40" s="214">
        <f t="shared" si="1"/>
        <v>4.916897506925208E-2</v>
      </c>
      <c r="K40" s="143"/>
    </row>
    <row r="41" spans="1:11" ht="11.25" customHeight="1">
      <c r="A41" s="19" t="s">
        <v>86</v>
      </c>
      <c r="B41" s="213" t="s">
        <v>118</v>
      </c>
      <c r="C41" s="13">
        <f>'16'!C41</f>
        <v>4988</v>
      </c>
      <c r="D41" s="13">
        <f>'16'!D41</f>
        <v>3470</v>
      </c>
      <c r="E41" s="13">
        <f>'16'!E41</f>
        <v>8458</v>
      </c>
      <c r="F41" s="132"/>
      <c r="G41" s="132"/>
      <c r="H41" s="391"/>
      <c r="I41" s="132"/>
      <c r="J41" s="214">
        <f t="shared" si="1"/>
        <v>0</v>
      </c>
      <c r="K41" s="143"/>
    </row>
    <row r="42" spans="1:11">
      <c r="A42" s="19" t="s">
        <v>87</v>
      </c>
      <c r="B42" s="213" t="s">
        <v>118</v>
      </c>
      <c r="C42" s="13">
        <f>'16'!C42</f>
        <v>12632</v>
      </c>
      <c r="D42" s="13">
        <f>'16'!D42</f>
        <v>8774</v>
      </c>
      <c r="E42" s="13">
        <f>'16'!E42</f>
        <v>21406</v>
      </c>
      <c r="F42" s="315" t="s">
        <v>686</v>
      </c>
      <c r="G42" s="215">
        <v>1</v>
      </c>
      <c r="H42" s="443">
        <v>573332.08133971284</v>
      </c>
      <c r="I42" s="132">
        <v>254</v>
      </c>
      <c r="J42" s="214">
        <f t="shared" si="1"/>
        <v>2.0107663077897405E-2</v>
      </c>
      <c r="K42" s="143"/>
    </row>
    <row r="43" spans="1:11" ht="22.5">
      <c r="A43" s="19" t="s">
        <v>88</v>
      </c>
      <c r="B43" s="213" t="s">
        <v>118</v>
      </c>
      <c r="C43" s="13">
        <f>'16'!C43</f>
        <v>9763</v>
      </c>
      <c r="D43" s="13">
        <f>'16'!D43</f>
        <v>6765</v>
      </c>
      <c r="E43" s="13">
        <f>'16'!E43</f>
        <v>16528</v>
      </c>
      <c r="F43" s="315" t="s">
        <v>703</v>
      </c>
      <c r="G43" s="315">
        <v>2</v>
      </c>
      <c r="H43" s="443">
        <v>576191.9306009555</v>
      </c>
      <c r="I43" s="132">
        <v>349</v>
      </c>
      <c r="J43" s="214">
        <f t="shared" si="1"/>
        <v>3.574720884973881E-2</v>
      </c>
      <c r="K43" s="143"/>
    </row>
    <row r="44" spans="1:11">
      <c r="A44" s="19" t="s">
        <v>89</v>
      </c>
      <c r="B44" s="213" t="s">
        <v>122</v>
      </c>
      <c r="C44" s="13">
        <f>'16'!C44</f>
        <v>3743</v>
      </c>
      <c r="D44" s="13">
        <f>'16'!D44</f>
        <v>2706</v>
      </c>
      <c r="E44" s="13">
        <f>'16'!E44</f>
        <v>6449</v>
      </c>
      <c r="F44" s="315" t="s">
        <v>697</v>
      </c>
      <c r="G44" s="315">
        <v>1</v>
      </c>
      <c r="H44" s="444">
        <v>314521</v>
      </c>
      <c r="I44" s="132">
        <v>189</v>
      </c>
      <c r="J44" s="214">
        <f t="shared" si="1"/>
        <v>5.0494255944429599E-2</v>
      </c>
      <c r="K44" s="143"/>
    </row>
    <row r="45" spans="1:11">
      <c r="A45" s="19" t="s">
        <v>90</v>
      </c>
      <c r="B45" s="213" t="s">
        <v>122</v>
      </c>
      <c r="C45" s="13">
        <f>'16'!C45</f>
        <v>1364</v>
      </c>
      <c r="D45" s="13">
        <f>'16'!D45</f>
        <v>1008</v>
      </c>
      <c r="E45" s="13">
        <f>'16'!E45</f>
        <v>2372</v>
      </c>
      <c r="F45" s="132"/>
      <c r="G45" s="132"/>
      <c r="H45" s="391"/>
      <c r="I45" s="132"/>
      <c r="J45" s="214">
        <f t="shared" si="1"/>
        <v>0</v>
      </c>
      <c r="K45" s="143"/>
    </row>
    <row r="46" spans="1:11">
      <c r="A46" s="19" t="s">
        <v>91</v>
      </c>
      <c r="B46" s="213" t="s">
        <v>122</v>
      </c>
      <c r="C46" s="13">
        <f>'16'!C46</f>
        <v>3475</v>
      </c>
      <c r="D46" s="13">
        <f>'16'!D46</f>
        <v>2487</v>
      </c>
      <c r="E46" s="13">
        <f>'16'!E46</f>
        <v>5962</v>
      </c>
      <c r="F46" s="132"/>
      <c r="G46" s="132"/>
      <c r="H46" s="391"/>
      <c r="I46" s="132"/>
      <c r="J46" s="214">
        <f t="shared" si="1"/>
        <v>0</v>
      </c>
      <c r="K46" s="143"/>
    </row>
    <row r="47" spans="1:11">
      <c r="A47" s="19" t="s">
        <v>92</v>
      </c>
      <c r="B47" s="213" t="s">
        <v>122</v>
      </c>
      <c r="C47" s="13">
        <f>'16'!C47</f>
        <v>1725</v>
      </c>
      <c r="D47" s="13">
        <f>'16'!D47</f>
        <v>1197</v>
      </c>
      <c r="E47" s="13">
        <f>'16'!E47</f>
        <v>2922</v>
      </c>
      <c r="F47" s="132"/>
      <c r="G47" s="132"/>
      <c r="H47" s="391"/>
      <c r="I47" s="132"/>
      <c r="J47" s="214">
        <f t="shared" si="1"/>
        <v>0</v>
      </c>
      <c r="K47" s="143"/>
    </row>
    <row r="48" spans="1:11">
      <c r="A48" s="19" t="s">
        <v>93</v>
      </c>
      <c r="B48" s="213" t="s">
        <v>122</v>
      </c>
      <c r="C48" s="13">
        <f>'16'!C48</f>
        <v>5043</v>
      </c>
      <c r="D48" s="13">
        <f>'16'!D48</f>
        <v>3645</v>
      </c>
      <c r="E48" s="13">
        <f>'16'!E48</f>
        <v>8688</v>
      </c>
      <c r="F48" s="315" t="s">
        <v>698</v>
      </c>
      <c r="G48" s="315">
        <v>1</v>
      </c>
      <c r="H48" s="443">
        <v>394406.15318918915</v>
      </c>
      <c r="I48" s="132">
        <v>177</v>
      </c>
      <c r="J48" s="214">
        <f t="shared" si="1"/>
        <v>3.5098155859607377E-2</v>
      </c>
      <c r="K48" s="143"/>
    </row>
    <row r="49" spans="1:11">
      <c r="A49" s="19" t="s">
        <v>94</v>
      </c>
      <c r="B49" s="213" t="s">
        <v>118</v>
      </c>
      <c r="C49" s="13">
        <f>'16'!C49</f>
        <v>27985</v>
      </c>
      <c r="D49" s="13">
        <f>'16'!D49</f>
        <v>19320</v>
      </c>
      <c r="E49" s="13">
        <f>'16'!E49</f>
        <v>47305</v>
      </c>
      <c r="F49" s="315" t="s">
        <v>699</v>
      </c>
      <c r="G49" s="315">
        <v>1</v>
      </c>
      <c r="H49" s="444">
        <v>320664.3</v>
      </c>
      <c r="I49" s="132">
        <v>166</v>
      </c>
      <c r="J49" s="214">
        <f t="shared" si="1"/>
        <v>5.9317491513310701E-3</v>
      </c>
      <c r="K49" s="143"/>
    </row>
    <row r="50" spans="1:11">
      <c r="A50" s="19" t="s">
        <v>95</v>
      </c>
      <c r="B50" s="213" t="s">
        <v>122</v>
      </c>
      <c r="C50" s="13">
        <f>'16'!C50</f>
        <v>660</v>
      </c>
      <c r="D50" s="13">
        <f>'16'!D50</f>
        <v>390</v>
      </c>
      <c r="E50" s="13">
        <f>'16'!E50</f>
        <v>1050</v>
      </c>
      <c r="F50" s="315" t="s">
        <v>688</v>
      </c>
      <c r="G50" s="315">
        <v>1</v>
      </c>
      <c r="H50" s="443">
        <v>31301.211340206188</v>
      </c>
      <c r="I50" s="132">
        <v>16</v>
      </c>
      <c r="J50" s="214">
        <f t="shared" si="1"/>
        <v>2.4242424242424242E-2</v>
      </c>
      <c r="K50" s="143"/>
    </row>
    <row r="51" spans="1:11">
      <c r="A51" s="19" t="s">
        <v>96</v>
      </c>
      <c r="B51" s="213" t="s">
        <v>118</v>
      </c>
      <c r="C51" s="13">
        <f>'16'!C51</f>
        <v>9370</v>
      </c>
      <c r="D51" s="13">
        <f>'16'!D51</f>
        <v>6861</v>
      </c>
      <c r="E51" s="13">
        <f>'16'!E51</f>
        <v>16231</v>
      </c>
      <c r="F51" s="315" t="s">
        <v>686</v>
      </c>
      <c r="G51" s="215">
        <v>1</v>
      </c>
      <c r="H51" s="443">
        <v>352125.21531100478</v>
      </c>
      <c r="I51" s="132">
        <v>156</v>
      </c>
      <c r="J51" s="214">
        <f t="shared" si="1"/>
        <v>1.6648879402347917E-2</v>
      </c>
      <c r="K51" s="143"/>
    </row>
    <row r="52" spans="1:11">
      <c r="A52" s="19" t="s">
        <v>97</v>
      </c>
      <c r="B52" s="213" t="s">
        <v>122</v>
      </c>
      <c r="C52" s="13">
        <f>'16'!C52</f>
        <v>3098</v>
      </c>
      <c r="D52" s="13">
        <f>'16'!D52</f>
        <v>2175</v>
      </c>
      <c r="E52" s="13">
        <f>'16'!E52</f>
        <v>5273</v>
      </c>
      <c r="F52" s="315" t="s">
        <v>688</v>
      </c>
      <c r="G52" s="315">
        <v>1</v>
      </c>
      <c r="H52" s="443">
        <v>171113.28865979382</v>
      </c>
      <c r="I52" s="132">
        <v>85</v>
      </c>
      <c r="J52" s="214">
        <f t="shared" si="1"/>
        <v>2.7437056165267915E-2</v>
      </c>
      <c r="K52" s="143"/>
    </row>
    <row r="53" spans="1:11">
      <c r="A53" s="19" t="s">
        <v>98</v>
      </c>
      <c r="B53" s="213" t="s">
        <v>122</v>
      </c>
      <c r="C53" s="13">
        <f>'16'!C53</f>
        <v>1648</v>
      </c>
      <c r="D53" s="13">
        <f>'16'!D53</f>
        <v>1113</v>
      </c>
      <c r="E53" s="13">
        <f>'16'!E53</f>
        <v>2761</v>
      </c>
      <c r="F53" s="315" t="s">
        <v>689</v>
      </c>
      <c r="G53" s="315">
        <v>1</v>
      </c>
      <c r="H53" s="444">
        <v>45077.720243902433</v>
      </c>
      <c r="I53" s="132">
        <v>31</v>
      </c>
      <c r="J53" s="214">
        <f t="shared" si="1"/>
        <v>1.8810679611650484E-2</v>
      </c>
      <c r="K53" s="143"/>
    </row>
    <row r="54" spans="1:11">
      <c r="A54" s="19" t="s">
        <v>99</v>
      </c>
      <c r="B54" s="213" t="s">
        <v>118</v>
      </c>
      <c r="C54" s="13">
        <f>'16'!C54</f>
        <v>62059</v>
      </c>
      <c r="D54" s="13">
        <f>'16'!D54</f>
        <v>38994</v>
      </c>
      <c r="E54" s="13">
        <f>'16'!E54</f>
        <v>101053</v>
      </c>
      <c r="F54" s="315" t="s">
        <v>700</v>
      </c>
      <c r="G54" s="216">
        <v>1</v>
      </c>
      <c r="H54" s="444">
        <v>1869138</v>
      </c>
      <c r="I54" s="132">
        <v>666</v>
      </c>
      <c r="J54" s="214">
        <f t="shared" si="1"/>
        <v>1.0731723037754395E-2</v>
      </c>
      <c r="K54" s="143"/>
    </row>
    <row r="55" spans="1:11">
      <c r="A55" s="19" t="s">
        <v>100</v>
      </c>
      <c r="B55" s="213" t="s">
        <v>122</v>
      </c>
      <c r="C55" s="13">
        <f>'16'!C55</f>
        <v>1650</v>
      </c>
      <c r="D55" s="13">
        <f>'16'!D55</f>
        <v>1173</v>
      </c>
      <c r="E55" s="13">
        <f>'16'!E55</f>
        <v>2823</v>
      </c>
      <c r="F55" s="315" t="s">
        <v>698</v>
      </c>
      <c r="G55" s="315">
        <v>1</v>
      </c>
      <c r="H55" s="443">
        <v>17826.266810810812</v>
      </c>
      <c r="I55" s="132">
        <v>8</v>
      </c>
      <c r="J55" s="214">
        <f t="shared" si="1"/>
        <v>4.8484848484848485E-3</v>
      </c>
      <c r="K55" s="143"/>
    </row>
    <row r="56" spans="1:11">
      <c r="A56" s="19" t="s">
        <v>101</v>
      </c>
      <c r="B56" s="213" t="s">
        <v>122</v>
      </c>
      <c r="C56" s="13">
        <f>'16'!C56</f>
        <v>574</v>
      </c>
      <c r="D56" s="13">
        <f>'16'!D56</f>
        <v>400</v>
      </c>
      <c r="E56" s="13">
        <f>'16'!E56</f>
        <v>974</v>
      </c>
      <c r="F56" s="132"/>
      <c r="G56" s="132"/>
      <c r="H56" s="391"/>
      <c r="I56" s="132"/>
      <c r="J56" s="214">
        <f t="shared" si="1"/>
        <v>0</v>
      </c>
      <c r="K56" s="143"/>
    </row>
    <row r="57" spans="1:11">
      <c r="A57" s="19" t="s">
        <v>102</v>
      </c>
      <c r="B57" s="213" t="s">
        <v>122</v>
      </c>
      <c r="C57" s="13">
        <f>'16'!C57</f>
        <v>4471</v>
      </c>
      <c r="D57" s="13">
        <f>'16'!D57</f>
        <v>3240</v>
      </c>
      <c r="E57" s="13">
        <f>'16'!E57</f>
        <v>7711</v>
      </c>
      <c r="F57" s="315" t="s">
        <v>701</v>
      </c>
      <c r="G57" s="315">
        <v>1</v>
      </c>
      <c r="H57" s="444">
        <v>242320.18</v>
      </c>
      <c r="I57" s="132">
        <v>119</v>
      </c>
      <c r="J57" s="214">
        <f t="shared" si="1"/>
        <v>2.6615969581749048E-2</v>
      </c>
      <c r="K57" s="143"/>
    </row>
    <row r="58" spans="1:11">
      <c r="A58" s="19" t="s">
        <v>103</v>
      </c>
      <c r="B58" s="213" t="s">
        <v>122</v>
      </c>
      <c r="C58" s="13">
        <f>'16'!C58</f>
        <v>1362</v>
      </c>
      <c r="D58" s="13">
        <f>'16'!D58</f>
        <v>1062</v>
      </c>
      <c r="E58" s="13">
        <f>'16'!E58</f>
        <v>2424</v>
      </c>
      <c r="F58" s="315" t="s">
        <v>688</v>
      </c>
      <c r="G58" s="315">
        <v>1</v>
      </c>
      <c r="H58" s="443">
        <v>22954.221649484534</v>
      </c>
      <c r="I58" s="132">
        <v>11</v>
      </c>
      <c r="J58" s="214">
        <f t="shared" si="1"/>
        <v>8.0763582966226141E-3</v>
      </c>
      <c r="K58" s="143"/>
    </row>
    <row r="59" spans="1:11">
      <c r="A59" s="19" t="s">
        <v>104</v>
      </c>
      <c r="B59" s="213" t="s">
        <v>122</v>
      </c>
      <c r="C59" s="13">
        <f>'16'!C59</f>
        <v>2195</v>
      </c>
      <c r="D59" s="13">
        <f>'16'!D59</f>
        <v>1507</v>
      </c>
      <c r="E59" s="13">
        <f>'16'!E59</f>
        <v>3702</v>
      </c>
      <c r="F59" s="132"/>
      <c r="G59" s="132"/>
      <c r="H59" s="391"/>
      <c r="I59" s="132"/>
      <c r="J59" s="214">
        <f t="shared" si="1"/>
        <v>0</v>
      </c>
      <c r="K59" s="143"/>
    </row>
    <row r="60" spans="1:11">
      <c r="A60" s="19" t="s">
        <v>105</v>
      </c>
      <c r="B60" s="213" t="s">
        <v>122</v>
      </c>
      <c r="C60" s="13">
        <f>'16'!C60</f>
        <v>153</v>
      </c>
      <c r="D60" s="13">
        <f>'16'!D60</f>
        <v>102</v>
      </c>
      <c r="E60" s="13">
        <f>'16'!E60</f>
        <v>255</v>
      </c>
      <c r="F60" s="315" t="s">
        <v>685</v>
      </c>
      <c r="G60" s="315">
        <v>1</v>
      </c>
      <c r="H60" s="443">
        <v>13293.672377622379</v>
      </c>
      <c r="I60" s="132">
        <v>5</v>
      </c>
      <c r="J60" s="214">
        <f t="shared" si="1"/>
        <v>3.2679738562091505E-2</v>
      </c>
      <c r="K60" s="143"/>
    </row>
    <row r="61" spans="1:11">
      <c r="A61" s="19" t="s">
        <v>106</v>
      </c>
      <c r="B61" s="213" t="s">
        <v>122</v>
      </c>
      <c r="C61" s="13">
        <f>'16'!C61</f>
        <v>1307</v>
      </c>
      <c r="D61" s="13">
        <f>'16'!D61</f>
        <v>866</v>
      </c>
      <c r="E61" s="13">
        <f>'16'!E61</f>
        <v>2173</v>
      </c>
      <c r="F61" s="315" t="s">
        <v>694</v>
      </c>
      <c r="G61" s="315">
        <v>1</v>
      </c>
      <c r="H61" s="443">
        <v>59177.667917448402</v>
      </c>
      <c r="I61" s="132">
        <v>36</v>
      </c>
      <c r="J61" s="214">
        <f t="shared" si="1"/>
        <v>2.754399387911247E-2</v>
      </c>
      <c r="K61" s="143"/>
    </row>
    <row r="62" spans="1:11">
      <c r="A62" s="19" t="s">
        <v>107</v>
      </c>
      <c r="B62" s="213" t="s">
        <v>122</v>
      </c>
      <c r="C62" s="13">
        <f>'16'!C62</f>
        <v>1338</v>
      </c>
      <c r="D62" s="13">
        <f>'16'!D62</f>
        <v>889</v>
      </c>
      <c r="E62" s="13">
        <f>'16'!E62</f>
        <v>2227</v>
      </c>
      <c r="F62" s="132"/>
      <c r="G62" s="132"/>
      <c r="H62" s="391"/>
      <c r="I62" s="132"/>
      <c r="J62" s="214">
        <f t="shared" si="1"/>
        <v>0</v>
      </c>
      <c r="K62" s="143"/>
    </row>
    <row r="63" spans="1:11">
      <c r="A63" s="19" t="s">
        <v>108</v>
      </c>
      <c r="B63" s="213" t="s">
        <v>122</v>
      </c>
      <c r="C63" s="13">
        <f>'16'!C63</f>
        <v>1184</v>
      </c>
      <c r="D63" s="13">
        <f>'16'!D63</f>
        <v>913</v>
      </c>
      <c r="E63" s="13">
        <f>'16'!E63</f>
        <v>2097</v>
      </c>
      <c r="F63" s="132"/>
      <c r="G63" s="132"/>
      <c r="H63" s="391"/>
      <c r="I63" s="132"/>
      <c r="J63" s="214">
        <f t="shared" si="1"/>
        <v>0</v>
      </c>
      <c r="K63" s="143"/>
    </row>
    <row r="64" spans="1:11">
      <c r="A64" s="19" t="s">
        <v>124</v>
      </c>
      <c r="B64" s="213" t="s">
        <v>122</v>
      </c>
      <c r="C64" s="13">
        <f>'16'!C64</f>
        <v>1791</v>
      </c>
      <c r="D64" s="13">
        <f>'16'!D64</f>
        <v>1297</v>
      </c>
      <c r="E64" s="13">
        <f>'16'!E64</f>
        <v>3088</v>
      </c>
      <c r="F64" s="132"/>
      <c r="G64" s="132"/>
      <c r="H64" s="391"/>
      <c r="I64" s="132"/>
      <c r="J64" s="214">
        <f t="shared" si="1"/>
        <v>0</v>
      </c>
      <c r="K64" s="143"/>
    </row>
    <row r="65" spans="1:11">
      <c r="A65" s="19" t="s">
        <v>109</v>
      </c>
      <c r="B65" s="213" t="s">
        <v>122</v>
      </c>
      <c r="C65" s="13">
        <f>'16'!C65</f>
        <v>1254</v>
      </c>
      <c r="D65" s="13">
        <f>'16'!D65</f>
        <v>834</v>
      </c>
      <c r="E65" s="13">
        <f>'16'!E65</f>
        <v>2088</v>
      </c>
      <c r="F65" s="132"/>
      <c r="G65" s="132"/>
      <c r="H65" s="391"/>
      <c r="I65" s="132"/>
      <c r="J65" s="214">
        <f t="shared" si="1"/>
        <v>0</v>
      </c>
      <c r="K65" s="143"/>
    </row>
    <row r="66" spans="1:11">
      <c r="A66" s="19" t="s">
        <v>110</v>
      </c>
      <c r="B66" s="213" t="s">
        <v>122</v>
      </c>
      <c r="C66" s="13">
        <f>'16'!C66</f>
        <v>6218</v>
      </c>
      <c r="D66" s="13">
        <f>'16'!D66</f>
        <v>4338</v>
      </c>
      <c r="E66" s="13">
        <f>'16'!E66</f>
        <v>10556</v>
      </c>
      <c r="F66" s="132"/>
      <c r="G66" s="132"/>
      <c r="H66" s="391"/>
      <c r="I66" s="132"/>
      <c r="J66" s="214">
        <f t="shared" si="1"/>
        <v>0</v>
      </c>
      <c r="K66" s="143"/>
    </row>
    <row r="67" spans="1:11">
      <c r="A67" s="19" t="s">
        <v>111</v>
      </c>
      <c r="B67" s="213" t="s">
        <v>122</v>
      </c>
      <c r="C67" s="13">
        <f>'16'!C67</f>
        <v>1238</v>
      </c>
      <c r="D67" s="13">
        <f>'16'!D67</f>
        <v>944</v>
      </c>
      <c r="E67" s="13">
        <f>'16'!E67</f>
        <v>2182</v>
      </c>
      <c r="F67" s="315" t="s">
        <v>694</v>
      </c>
      <c r="G67" s="315">
        <v>1</v>
      </c>
      <c r="H67" s="443">
        <v>53797.879924953093</v>
      </c>
      <c r="I67" s="132">
        <v>32</v>
      </c>
      <c r="J67" s="214">
        <f t="shared" si="1"/>
        <v>2.5848142164781908E-2</v>
      </c>
      <c r="K67" s="143"/>
    </row>
    <row r="68" spans="1:11">
      <c r="A68" s="19" t="s">
        <v>112</v>
      </c>
      <c r="B68" s="213" t="s">
        <v>118</v>
      </c>
      <c r="C68" s="13">
        <f>'16'!C68</f>
        <v>10239</v>
      </c>
      <c r="D68" s="13">
        <f>'16'!D68</f>
        <v>7432</v>
      </c>
      <c r="E68" s="13">
        <f>'16'!E68</f>
        <v>17671</v>
      </c>
      <c r="F68" s="132"/>
      <c r="G68" s="132"/>
      <c r="H68" s="391"/>
      <c r="I68" s="132"/>
      <c r="J68" s="214">
        <f t="shared" si="1"/>
        <v>0</v>
      </c>
      <c r="K68" s="143"/>
    </row>
    <row r="69" spans="1:11">
      <c r="A69" s="19" t="s">
        <v>113</v>
      </c>
      <c r="B69" s="213" t="s">
        <v>122</v>
      </c>
      <c r="C69" s="13">
        <f>'16'!C69</f>
        <v>871</v>
      </c>
      <c r="D69" s="13">
        <f>'16'!D69</f>
        <v>650</v>
      </c>
      <c r="E69" s="13">
        <f>'16'!E69</f>
        <v>1521</v>
      </c>
      <c r="F69" s="315" t="s">
        <v>685</v>
      </c>
      <c r="G69" s="315">
        <v>1</v>
      </c>
      <c r="H69" s="445">
        <v>188770.14776223779</v>
      </c>
      <c r="I69" s="132">
        <v>75</v>
      </c>
      <c r="J69" s="214">
        <f t="shared" si="1"/>
        <v>8.6107921928817457E-2</v>
      </c>
      <c r="K69" s="143"/>
    </row>
    <row r="70" spans="1:11">
      <c r="A70" s="19" t="s">
        <v>114</v>
      </c>
      <c r="B70" s="213" t="s">
        <v>118</v>
      </c>
      <c r="C70" s="13">
        <f>'16'!C70</f>
        <v>15734</v>
      </c>
      <c r="D70" s="13">
        <f>'16'!D70</f>
        <v>10858</v>
      </c>
      <c r="E70" s="13">
        <f>'16'!E70</f>
        <v>26592</v>
      </c>
      <c r="F70" s="315" t="s">
        <v>702</v>
      </c>
      <c r="G70" s="315">
        <v>1</v>
      </c>
      <c r="H70" s="444">
        <v>355349.73</v>
      </c>
      <c r="I70" s="132">
        <v>159</v>
      </c>
      <c r="J70" s="214">
        <f t="shared" ref="J70" si="2">I70/C70</f>
        <v>1.0105504004067624E-2</v>
      </c>
      <c r="K70" s="143"/>
    </row>
    <row r="71" spans="1:11">
      <c r="A71" s="462" t="str">
        <f>'1'!A70</f>
        <v>Statewide Total</v>
      </c>
      <c r="B71" s="482"/>
      <c r="C71" s="14">
        <f>'16'!C71</f>
        <v>432581</v>
      </c>
      <c r="D71" s="14">
        <f>'16'!D71</f>
        <v>296957</v>
      </c>
      <c r="E71" s="14">
        <f>'16'!E71</f>
        <v>729538</v>
      </c>
      <c r="F71" s="15"/>
      <c r="G71" s="15">
        <v>23</v>
      </c>
      <c r="H71" s="392">
        <f>SUM(H4:H70)</f>
        <v>10738820.159999998</v>
      </c>
      <c r="I71" s="15">
        <f>SUM(I4:I70)</f>
        <v>5126</v>
      </c>
      <c r="J71" s="126">
        <f>I71/C71</f>
        <v>1.1849803851764179E-2</v>
      </c>
    </row>
    <row r="72" spans="1:11">
      <c r="A72" s="133" t="str">
        <f>'16'!A72:AE72</f>
        <v>* 2010 County population estimates from PA Data Center, Penn State University</v>
      </c>
      <c r="B72" s="133"/>
      <c r="C72" s="133"/>
      <c r="D72" s="133"/>
      <c r="E72" s="133"/>
      <c r="F72" s="217"/>
      <c r="G72" s="133"/>
      <c r="H72" s="217"/>
      <c r="I72" s="133"/>
      <c r="J72" s="133"/>
    </row>
    <row r="73" spans="1:11" ht="11.25" customHeight="1">
      <c r="A73" s="133" t="s">
        <v>625</v>
      </c>
      <c r="B73" s="133"/>
      <c r="C73" s="133"/>
      <c r="D73" s="133"/>
      <c r="E73" s="133"/>
      <c r="F73" s="316"/>
      <c r="G73" s="135"/>
      <c r="H73" s="316"/>
      <c r="I73" s="135"/>
      <c r="J73" s="135"/>
    </row>
    <row r="74" spans="1:11">
      <c r="A74" s="133" t="s">
        <v>210</v>
      </c>
      <c r="B74" s="133"/>
      <c r="C74" s="133"/>
      <c r="D74" s="133"/>
      <c r="E74" s="133"/>
      <c r="F74" s="316"/>
      <c r="G74" s="135"/>
      <c r="H74" s="316"/>
      <c r="I74" s="135"/>
      <c r="J74" s="135"/>
    </row>
    <row r="75" spans="1:11">
      <c r="A75" s="133" t="s">
        <v>211</v>
      </c>
      <c r="B75" s="133"/>
      <c r="C75" s="133"/>
      <c r="D75" s="133"/>
      <c r="E75" s="133"/>
      <c r="F75" s="316"/>
      <c r="G75" s="135"/>
      <c r="H75" s="316"/>
      <c r="I75" s="135"/>
      <c r="J75" s="135"/>
    </row>
    <row r="76" spans="1:11">
      <c r="A76" s="135" t="s">
        <v>212</v>
      </c>
      <c r="B76" s="135"/>
      <c r="C76" s="135"/>
      <c r="D76" s="135"/>
      <c r="E76" s="135"/>
      <c r="F76" s="217"/>
      <c r="G76" s="133"/>
      <c r="H76" s="217"/>
      <c r="I76" s="133"/>
      <c r="J76" s="133"/>
    </row>
    <row r="77" spans="1:11">
      <c r="A77" s="1"/>
      <c r="B77" s="1"/>
      <c r="C77" s="1"/>
      <c r="D77" s="1"/>
      <c r="E77" s="1"/>
      <c r="F77" s="85"/>
      <c r="G77" s="62"/>
      <c r="H77" s="85"/>
      <c r="I77" s="62"/>
      <c r="J77" s="62"/>
    </row>
    <row r="78" spans="1:11">
      <c r="A78" s="62"/>
      <c r="B78" s="62"/>
      <c r="C78" s="62"/>
      <c r="D78" s="62"/>
      <c r="E78" s="62"/>
    </row>
  </sheetData>
  <mergeCells count="4">
    <mergeCell ref="A1:J1"/>
    <mergeCell ref="A2:E2"/>
    <mergeCell ref="F2:J2"/>
    <mergeCell ref="A71:B71"/>
  </mergeCells>
  <phoneticPr fontId="3" type="noConversion"/>
  <printOptions horizontalCentered="1"/>
  <pageMargins left="0.3" right="0.3" top="0.3" bottom="0.3" header="0.25" footer="0.25"/>
  <pageSetup fitToHeight="3" orientation="landscape" verticalDpi="1200" r:id="rId1"/>
  <headerFooter alignWithMargins="0">
    <oddFooter>&amp;L&amp;8Prepared by: Office of Child Development and Early Learning&amp;C&amp;8&amp;P&amp;R&amp;8Updated: 11/1/2011</oddFooter>
  </headerFooter>
</worksheet>
</file>

<file path=xl/worksheets/sheet8.xml><?xml version="1.0" encoding="utf-8"?>
<worksheet xmlns="http://schemas.openxmlformats.org/spreadsheetml/2006/main" xmlns:r="http://schemas.openxmlformats.org/officeDocument/2006/relationships">
  <sheetPr codeName="Sheet8" enableFormatConditionsCalculation="0">
    <tabColor indexed="46"/>
  </sheetPr>
  <dimension ref="A1:O77"/>
  <sheetViews>
    <sheetView zoomScaleNormal="100" workbookViewId="0">
      <pane xSplit="2" ySplit="3" topLeftCell="K47" activePane="bottomRight" state="frozen"/>
      <selection pane="topRight" activeCell="C1" sqref="C1"/>
      <selection pane="bottomLeft" activeCell="A4" sqref="A4"/>
      <selection pane="bottomRight" activeCell="N4" sqref="N4:N71"/>
    </sheetView>
  </sheetViews>
  <sheetFormatPr defaultRowHeight="11.25"/>
  <cols>
    <col min="1" max="1" width="14.7109375" style="21" customWidth="1"/>
    <col min="2" max="2" width="12.7109375" style="21" customWidth="1"/>
    <col min="3" max="5" width="9.140625" style="21"/>
    <col min="6" max="6" width="40.7109375" style="84" customWidth="1"/>
    <col min="7" max="7" width="8.7109375" style="1" customWidth="1"/>
    <col min="8" max="8" width="14.28515625" style="84" bestFit="1" customWidth="1"/>
    <col min="9" max="11" width="8.7109375" style="84" customWidth="1"/>
    <col min="12" max="13" width="11.5703125" style="84" customWidth="1"/>
    <col min="14" max="14" width="11.42578125" style="84" bestFit="1" customWidth="1"/>
    <col min="15" max="15" width="11.140625" style="1" bestFit="1" customWidth="1"/>
    <col min="16" max="16384" width="9.140625" style="1"/>
  </cols>
  <sheetData>
    <row r="1" spans="1:15" ht="12">
      <c r="A1" s="500" t="str">
        <f>'Table of Contents'!B12&amp;":  "&amp;'Table of Contents'!C12</f>
        <v>Tab 7:  Parent-Child Home Program Reach Data</v>
      </c>
      <c r="B1" s="500"/>
      <c r="C1" s="500"/>
      <c r="D1" s="500"/>
      <c r="E1" s="500"/>
      <c r="F1" s="500"/>
      <c r="G1" s="500"/>
      <c r="H1" s="500"/>
      <c r="I1" s="500"/>
      <c r="J1" s="500"/>
      <c r="K1" s="500"/>
      <c r="L1" s="500"/>
      <c r="M1" s="500"/>
      <c r="N1" s="500"/>
    </row>
    <row r="2" spans="1:15" ht="12">
      <c r="A2" s="494" t="str">
        <f>'3'!A2</f>
        <v>2010-2011</v>
      </c>
      <c r="B2" s="503"/>
      <c r="C2" s="503"/>
      <c r="D2" s="503"/>
      <c r="E2" s="503"/>
      <c r="F2" s="502" t="s">
        <v>168</v>
      </c>
      <c r="G2" s="502"/>
      <c r="H2" s="502"/>
      <c r="I2" s="502"/>
      <c r="J2" s="502"/>
      <c r="K2" s="502"/>
      <c r="L2" s="502"/>
      <c r="M2" s="502"/>
      <c r="N2" s="502"/>
    </row>
    <row r="3" spans="1:15" ht="48" customHeight="1">
      <c r="A3" s="78" t="str">
        <f>'1'!A2</f>
        <v>County</v>
      </c>
      <c r="B3" s="78" t="str">
        <f>'1'!C2</f>
        <v>County Classification</v>
      </c>
      <c r="C3" s="78" t="str">
        <f>'16'!C2</f>
        <v># of Children Ages 0-2*</v>
      </c>
      <c r="D3" s="78" t="str">
        <f>'16'!D2</f>
        <v># of Children Ages 3-4*</v>
      </c>
      <c r="E3" s="78" t="str">
        <f>'16'!E2</f>
        <v># of Children Under 5*</v>
      </c>
      <c r="F3" s="78" t="s">
        <v>165</v>
      </c>
      <c r="G3" s="78" t="s">
        <v>166</v>
      </c>
      <c r="H3" s="387" t="s">
        <v>177</v>
      </c>
      <c r="I3" s="387" t="s">
        <v>17</v>
      </c>
      <c r="J3" s="387" t="s">
        <v>18</v>
      </c>
      <c r="K3" s="387" t="s">
        <v>184</v>
      </c>
      <c r="L3" s="387" t="s">
        <v>228</v>
      </c>
      <c r="M3" s="387" t="s">
        <v>229</v>
      </c>
      <c r="N3" s="387" t="s">
        <v>167</v>
      </c>
    </row>
    <row r="4" spans="1:15">
      <c r="A4" s="19" t="s">
        <v>50</v>
      </c>
      <c r="B4" s="58" t="s">
        <v>122</v>
      </c>
      <c r="C4" s="13">
        <f>'16'!C4</f>
        <v>3260</v>
      </c>
      <c r="D4" s="13">
        <f>'16'!D4</f>
        <v>2334</v>
      </c>
      <c r="E4" s="13">
        <f>'16'!E4</f>
        <v>5594</v>
      </c>
      <c r="F4" s="132" t="s">
        <v>218</v>
      </c>
      <c r="G4" s="132">
        <v>1</v>
      </c>
      <c r="H4" s="391">
        <v>44572.295294117648</v>
      </c>
      <c r="I4" s="132">
        <v>10</v>
      </c>
      <c r="J4" s="132">
        <v>8</v>
      </c>
      <c r="K4" s="393">
        <f t="shared" ref="K4:K10" si="0">I4+J4</f>
        <v>18</v>
      </c>
      <c r="L4" s="394">
        <f>I4/C4</f>
        <v>3.0674846625766872E-3</v>
      </c>
      <c r="M4" s="394">
        <f>J4/D4</f>
        <v>3.4275921165381321E-3</v>
      </c>
      <c r="N4" s="394">
        <f>K4/E4</f>
        <v>3.2177332856632105E-3</v>
      </c>
      <c r="O4" s="143"/>
    </row>
    <row r="5" spans="1:15">
      <c r="A5" s="19" t="s">
        <v>51</v>
      </c>
      <c r="B5" s="58" t="s">
        <v>118</v>
      </c>
      <c r="C5" s="13">
        <f>'16'!C5</f>
        <v>38336</v>
      </c>
      <c r="D5" s="13">
        <f>'16'!D5</f>
        <v>25304</v>
      </c>
      <c r="E5" s="13">
        <f>'16'!E5</f>
        <v>63640</v>
      </c>
      <c r="F5" s="132" t="s">
        <v>21</v>
      </c>
      <c r="G5" s="132">
        <v>1</v>
      </c>
      <c r="H5" s="391">
        <v>65907.77</v>
      </c>
      <c r="I5" s="132">
        <v>13</v>
      </c>
      <c r="J5" s="132">
        <v>17</v>
      </c>
      <c r="K5" s="393">
        <f t="shared" si="0"/>
        <v>30</v>
      </c>
      <c r="L5" s="394">
        <f t="shared" ref="L5:L68" si="1">I5/C5</f>
        <v>3.3910684474123539E-4</v>
      </c>
      <c r="M5" s="394">
        <f t="shared" ref="M5:M68" si="2">J5/D5</f>
        <v>6.7183054062598798E-4</v>
      </c>
      <c r="N5" s="394">
        <f t="shared" ref="N5:N68" si="3">K5/E5</f>
        <v>4.7140163419233188E-4</v>
      </c>
      <c r="O5" s="143"/>
    </row>
    <row r="6" spans="1:15">
      <c r="A6" s="19" t="s">
        <v>52</v>
      </c>
      <c r="B6" s="58" t="s">
        <v>122</v>
      </c>
      <c r="C6" s="13">
        <f>'16'!C6</f>
        <v>2129</v>
      </c>
      <c r="D6" s="13">
        <f>'16'!D6</f>
        <v>1476</v>
      </c>
      <c r="E6" s="13">
        <f>'16'!E6</f>
        <v>3605</v>
      </c>
      <c r="F6" s="132" t="s">
        <v>22</v>
      </c>
      <c r="G6" s="132">
        <v>1</v>
      </c>
      <c r="H6" s="391">
        <v>102359.62282828282</v>
      </c>
      <c r="I6" s="132">
        <v>22</v>
      </c>
      <c r="J6" s="132">
        <v>24</v>
      </c>
      <c r="K6" s="393">
        <f t="shared" si="0"/>
        <v>46</v>
      </c>
      <c r="L6" s="394">
        <f t="shared" si="1"/>
        <v>1.0333489901362142E-2</v>
      </c>
      <c r="M6" s="394">
        <f t="shared" si="2"/>
        <v>1.6260162601626018E-2</v>
      </c>
      <c r="N6" s="394">
        <f t="shared" si="3"/>
        <v>1.2760055478502081E-2</v>
      </c>
      <c r="O6" s="143"/>
    </row>
    <row r="7" spans="1:15">
      <c r="A7" s="19" t="s">
        <v>53</v>
      </c>
      <c r="B7" s="58" t="s">
        <v>118</v>
      </c>
      <c r="C7" s="13">
        <f>'16'!C7</f>
        <v>5417</v>
      </c>
      <c r="D7" s="13">
        <f>'16'!D7</f>
        <v>3549</v>
      </c>
      <c r="E7" s="13">
        <f>'16'!E7</f>
        <v>8966</v>
      </c>
      <c r="F7" s="132" t="s">
        <v>23</v>
      </c>
      <c r="G7" s="132">
        <v>1</v>
      </c>
      <c r="H7" s="391">
        <v>96978.97</v>
      </c>
      <c r="I7" s="132">
        <v>24</v>
      </c>
      <c r="J7" s="132">
        <v>18</v>
      </c>
      <c r="K7" s="393">
        <f t="shared" si="0"/>
        <v>42</v>
      </c>
      <c r="L7" s="394">
        <f t="shared" si="1"/>
        <v>4.430496584825549E-3</v>
      </c>
      <c r="M7" s="394">
        <f t="shared" si="2"/>
        <v>5.0718512256973797E-3</v>
      </c>
      <c r="N7" s="394">
        <f t="shared" si="3"/>
        <v>4.6843631496765563E-3</v>
      </c>
      <c r="O7" s="143"/>
    </row>
    <row r="8" spans="1:15">
      <c r="A8" s="19" t="s">
        <v>54</v>
      </c>
      <c r="B8" s="58" t="s">
        <v>122</v>
      </c>
      <c r="C8" s="13">
        <f>'16'!C8</f>
        <v>1561</v>
      </c>
      <c r="D8" s="13">
        <f>'16'!D8</f>
        <v>1066</v>
      </c>
      <c r="E8" s="13">
        <f>'16'!E8</f>
        <v>2627</v>
      </c>
      <c r="F8" s="132" t="s">
        <v>213</v>
      </c>
      <c r="G8" s="132">
        <v>1</v>
      </c>
      <c r="H8" s="391">
        <v>297402.18</v>
      </c>
      <c r="I8" s="132">
        <v>52</v>
      </c>
      <c r="J8" s="132">
        <v>50</v>
      </c>
      <c r="K8" s="393">
        <f t="shared" si="0"/>
        <v>102</v>
      </c>
      <c r="L8" s="394">
        <f t="shared" si="1"/>
        <v>3.3311979500320305E-2</v>
      </c>
      <c r="M8" s="394">
        <f t="shared" si="2"/>
        <v>4.6904315196998121E-2</v>
      </c>
      <c r="N8" s="394">
        <f t="shared" si="3"/>
        <v>3.8827559954320516E-2</v>
      </c>
      <c r="O8" s="143"/>
    </row>
    <row r="9" spans="1:15">
      <c r="A9" s="19" t="s">
        <v>55</v>
      </c>
      <c r="B9" s="58" t="s">
        <v>118</v>
      </c>
      <c r="C9" s="13">
        <f>'16'!C9</f>
        <v>14834</v>
      </c>
      <c r="D9" s="13">
        <f>'16'!D9</f>
        <v>10454</v>
      </c>
      <c r="E9" s="13">
        <f>'16'!E9</f>
        <v>25288</v>
      </c>
      <c r="F9" s="132"/>
      <c r="G9" s="132"/>
      <c r="H9" s="391">
        <v>0</v>
      </c>
      <c r="I9" s="132">
        <v>0</v>
      </c>
      <c r="J9" s="132">
        <v>0</v>
      </c>
      <c r="K9" s="393">
        <f t="shared" si="0"/>
        <v>0</v>
      </c>
      <c r="L9" s="394">
        <f t="shared" si="1"/>
        <v>0</v>
      </c>
      <c r="M9" s="394">
        <f t="shared" si="2"/>
        <v>0</v>
      </c>
      <c r="N9" s="394">
        <f t="shared" si="3"/>
        <v>0</v>
      </c>
      <c r="O9" s="143"/>
    </row>
    <row r="10" spans="1:15">
      <c r="A10" s="19" t="s">
        <v>56</v>
      </c>
      <c r="B10" s="58" t="s">
        <v>122</v>
      </c>
      <c r="C10" s="13">
        <f>'16'!C10</f>
        <v>4316</v>
      </c>
      <c r="D10" s="13">
        <f>'16'!D10</f>
        <v>2911</v>
      </c>
      <c r="E10" s="13">
        <f>'16'!E10</f>
        <v>7227</v>
      </c>
      <c r="F10" s="132" t="s">
        <v>214</v>
      </c>
      <c r="G10" s="132">
        <v>1</v>
      </c>
      <c r="H10" s="391">
        <v>133615.97</v>
      </c>
      <c r="I10" s="132">
        <v>37</v>
      </c>
      <c r="J10" s="132">
        <v>15</v>
      </c>
      <c r="K10" s="393">
        <f t="shared" si="0"/>
        <v>52</v>
      </c>
      <c r="L10" s="394">
        <f t="shared" si="1"/>
        <v>8.5727525486561634E-3</v>
      </c>
      <c r="M10" s="394">
        <f t="shared" si="2"/>
        <v>5.1528684300927519E-3</v>
      </c>
      <c r="N10" s="394">
        <f t="shared" si="3"/>
        <v>7.195240071952401E-3</v>
      </c>
      <c r="O10" s="143"/>
    </row>
    <row r="11" spans="1:15">
      <c r="A11" s="19" t="s">
        <v>57</v>
      </c>
      <c r="B11" s="58" t="s">
        <v>122</v>
      </c>
      <c r="C11" s="13">
        <f>'16'!C11</f>
        <v>2246</v>
      </c>
      <c r="D11" s="13">
        <f>'16'!D11</f>
        <v>1518</v>
      </c>
      <c r="E11" s="13">
        <f>'16'!E11</f>
        <v>3764</v>
      </c>
      <c r="F11" s="132"/>
      <c r="G11" s="132"/>
      <c r="H11" s="391">
        <v>0</v>
      </c>
      <c r="I11" s="132">
        <v>0</v>
      </c>
      <c r="J11" s="132">
        <v>0</v>
      </c>
      <c r="K11" s="393">
        <f t="shared" ref="K11:K13" si="4">I11+J11</f>
        <v>0</v>
      </c>
      <c r="L11" s="394">
        <f t="shared" si="1"/>
        <v>0</v>
      </c>
      <c r="M11" s="394">
        <f t="shared" si="2"/>
        <v>0</v>
      </c>
      <c r="N11" s="394">
        <f t="shared" si="3"/>
        <v>0</v>
      </c>
      <c r="O11" s="143"/>
    </row>
    <row r="12" spans="1:15">
      <c r="A12" s="19" t="s">
        <v>259</v>
      </c>
      <c r="B12" s="58" t="s">
        <v>118</v>
      </c>
      <c r="C12" s="13">
        <f>'16'!C12</f>
        <v>19766</v>
      </c>
      <c r="D12" s="13">
        <f>'16'!D12</f>
        <v>14384</v>
      </c>
      <c r="E12" s="13">
        <f>'16'!E12</f>
        <v>34150</v>
      </c>
      <c r="F12" s="132"/>
      <c r="G12" s="132"/>
      <c r="H12" s="391">
        <v>0</v>
      </c>
      <c r="I12" s="132">
        <v>0</v>
      </c>
      <c r="J12" s="132">
        <v>0</v>
      </c>
      <c r="K12" s="393">
        <f t="shared" si="4"/>
        <v>0</v>
      </c>
      <c r="L12" s="394">
        <f t="shared" si="1"/>
        <v>0</v>
      </c>
      <c r="M12" s="394">
        <f t="shared" si="2"/>
        <v>0</v>
      </c>
      <c r="N12" s="394">
        <f t="shared" si="3"/>
        <v>0</v>
      </c>
      <c r="O12" s="143"/>
    </row>
    <row r="13" spans="1:15">
      <c r="A13" s="19" t="s">
        <v>58</v>
      </c>
      <c r="B13" s="58" t="s">
        <v>122</v>
      </c>
      <c r="C13" s="13">
        <f>'16'!C13</f>
        <v>5721</v>
      </c>
      <c r="D13" s="13">
        <f>'16'!D13</f>
        <v>4262</v>
      </c>
      <c r="E13" s="13">
        <f>'16'!E13</f>
        <v>9983</v>
      </c>
      <c r="F13" s="132"/>
      <c r="G13" s="132"/>
      <c r="H13" s="391">
        <v>0</v>
      </c>
      <c r="I13" s="132">
        <v>0</v>
      </c>
      <c r="J13" s="132">
        <v>0</v>
      </c>
      <c r="K13" s="393">
        <f t="shared" si="4"/>
        <v>0</v>
      </c>
      <c r="L13" s="394">
        <f t="shared" si="1"/>
        <v>0</v>
      </c>
      <c r="M13" s="394">
        <f t="shared" si="2"/>
        <v>0</v>
      </c>
      <c r="N13" s="394">
        <f t="shared" si="3"/>
        <v>0</v>
      </c>
      <c r="O13" s="143"/>
    </row>
    <row r="14" spans="1:15">
      <c r="A14" s="19" t="s">
        <v>59</v>
      </c>
      <c r="B14" s="58" t="s">
        <v>122</v>
      </c>
      <c r="C14" s="13">
        <f>'16'!C14</f>
        <v>4199</v>
      </c>
      <c r="D14" s="13">
        <f>'16'!D14</f>
        <v>3044</v>
      </c>
      <c r="E14" s="13">
        <f>'16'!E14</f>
        <v>7243</v>
      </c>
      <c r="F14" s="132" t="s">
        <v>215</v>
      </c>
      <c r="G14" s="132">
        <v>1</v>
      </c>
      <c r="H14" s="391">
        <v>142235.82</v>
      </c>
      <c r="I14" s="132">
        <v>32</v>
      </c>
      <c r="J14" s="132">
        <v>29</v>
      </c>
      <c r="K14" s="393">
        <f>I14+J14</f>
        <v>61</v>
      </c>
      <c r="L14" s="394">
        <f t="shared" si="1"/>
        <v>7.6208621100261964E-3</v>
      </c>
      <c r="M14" s="394">
        <f t="shared" si="2"/>
        <v>9.5269382391590021E-3</v>
      </c>
      <c r="N14" s="394">
        <f t="shared" si="3"/>
        <v>8.4219246168714627E-3</v>
      </c>
      <c r="O14" s="143"/>
    </row>
    <row r="15" spans="1:15">
      <c r="A15" s="19" t="s">
        <v>60</v>
      </c>
      <c r="B15" s="58" t="s">
        <v>122</v>
      </c>
      <c r="C15" s="13">
        <f>'16'!C15</f>
        <v>139</v>
      </c>
      <c r="D15" s="13">
        <f>'16'!D15</f>
        <v>80</v>
      </c>
      <c r="E15" s="13">
        <f>'16'!E15</f>
        <v>219</v>
      </c>
      <c r="F15" s="132"/>
      <c r="G15" s="132"/>
      <c r="H15" s="391">
        <v>0</v>
      </c>
      <c r="I15" s="132">
        <v>0</v>
      </c>
      <c r="J15" s="132">
        <v>0</v>
      </c>
      <c r="K15" s="393">
        <f t="shared" ref="K15:K68" si="5">I15+J15</f>
        <v>0</v>
      </c>
      <c r="L15" s="394">
        <f t="shared" si="1"/>
        <v>0</v>
      </c>
      <c r="M15" s="394">
        <f t="shared" si="2"/>
        <v>0</v>
      </c>
      <c r="N15" s="394">
        <f t="shared" si="3"/>
        <v>0</v>
      </c>
      <c r="O15" s="143"/>
    </row>
    <row r="16" spans="1:15">
      <c r="A16" s="19" t="s">
        <v>61</v>
      </c>
      <c r="B16" s="58" t="s">
        <v>122</v>
      </c>
      <c r="C16" s="13">
        <f>'16'!C16</f>
        <v>2045</v>
      </c>
      <c r="D16" s="13">
        <f>'16'!D16</f>
        <v>1442</v>
      </c>
      <c r="E16" s="13">
        <f>'16'!E16</f>
        <v>3487</v>
      </c>
      <c r="F16" s="132"/>
      <c r="G16" s="132"/>
      <c r="H16" s="391">
        <v>0</v>
      </c>
      <c r="I16" s="132">
        <v>0</v>
      </c>
      <c r="J16" s="132">
        <v>0</v>
      </c>
      <c r="K16" s="393">
        <f t="shared" si="5"/>
        <v>0</v>
      </c>
      <c r="L16" s="394">
        <f t="shared" si="1"/>
        <v>0</v>
      </c>
      <c r="M16" s="394">
        <f t="shared" si="2"/>
        <v>0</v>
      </c>
      <c r="N16" s="394">
        <f t="shared" si="3"/>
        <v>0</v>
      </c>
      <c r="O16" s="143"/>
    </row>
    <row r="17" spans="1:15">
      <c r="A17" s="19" t="s">
        <v>62</v>
      </c>
      <c r="B17" s="58" t="s">
        <v>122</v>
      </c>
      <c r="C17" s="13">
        <f>'16'!C17</f>
        <v>4001</v>
      </c>
      <c r="D17" s="13">
        <f>'16'!D17</f>
        <v>2770</v>
      </c>
      <c r="E17" s="13">
        <f>'16'!E17</f>
        <v>6771</v>
      </c>
      <c r="F17" s="132"/>
      <c r="G17" s="132"/>
      <c r="H17" s="391">
        <v>0</v>
      </c>
      <c r="I17" s="132">
        <v>0</v>
      </c>
      <c r="J17" s="132">
        <v>0</v>
      </c>
      <c r="K17" s="393">
        <f t="shared" si="5"/>
        <v>0</v>
      </c>
      <c r="L17" s="394">
        <f t="shared" si="1"/>
        <v>0</v>
      </c>
      <c r="M17" s="394">
        <f t="shared" si="2"/>
        <v>0</v>
      </c>
      <c r="N17" s="394">
        <f t="shared" si="3"/>
        <v>0</v>
      </c>
      <c r="O17" s="143"/>
    </row>
    <row r="18" spans="1:15">
      <c r="A18" s="19" t="s">
        <v>63</v>
      </c>
      <c r="B18" s="58" t="s">
        <v>118</v>
      </c>
      <c r="C18" s="13">
        <f>'16'!C18</f>
        <v>17963</v>
      </c>
      <c r="D18" s="13">
        <f>'16'!D18</f>
        <v>13163</v>
      </c>
      <c r="E18" s="13">
        <f>'16'!E18</f>
        <v>31126</v>
      </c>
      <c r="F18" s="132"/>
      <c r="G18" s="132"/>
      <c r="H18" s="391">
        <v>0</v>
      </c>
      <c r="I18" s="132">
        <v>0</v>
      </c>
      <c r="J18" s="132">
        <v>0</v>
      </c>
      <c r="K18" s="393">
        <f t="shared" si="5"/>
        <v>0</v>
      </c>
      <c r="L18" s="394">
        <f t="shared" si="1"/>
        <v>0</v>
      </c>
      <c r="M18" s="394">
        <f t="shared" si="2"/>
        <v>0</v>
      </c>
      <c r="N18" s="394">
        <f t="shared" si="3"/>
        <v>0</v>
      </c>
      <c r="O18" s="143"/>
    </row>
    <row r="19" spans="1:15">
      <c r="A19" s="19" t="s">
        <v>64</v>
      </c>
      <c r="B19" s="58" t="s">
        <v>122</v>
      </c>
      <c r="C19" s="13">
        <f>'16'!C19</f>
        <v>1226</v>
      </c>
      <c r="D19" s="13">
        <f>'16'!D19</f>
        <v>827</v>
      </c>
      <c r="E19" s="13">
        <f>'16'!E19</f>
        <v>2053</v>
      </c>
      <c r="F19" s="132"/>
      <c r="G19" s="132"/>
      <c r="H19" s="391">
        <v>0</v>
      </c>
      <c r="I19" s="132">
        <v>0</v>
      </c>
      <c r="J19" s="132">
        <v>0</v>
      </c>
      <c r="K19" s="393">
        <f t="shared" si="5"/>
        <v>0</v>
      </c>
      <c r="L19" s="394">
        <f t="shared" si="1"/>
        <v>0</v>
      </c>
      <c r="M19" s="394">
        <f t="shared" si="2"/>
        <v>0</v>
      </c>
      <c r="N19" s="394">
        <f t="shared" si="3"/>
        <v>0</v>
      </c>
      <c r="O19" s="143"/>
    </row>
    <row r="20" spans="1:15">
      <c r="A20" s="19" t="s">
        <v>65</v>
      </c>
      <c r="B20" s="58" t="s">
        <v>122</v>
      </c>
      <c r="C20" s="13">
        <f>'16'!C20</f>
        <v>2393</v>
      </c>
      <c r="D20" s="13">
        <f>'16'!D20</f>
        <v>1660</v>
      </c>
      <c r="E20" s="13">
        <f>'16'!E20</f>
        <v>4053</v>
      </c>
      <c r="F20" s="132" t="s">
        <v>216</v>
      </c>
      <c r="G20" s="132">
        <v>1</v>
      </c>
      <c r="H20" s="391">
        <v>124367.56</v>
      </c>
      <c r="I20" s="132">
        <v>27</v>
      </c>
      <c r="J20" s="132">
        <v>22</v>
      </c>
      <c r="K20" s="393">
        <f t="shared" si="5"/>
        <v>49</v>
      </c>
      <c r="L20" s="394">
        <f t="shared" si="1"/>
        <v>1.1282908483075638E-2</v>
      </c>
      <c r="M20" s="394">
        <f t="shared" si="2"/>
        <v>1.3253012048192771E-2</v>
      </c>
      <c r="N20" s="394">
        <f t="shared" si="3"/>
        <v>1.2089810017271158E-2</v>
      </c>
      <c r="O20" s="143"/>
    </row>
    <row r="21" spans="1:15" ht="22.5">
      <c r="A21" s="19" t="s">
        <v>66</v>
      </c>
      <c r="B21" s="58" t="s">
        <v>122</v>
      </c>
      <c r="C21" s="13">
        <f>'16'!C21</f>
        <v>1301</v>
      </c>
      <c r="D21" s="13">
        <f>'16'!D21</f>
        <v>904</v>
      </c>
      <c r="E21" s="13">
        <f>'16'!E21</f>
        <v>2205</v>
      </c>
      <c r="F21" s="132" t="s">
        <v>220</v>
      </c>
      <c r="G21" s="132">
        <v>1</v>
      </c>
      <c r="H21" s="391">
        <v>63305.71875</v>
      </c>
      <c r="I21" s="132">
        <v>21</v>
      </c>
      <c r="J21" s="132">
        <v>9</v>
      </c>
      <c r="K21" s="393">
        <f t="shared" si="5"/>
        <v>30</v>
      </c>
      <c r="L21" s="394">
        <f t="shared" si="1"/>
        <v>1.6141429669485011E-2</v>
      </c>
      <c r="M21" s="394">
        <f t="shared" si="2"/>
        <v>9.9557522123893804E-3</v>
      </c>
      <c r="N21" s="394">
        <f t="shared" si="3"/>
        <v>1.3605442176870748E-2</v>
      </c>
      <c r="O21" s="143"/>
    </row>
    <row r="22" spans="1:15">
      <c r="A22" s="19" t="s">
        <v>67</v>
      </c>
      <c r="B22" s="58" t="s">
        <v>122</v>
      </c>
      <c r="C22" s="13">
        <f>'16'!C22</f>
        <v>1869</v>
      </c>
      <c r="D22" s="13">
        <f>'16'!D22</f>
        <v>1351</v>
      </c>
      <c r="E22" s="13">
        <f>'16'!E22</f>
        <v>3220</v>
      </c>
      <c r="F22" s="132" t="s">
        <v>24</v>
      </c>
      <c r="G22" s="132">
        <v>1</v>
      </c>
      <c r="H22" s="391">
        <v>112093.76851851851</v>
      </c>
      <c r="I22" s="132">
        <v>30</v>
      </c>
      <c r="J22" s="132">
        <v>14</v>
      </c>
      <c r="K22" s="393">
        <f t="shared" si="5"/>
        <v>44</v>
      </c>
      <c r="L22" s="394">
        <f t="shared" si="1"/>
        <v>1.6051364365971106E-2</v>
      </c>
      <c r="M22" s="394">
        <f t="shared" si="2"/>
        <v>1.0362694300518135E-2</v>
      </c>
      <c r="N22" s="394">
        <f t="shared" si="3"/>
        <v>1.3664596273291925E-2</v>
      </c>
      <c r="O22" s="143"/>
    </row>
    <row r="23" spans="1:15">
      <c r="A23" s="19" t="s">
        <v>68</v>
      </c>
      <c r="B23" s="58" t="s">
        <v>122</v>
      </c>
      <c r="C23" s="13">
        <f>'16'!C23</f>
        <v>2942</v>
      </c>
      <c r="D23" s="13">
        <f>'16'!D23</f>
        <v>2128</v>
      </c>
      <c r="E23" s="13">
        <f>'16'!E23</f>
        <v>5070</v>
      </c>
      <c r="F23" s="132"/>
      <c r="G23" s="132"/>
      <c r="H23" s="391">
        <v>0</v>
      </c>
      <c r="I23" s="132">
        <v>0</v>
      </c>
      <c r="J23" s="132">
        <v>0</v>
      </c>
      <c r="K23" s="393">
        <f t="shared" si="5"/>
        <v>0</v>
      </c>
      <c r="L23" s="394">
        <f t="shared" si="1"/>
        <v>0</v>
      </c>
      <c r="M23" s="394">
        <f t="shared" si="2"/>
        <v>0</v>
      </c>
      <c r="N23" s="394">
        <f t="shared" si="3"/>
        <v>0</v>
      </c>
      <c r="O23" s="143"/>
    </row>
    <row r="24" spans="1:15">
      <c r="A24" s="19" t="s">
        <v>69</v>
      </c>
      <c r="B24" s="58" t="s">
        <v>118</v>
      </c>
      <c r="C24" s="13">
        <f>'16'!C24</f>
        <v>7514</v>
      </c>
      <c r="D24" s="13">
        <f>'16'!D24</f>
        <v>5219</v>
      </c>
      <c r="E24" s="13">
        <f>'16'!E24</f>
        <v>12733</v>
      </c>
      <c r="F24" s="132"/>
      <c r="G24" s="132"/>
      <c r="H24" s="391">
        <v>0</v>
      </c>
      <c r="I24" s="132">
        <v>0</v>
      </c>
      <c r="J24" s="132">
        <v>0</v>
      </c>
      <c r="K24" s="393">
        <f t="shared" si="5"/>
        <v>0</v>
      </c>
      <c r="L24" s="394">
        <f t="shared" si="1"/>
        <v>0</v>
      </c>
      <c r="M24" s="394">
        <f t="shared" si="2"/>
        <v>0</v>
      </c>
      <c r="N24" s="394">
        <f t="shared" si="3"/>
        <v>0</v>
      </c>
      <c r="O24" s="143"/>
    </row>
    <row r="25" spans="1:15">
      <c r="A25" s="19" t="s">
        <v>70</v>
      </c>
      <c r="B25" s="58" t="s">
        <v>118</v>
      </c>
      <c r="C25" s="13">
        <f>'16'!C25</f>
        <v>10076</v>
      </c>
      <c r="D25" s="13">
        <f>'16'!D25</f>
        <v>6718</v>
      </c>
      <c r="E25" s="13">
        <f>'16'!E25</f>
        <v>16794</v>
      </c>
      <c r="F25" s="132"/>
      <c r="G25" s="132"/>
      <c r="H25" s="391">
        <v>0</v>
      </c>
      <c r="I25" s="132">
        <v>0</v>
      </c>
      <c r="J25" s="132">
        <v>0</v>
      </c>
      <c r="K25" s="393">
        <f t="shared" si="5"/>
        <v>0</v>
      </c>
      <c r="L25" s="394">
        <f t="shared" si="1"/>
        <v>0</v>
      </c>
      <c r="M25" s="394">
        <f t="shared" si="2"/>
        <v>0</v>
      </c>
      <c r="N25" s="394">
        <f t="shared" si="3"/>
        <v>0</v>
      </c>
      <c r="O25" s="143"/>
    </row>
    <row r="26" spans="1:15">
      <c r="A26" s="19" t="s">
        <v>71</v>
      </c>
      <c r="B26" s="58" t="s">
        <v>118</v>
      </c>
      <c r="C26" s="13">
        <f>'16'!C26</f>
        <v>20123</v>
      </c>
      <c r="D26" s="13">
        <f>'16'!D26</f>
        <v>13856</v>
      </c>
      <c r="E26" s="13">
        <f>'16'!E26</f>
        <v>33979</v>
      </c>
      <c r="F26" s="132"/>
      <c r="G26" s="132"/>
      <c r="H26" s="391">
        <v>0</v>
      </c>
      <c r="I26" s="132">
        <v>0</v>
      </c>
      <c r="J26" s="132">
        <v>0</v>
      </c>
      <c r="K26" s="393">
        <f t="shared" si="5"/>
        <v>0</v>
      </c>
      <c r="L26" s="394">
        <f t="shared" si="1"/>
        <v>0</v>
      </c>
      <c r="M26" s="394">
        <f t="shared" si="2"/>
        <v>0</v>
      </c>
      <c r="N26" s="394">
        <f t="shared" si="3"/>
        <v>0</v>
      </c>
      <c r="O26" s="143"/>
    </row>
    <row r="27" spans="1:15">
      <c r="A27" s="19" t="s">
        <v>72</v>
      </c>
      <c r="B27" s="58" t="s">
        <v>122</v>
      </c>
      <c r="C27" s="13">
        <f>'16'!C27</f>
        <v>876</v>
      </c>
      <c r="D27" s="13">
        <f>'16'!D27</f>
        <v>671</v>
      </c>
      <c r="E27" s="13">
        <f>'16'!E27</f>
        <v>1547</v>
      </c>
      <c r="F27" s="132"/>
      <c r="G27" s="132"/>
      <c r="H27" s="391">
        <v>0</v>
      </c>
      <c r="I27" s="132">
        <v>0</v>
      </c>
      <c r="J27" s="132">
        <v>0</v>
      </c>
      <c r="K27" s="393">
        <f t="shared" si="5"/>
        <v>0</v>
      </c>
      <c r="L27" s="394">
        <f t="shared" si="1"/>
        <v>0</v>
      </c>
      <c r="M27" s="394">
        <f t="shared" si="2"/>
        <v>0</v>
      </c>
      <c r="N27" s="394">
        <f t="shared" si="3"/>
        <v>0</v>
      </c>
      <c r="O27" s="143"/>
    </row>
    <row r="28" spans="1:15">
      <c r="A28" s="19" t="s">
        <v>73</v>
      </c>
      <c r="B28" s="58" t="s">
        <v>118</v>
      </c>
      <c r="C28" s="13">
        <f>'16'!C28</f>
        <v>9893</v>
      </c>
      <c r="D28" s="13">
        <f>'16'!D28</f>
        <v>6864</v>
      </c>
      <c r="E28" s="13">
        <f>'16'!E28</f>
        <v>16757</v>
      </c>
      <c r="F28" s="132" t="s">
        <v>25</v>
      </c>
      <c r="G28" s="132">
        <v>1</v>
      </c>
      <c r="H28" s="391">
        <v>146201.19</v>
      </c>
      <c r="I28" s="132">
        <v>34</v>
      </c>
      <c r="J28" s="132">
        <v>23</v>
      </c>
      <c r="K28" s="393">
        <f t="shared" si="5"/>
        <v>57</v>
      </c>
      <c r="L28" s="394">
        <f t="shared" si="1"/>
        <v>3.4367734761952895E-3</v>
      </c>
      <c r="M28" s="394">
        <f t="shared" si="2"/>
        <v>3.350815850815851E-3</v>
      </c>
      <c r="N28" s="394">
        <f t="shared" si="3"/>
        <v>3.4015635256907559E-3</v>
      </c>
      <c r="O28" s="143"/>
    </row>
    <row r="29" spans="1:15">
      <c r="A29" s="19" t="s">
        <v>74</v>
      </c>
      <c r="B29" s="58" t="s">
        <v>122</v>
      </c>
      <c r="C29" s="13">
        <f>'16'!C29</f>
        <v>3977</v>
      </c>
      <c r="D29" s="13">
        <f>'16'!D29</f>
        <v>2833</v>
      </c>
      <c r="E29" s="13">
        <f>'16'!E29</f>
        <v>6810</v>
      </c>
      <c r="F29" s="132"/>
      <c r="G29" s="132"/>
      <c r="H29" s="391">
        <v>0</v>
      </c>
      <c r="I29" s="132">
        <v>0</v>
      </c>
      <c r="J29" s="132">
        <v>0</v>
      </c>
      <c r="K29" s="393">
        <f t="shared" si="5"/>
        <v>0</v>
      </c>
      <c r="L29" s="394">
        <f t="shared" si="1"/>
        <v>0</v>
      </c>
      <c r="M29" s="394">
        <f t="shared" si="2"/>
        <v>0</v>
      </c>
      <c r="N29" s="394">
        <f t="shared" si="3"/>
        <v>0</v>
      </c>
      <c r="O29" s="143"/>
    </row>
    <row r="30" spans="1:15">
      <c r="A30" s="19" t="s">
        <v>75</v>
      </c>
      <c r="B30" s="58" t="s">
        <v>122</v>
      </c>
      <c r="C30" s="13">
        <f>'16'!C30</f>
        <v>109</v>
      </c>
      <c r="D30" s="13">
        <f>'16'!D30</f>
        <v>73</v>
      </c>
      <c r="E30" s="13">
        <f>'16'!E30</f>
        <v>182</v>
      </c>
      <c r="F30" s="132"/>
      <c r="G30" s="132"/>
      <c r="H30" s="391">
        <v>0</v>
      </c>
      <c r="I30" s="132">
        <v>0</v>
      </c>
      <c r="J30" s="132">
        <v>0</v>
      </c>
      <c r="K30" s="393">
        <f t="shared" si="5"/>
        <v>0</v>
      </c>
      <c r="L30" s="394">
        <f t="shared" si="1"/>
        <v>0</v>
      </c>
      <c r="M30" s="394">
        <f t="shared" si="2"/>
        <v>0</v>
      </c>
      <c r="N30" s="394">
        <f t="shared" si="3"/>
        <v>0</v>
      </c>
      <c r="O30" s="143"/>
    </row>
    <row r="31" spans="1:15">
      <c r="A31" s="19" t="s">
        <v>76</v>
      </c>
      <c r="B31" s="58" t="s">
        <v>122</v>
      </c>
      <c r="C31" s="13">
        <f>'16'!C31</f>
        <v>5892</v>
      </c>
      <c r="D31" s="13">
        <f>'16'!D31</f>
        <v>4055</v>
      </c>
      <c r="E31" s="13">
        <f>'16'!E31</f>
        <v>9947</v>
      </c>
      <c r="F31" s="132"/>
      <c r="G31" s="132"/>
      <c r="H31" s="391">
        <v>0</v>
      </c>
      <c r="I31" s="132">
        <v>0</v>
      </c>
      <c r="J31" s="132">
        <v>0</v>
      </c>
      <c r="K31" s="393">
        <f t="shared" si="5"/>
        <v>0</v>
      </c>
      <c r="L31" s="394">
        <f t="shared" si="1"/>
        <v>0</v>
      </c>
      <c r="M31" s="394">
        <f t="shared" si="2"/>
        <v>0</v>
      </c>
      <c r="N31" s="394">
        <f t="shared" si="3"/>
        <v>0</v>
      </c>
      <c r="O31" s="143"/>
    </row>
    <row r="32" spans="1:15">
      <c r="A32" s="19" t="s">
        <v>77</v>
      </c>
      <c r="B32" s="58" t="s">
        <v>122</v>
      </c>
      <c r="C32" s="13">
        <f>'16'!C32</f>
        <v>547</v>
      </c>
      <c r="D32" s="13">
        <f>'16'!D32</f>
        <v>369</v>
      </c>
      <c r="E32" s="13">
        <f>'16'!E32</f>
        <v>916</v>
      </c>
      <c r="F32" s="132"/>
      <c r="G32" s="132"/>
      <c r="H32" s="391">
        <v>0</v>
      </c>
      <c r="I32" s="132">
        <v>0</v>
      </c>
      <c r="J32" s="132">
        <v>0</v>
      </c>
      <c r="K32" s="393">
        <f t="shared" si="5"/>
        <v>0</v>
      </c>
      <c r="L32" s="394">
        <f t="shared" si="1"/>
        <v>0</v>
      </c>
      <c r="M32" s="394">
        <f t="shared" si="2"/>
        <v>0</v>
      </c>
      <c r="N32" s="394">
        <f t="shared" si="3"/>
        <v>0</v>
      </c>
      <c r="O32" s="143"/>
    </row>
    <row r="33" spans="1:15">
      <c r="A33" s="19" t="s">
        <v>78</v>
      </c>
      <c r="B33" s="58" t="s">
        <v>122</v>
      </c>
      <c r="C33" s="13">
        <f>'16'!C33</f>
        <v>1137</v>
      </c>
      <c r="D33" s="13">
        <f>'16'!D33</f>
        <v>811</v>
      </c>
      <c r="E33" s="13">
        <f>'16'!E33</f>
        <v>1948</v>
      </c>
      <c r="F33" s="132" t="s">
        <v>217</v>
      </c>
      <c r="G33" s="132">
        <v>1</v>
      </c>
      <c r="H33" s="391">
        <v>123385.29301204821</v>
      </c>
      <c r="I33" s="132">
        <v>26</v>
      </c>
      <c r="J33" s="132">
        <v>18</v>
      </c>
      <c r="K33" s="393">
        <f t="shared" si="5"/>
        <v>44</v>
      </c>
      <c r="L33" s="394">
        <f t="shared" si="1"/>
        <v>2.2867194371152155E-2</v>
      </c>
      <c r="M33" s="394">
        <f t="shared" si="2"/>
        <v>2.2194821208384709E-2</v>
      </c>
      <c r="N33" s="394">
        <f t="shared" si="3"/>
        <v>2.2587268993839837E-2</v>
      </c>
      <c r="O33" s="143"/>
    </row>
    <row r="34" spans="1:15" ht="22.5">
      <c r="A34" s="19" t="s">
        <v>79</v>
      </c>
      <c r="B34" s="58" t="s">
        <v>122</v>
      </c>
      <c r="C34" s="13">
        <f>'16'!C34</f>
        <v>1478</v>
      </c>
      <c r="D34" s="13">
        <f>'16'!D34</f>
        <v>1019</v>
      </c>
      <c r="E34" s="13">
        <f>'16'!E34</f>
        <v>2497</v>
      </c>
      <c r="F34" s="132" t="s">
        <v>27</v>
      </c>
      <c r="G34" s="132">
        <v>1</v>
      </c>
      <c r="H34" s="391">
        <v>139649.72</v>
      </c>
      <c r="I34" s="132">
        <v>23</v>
      </c>
      <c r="J34" s="132">
        <v>24</v>
      </c>
      <c r="K34" s="393">
        <f t="shared" si="5"/>
        <v>47</v>
      </c>
      <c r="L34" s="394">
        <f t="shared" si="1"/>
        <v>1.5561569688768605E-2</v>
      </c>
      <c r="M34" s="394">
        <f t="shared" si="2"/>
        <v>2.3552502453385672E-2</v>
      </c>
      <c r="N34" s="394">
        <f t="shared" si="3"/>
        <v>1.8822587104525432E-2</v>
      </c>
      <c r="O34" s="143"/>
    </row>
    <row r="35" spans="1:15">
      <c r="A35" s="19" t="s">
        <v>80</v>
      </c>
      <c r="B35" s="58" t="s">
        <v>122</v>
      </c>
      <c r="C35" s="13">
        <f>'16'!C35</f>
        <v>2619</v>
      </c>
      <c r="D35" s="13">
        <f>'16'!D35</f>
        <v>1878</v>
      </c>
      <c r="E35" s="13">
        <f>'16'!E35</f>
        <v>4497</v>
      </c>
      <c r="F35" s="132" t="s">
        <v>22</v>
      </c>
      <c r="G35" s="132">
        <v>1</v>
      </c>
      <c r="H35" s="395">
        <v>117936.08717171717</v>
      </c>
      <c r="I35" s="132">
        <v>26</v>
      </c>
      <c r="J35" s="132">
        <v>27</v>
      </c>
      <c r="K35" s="393">
        <f t="shared" si="5"/>
        <v>53</v>
      </c>
      <c r="L35" s="394">
        <f t="shared" si="1"/>
        <v>9.9274532264222986E-3</v>
      </c>
      <c r="M35" s="394">
        <f t="shared" si="2"/>
        <v>1.437699680511182E-2</v>
      </c>
      <c r="N35" s="394">
        <f t="shared" si="3"/>
        <v>1.1785634867689571E-2</v>
      </c>
      <c r="O35" s="143"/>
    </row>
    <row r="36" spans="1:15">
      <c r="A36" s="19" t="s">
        <v>81</v>
      </c>
      <c r="B36" s="58" t="s">
        <v>122</v>
      </c>
      <c r="C36" s="13">
        <f>'16'!C36</f>
        <v>1538</v>
      </c>
      <c r="D36" s="13">
        <f>'16'!D36</f>
        <v>1055</v>
      </c>
      <c r="E36" s="13">
        <f>'16'!E36</f>
        <v>2593</v>
      </c>
      <c r="F36" s="132"/>
      <c r="G36" s="132"/>
      <c r="H36" s="391">
        <v>0</v>
      </c>
      <c r="I36" s="132">
        <v>0</v>
      </c>
      <c r="J36" s="132">
        <v>0</v>
      </c>
      <c r="K36" s="393">
        <f t="shared" si="5"/>
        <v>0</v>
      </c>
      <c r="L36" s="394">
        <f t="shared" si="1"/>
        <v>0</v>
      </c>
      <c r="M36" s="394">
        <f t="shared" si="2"/>
        <v>0</v>
      </c>
      <c r="N36" s="394">
        <f t="shared" si="3"/>
        <v>0</v>
      </c>
      <c r="O36" s="143"/>
    </row>
    <row r="37" spans="1:15">
      <c r="A37" s="19" t="s">
        <v>82</v>
      </c>
      <c r="B37" s="58" t="s">
        <v>122</v>
      </c>
      <c r="C37" s="13">
        <f>'16'!C37</f>
        <v>915</v>
      </c>
      <c r="D37" s="13">
        <f>'16'!D37</f>
        <v>644</v>
      </c>
      <c r="E37" s="13">
        <f>'16'!E37</f>
        <v>1559</v>
      </c>
      <c r="F37" s="132" t="s">
        <v>26</v>
      </c>
      <c r="G37" s="132">
        <v>1</v>
      </c>
      <c r="H37" s="391">
        <v>60414.336842105258</v>
      </c>
      <c r="I37" s="132">
        <v>18</v>
      </c>
      <c r="J37" s="132">
        <v>6</v>
      </c>
      <c r="K37" s="393">
        <f t="shared" si="5"/>
        <v>24</v>
      </c>
      <c r="L37" s="394">
        <f t="shared" si="1"/>
        <v>1.9672131147540985E-2</v>
      </c>
      <c r="M37" s="394">
        <f t="shared" si="2"/>
        <v>9.316770186335404E-3</v>
      </c>
      <c r="N37" s="394">
        <f t="shared" si="3"/>
        <v>1.5394483643361129E-2</v>
      </c>
      <c r="O37" s="143"/>
    </row>
    <row r="38" spans="1:15" ht="22.5">
      <c r="A38" s="19" t="s">
        <v>83</v>
      </c>
      <c r="B38" s="58" t="s">
        <v>118</v>
      </c>
      <c r="C38" s="13">
        <f>'16'!C38</f>
        <v>6837</v>
      </c>
      <c r="D38" s="13">
        <f>'16'!D38</f>
        <v>4722</v>
      </c>
      <c r="E38" s="13">
        <f>'16'!E38</f>
        <v>11559</v>
      </c>
      <c r="F38" s="132" t="s">
        <v>28</v>
      </c>
      <c r="G38" s="132">
        <v>1</v>
      </c>
      <c r="H38" s="391">
        <v>139649.72</v>
      </c>
      <c r="I38" s="132">
        <v>20</v>
      </c>
      <c r="J38" s="132">
        <v>27</v>
      </c>
      <c r="K38" s="393">
        <f t="shared" si="5"/>
        <v>47</v>
      </c>
      <c r="L38" s="394">
        <f t="shared" si="1"/>
        <v>2.9252596167909902E-3</v>
      </c>
      <c r="M38" s="394">
        <f t="shared" si="2"/>
        <v>5.7179161372299869E-3</v>
      </c>
      <c r="N38" s="394">
        <f t="shared" si="3"/>
        <v>4.0660956830175623E-3</v>
      </c>
      <c r="O38" s="143"/>
    </row>
    <row r="39" spans="1:15">
      <c r="A39" s="19" t="s">
        <v>84</v>
      </c>
      <c r="B39" s="58" t="s">
        <v>118</v>
      </c>
      <c r="C39" s="13">
        <f>'16'!C39</f>
        <v>21366</v>
      </c>
      <c r="D39" s="13">
        <f>'16'!D39</f>
        <v>14155</v>
      </c>
      <c r="E39" s="13">
        <f>'16'!E39</f>
        <v>35521</v>
      </c>
      <c r="F39" s="132" t="s">
        <v>149</v>
      </c>
      <c r="G39" s="132">
        <v>1</v>
      </c>
      <c r="H39" s="391">
        <v>131430</v>
      </c>
      <c r="I39" s="132">
        <v>37</v>
      </c>
      <c r="J39" s="132">
        <v>20</v>
      </c>
      <c r="K39" s="393">
        <f t="shared" si="5"/>
        <v>57</v>
      </c>
      <c r="L39" s="394">
        <f t="shared" si="1"/>
        <v>1.7317232986988674E-3</v>
      </c>
      <c r="M39" s="394">
        <f t="shared" si="2"/>
        <v>1.4129282938890851E-3</v>
      </c>
      <c r="N39" s="394">
        <f t="shared" si="3"/>
        <v>1.6046845527997523E-3</v>
      </c>
      <c r="O39" s="143"/>
    </row>
    <row r="40" spans="1:15">
      <c r="A40" s="19" t="s">
        <v>85</v>
      </c>
      <c r="B40" s="58" t="s">
        <v>122</v>
      </c>
      <c r="C40" s="13">
        <f>'16'!C40</f>
        <v>2888</v>
      </c>
      <c r="D40" s="13">
        <f>'16'!D40</f>
        <v>1978</v>
      </c>
      <c r="E40" s="13">
        <f>'16'!E40</f>
        <v>4866</v>
      </c>
      <c r="F40" s="132"/>
      <c r="G40" s="132"/>
      <c r="H40" s="391">
        <v>0</v>
      </c>
      <c r="I40" s="132">
        <v>0</v>
      </c>
      <c r="J40" s="132">
        <v>0</v>
      </c>
      <c r="K40" s="393">
        <f t="shared" si="5"/>
        <v>0</v>
      </c>
      <c r="L40" s="394">
        <f t="shared" si="1"/>
        <v>0</v>
      </c>
      <c r="M40" s="394">
        <f t="shared" si="2"/>
        <v>0</v>
      </c>
      <c r="N40" s="394">
        <f t="shared" si="3"/>
        <v>0</v>
      </c>
      <c r="O40" s="143"/>
    </row>
    <row r="41" spans="1:15">
      <c r="A41" s="19" t="s">
        <v>86</v>
      </c>
      <c r="B41" s="58" t="s">
        <v>118</v>
      </c>
      <c r="C41" s="13">
        <f>'16'!C41</f>
        <v>4988</v>
      </c>
      <c r="D41" s="13">
        <f>'16'!D41</f>
        <v>3470</v>
      </c>
      <c r="E41" s="13">
        <f>'16'!E41</f>
        <v>8458</v>
      </c>
      <c r="F41" s="132"/>
      <c r="G41" s="132"/>
      <c r="H41" s="391">
        <v>0</v>
      </c>
      <c r="I41" s="132">
        <v>0</v>
      </c>
      <c r="J41" s="132">
        <v>0</v>
      </c>
      <c r="K41" s="393">
        <f t="shared" si="5"/>
        <v>0</v>
      </c>
      <c r="L41" s="394">
        <f t="shared" si="1"/>
        <v>0</v>
      </c>
      <c r="M41" s="394">
        <f t="shared" si="2"/>
        <v>0</v>
      </c>
      <c r="N41" s="394">
        <f t="shared" si="3"/>
        <v>0</v>
      </c>
      <c r="O41" s="143"/>
    </row>
    <row r="42" spans="1:15">
      <c r="A42" s="19" t="s">
        <v>87</v>
      </c>
      <c r="B42" s="58" t="s">
        <v>118</v>
      </c>
      <c r="C42" s="13">
        <f>'16'!C42</f>
        <v>12632</v>
      </c>
      <c r="D42" s="13">
        <f>'16'!D42</f>
        <v>8774</v>
      </c>
      <c r="E42" s="13">
        <f>'16'!E42</f>
        <v>21406</v>
      </c>
      <c r="F42" s="132"/>
      <c r="G42" s="132"/>
      <c r="H42" s="391">
        <v>0</v>
      </c>
      <c r="I42" s="132">
        <v>0</v>
      </c>
      <c r="J42" s="132">
        <v>0</v>
      </c>
      <c r="K42" s="393">
        <f t="shared" si="5"/>
        <v>0</v>
      </c>
      <c r="L42" s="394">
        <f t="shared" si="1"/>
        <v>0</v>
      </c>
      <c r="M42" s="394">
        <f t="shared" si="2"/>
        <v>0</v>
      </c>
      <c r="N42" s="394">
        <f t="shared" si="3"/>
        <v>0</v>
      </c>
      <c r="O42" s="143"/>
    </row>
    <row r="43" spans="1:15">
      <c r="A43" s="19" t="s">
        <v>88</v>
      </c>
      <c r="B43" s="58" t="s">
        <v>118</v>
      </c>
      <c r="C43" s="13">
        <f>'16'!C43</f>
        <v>9763</v>
      </c>
      <c r="D43" s="13">
        <f>'16'!D43</f>
        <v>6765</v>
      </c>
      <c r="E43" s="13">
        <f>'16'!E43</f>
        <v>16528</v>
      </c>
      <c r="F43" s="132" t="s">
        <v>29</v>
      </c>
      <c r="G43" s="132">
        <v>1</v>
      </c>
      <c r="H43" s="391">
        <v>451178.07</v>
      </c>
      <c r="I43" s="132">
        <v>92</v>
      </c>
      <c r="J43" s="132">
        <v>80</v>
      </c>
      <c r="K43" s="393">
        <f t="shared" si="5"/>
        <v>172</v>
      </c>
      <c r="L43" s="394">
        <f t="shared" si="1"/>
        <v>9.4233329919082252E-3</v>
      </c>
      <c r="M43" s="394">
        <f t="shared" si="2"/>
        <v>1.1825572801182557E-2</v>
      </c>
      <c r="N43" s="394">
        <f t="shared" si="3"/>
        <v>1.0406582768635044E-2</v>
      </c>
      <c r="O43" s="143"/>
    </row>
    <row r="44" spans="1:15" ht="22.5">
      <c r="A44" s="19" t="s">
        <v>89</v>
      </c>
      <c r="B44" s="58" t="s">
        <v>122</v>
      </c>
      <c r="C44" s="13">
        <f>'16'!C44</f>
        <v>3743</v>
      </c>
      <c r="D44" s="13">
        <f>'16'!D44</f>
        <v>2706</v>
      </c>
      <c r="E44" s="13">
        <f>'16'!E44</f>
        <v>6449</v>
      </c>
      <c r="F44" s="132" t="s">
        <v>220</v>
      </c>
      <c r="G44" s="132">
        <v>1</v>
      </c>
      <c r="H44" s="391">
        <v>139272.58124999999</v>
      </c>
      <c r="I44" s="132">
        <v>50</v>
      </c>
      <c r="J44" s="132">
        <v>16</v>
      </c>
      <c r="K44" s="393">
        <f t="shared" si="5"/>
        <v>66</v>
      </c>
      <c r="L44" s="394">
        <f t="shared" si="1"/>
        <v>1.3358268768367619E-2</v>
      </c>
      <c r="M44" s="394">
        <f t="shared" si="2"/>
        <v>5.9127864005912786E-3</v>
      </c>
      <c r="N44" s="394">
        <f t="shared" si="3"/>
        <v>1.0234144828655605E-2</v>
      </c>
      <c r="O44" s="143"/>
    </row>
    <row r="45" spans="1:15">
      <c r="A45" s="19" t="s">
        <v>90</v>
      </c>
      <c r="B45" s="58" t="s">
        <v>122</v>
      </c>
      <c r="C45" s="13">
        <f>'16'!C45</f>
        <v>1364</v>
      </c>
      <c r="D45" s="13">
        <f>'16'!D45</f>
        <v>1008</v>
      </c>
      <c r="E45" s="13">
        <f>'16'!E45</f>
        <v>2372</v>
      </c>
      <c r="F45" s="132"/>
      <c r="G45" s="132"/>
      <c r="H45" s="391">
        <v>0</v>
      </c>
      <c r="I45" s="132">
        <v>0</v>
      </c>
      <c r="J45" s="132">
        <v>0</v>
      </c>
      <c r="K45" s="393">
        <f t="shared" si="5"/>
        <v>0</v>
      </c>
      <c r="L45" s="394">
        <f t="shared" si="1"/>
        <v>0</v>
      </c>
      <c r="M45" s="394">
        <f t="shared" si="2"/>
        <v>0</v>
      </c>
      <c r="N45" s="394">
        <f t="shared" si="3"/>
        <v>0</v>
      </c>
      <c r="O45" s="143"/>
    </row>
    <row r="46" spans="1:15">
      <c r="A46" s="19" t="s">
        <v>91</v>
      </c>
      <c r="B46" s="58" t="s">
        <v>122</v>
      </c>
      <c r="C46" s="13">
        <f>'16'!C46</f>
        <v>3475</v>
      </c>
      <c r="D46" s="13">
        <f>'16'!D46</f>
        <v>2487</v>
      </c>
      <c r="E46" s="13">
        <f>'16'!E46</f>
        <v>5962</v>
      </c>
      <c r="F46" s="132"/>
      <c r="G46" s="132"/>
      <c r="H46" s="391">
        <v>0</v>
      </c>
      <c r="I46" s="132">
        <v>0</v>
      </c>
      <c r="J46" s="132">
        <v>0</v>
      </c>
      <c r="K46" s="393">
        <f t="shared" si="5"/>
        <v>0</v>
      </c>
      <c r="L46" s="394">
        <f t="shared" si="1"/>
        <v>0</v>
      </c>
      <c r="M46" s="394">
        <f t="shared" si="2"/>
        <v>0</v>
      </c>
      <c r="N46" s="394">
        <f t="shared" si="3"/>
        <v>0</v>
      </c>
      <c r="O46" s="143"/>
    </row>
    <row r="47" spans="1:15">
      <c r="A47" s="19" t="s">
        <v>92</v>
      </c>
      <c r="B47" s="58" t="s">
        <v>122</v>
      </c>
      <c r="C47" s="13">
        <f>'16'!C47</f>
        <v>1725</v>
      </c>
      <c r="D47" s="13">
        <f>'16'!D47</f>
        <v>1197</v>
      </c>
      <c r="E47" s="13">
        <f>'16'!E47</f>
        <v>2922</v>
      </c>
      <c r="F47" s="132" t="s">
        <v>26</v>
      </c>
      <c r="G47" s="132">
        <v>1</v>
      </c>
      <c r="H47" s="391">
        <v>83069.71315789473</v>
      </c>
      <c r="I47" s="132">
        <v>16</v>
      </c>
      <c r="J47" s="132">
        <v>17</v>
      </c>
      <c r="K47" s="393">
        <f t="shared" si="5"/>
        <v>33</v>
      </c>
      <c r="L47" s="394">
        <f t="shared" si="1"/>
        <v>9.2753623188405795E-3</v>
      </c>
      <c r="M47" s="394">
        <f t="shared" si="2"/>
        <v>1.4202172096908938E-2</v>
      </c>
      <c r="N47" s="394">
        <f t="shared" si="3"/>
        <v>1.1293634496919919E-2</v>
      </c>
      <c r="O47" s="143"/>
    </row>
    <row r="48" spans="1:15">
      <c r="A48" s="19" t="s">
        <v>93</v>
      </c>
      <c r="B48" s="58" t="s">
        <v>122</v>
      </c>
      <c r="C48" s="13">
        <f>'16'!C48</f>
        <v>5043</v>
      </c>
      <c r="D48" s="13">
        <f>'16'!D48</f>
        <v>3645</v>
      </c>
      <c r="E48" s="13">
        <f>'16'!E48</f>
        <v>8688</v>
      </c>
      <c r="F48" s="132"/>
      <c r="G48" s="132"/>
      <c r="H48" s="391">
        <v>0</v>
      </c>
      <c r="I48" s="132">
        <v>0</v>
      </c>
      <c r="J48" s="132">
        <v>0</v>
      </c>
      <c r="K48" s="393">
        <f t="shared" si="5"/>
        <v>0</v>
      </c>
      <c r="L48" s="394">
        <f t="shared" si="1"/>
        <v>0</v>
      </c>
      <c r="M48" s="394">
        <f t="shared" si="2"/>
        <v>0</v>
      </c>
      <c r="N48" s="394">
        <f t="shared" si="3"/>
        <v>0</v>
      </c>
      <c r="O48" s="143"/>
    </row>
    <row r="49" spans="1:15">
      <c r="A49" s="19" t="s">
        <v>94</v>
      </c>
      <c r="B49" s="58" t="s">
        <v>118</v>
      </c>
      <c r="C49" s="13">
        <f>'16'!C49</f>
        <v>27985</v>
      </c>
      <c r="D49" s="13">
        <f>'16'!D49</f>
        <v>19320</v>
      </c>
      <c r="E49" s="13">
        <f>'16'!E49</f>
        <v>47305</v>
      </c>
      <c r="F49" s="132"/>
      <c r="G49" s="132"/>
      <c r="H49" s="391">
        <v>0</v>
      </c>
      <c r="I49" s="132">
        <v>0</v>
      </c>
      <c r="J49" s="132">
        <v>0</v>
      </c>
      <c r="K49" s="393">
        <f t="shared" si="5"/>
        <v>0</v>
      </c>
      <c r="L49" s="394">
        <f t="shared" si="1"/>
        <v>0</v>
      </c>
      <c r="M49" s="394">
        <f t="shared" si="2"/>
        <v>0</v>
      </c>
      <c r="N49" s="394">
        <f t="shared" si="3"/>
        <v>0</v>
      </c>
      <c r="O49" s="143"/>
    </row>
    <row r="50" spans="1:15">
      <c r="A50" s="19" t="s">
        <v>95</v>
      </c>
      <c r="B50" s="58" t="s">
        <v>122</v>
      </c>
      <c r="C50" s="13">
        <f>'16'!C50</f>
        <v>660</v>
      </c>
      <c r="D50" s="13">
        <f>'16'!D50</f>
        <v>390</v>
      </c>
      <c r="E50" s="13">
        <f>'16'!E50</f>
        <v>1050</v>
      </c>
      <c r="F50" s="132" t="s">
        <v>24</v>
      </c>
      <c r="G50" s="132">
        <v>1</v>
      </c>
      <c r="H50" s="391">
        <v>12737.928240740741</v>
      </c>
      <c r="I50" s="132">
        <v>3</v>
      </c>
      <c r="J50" s="132">
        <v>2</v>
      </c>
      <c r="K50" s="393">
        <f t="shared" si="5"/>
        <v>5</v>
      </c>
      <c r="L50" s="394">
        <f t="shared" si="1"/>
        <v>4.5454545454545452E-3</v>
      </c>
      <c r="M50" s="394">
        <f t="shared" si="2"/>
        <v>5.1282051282051282E-3</v>
      </c>
      <c r="N50" s="394">
        <f t="shared" si="3"/>
        <v>4.7619047619047623E-3</v>
      </c>
      <c r="O50" s="143"/>
    </row>
    <row r="51" spans="1:15">
      <c r="A51" s="19" t="s">
        <v>96</v>
      </c>
      <c r="B51" s="58" t="s">
        <v>118</v>
      </c>
      <c r="C51" s="13">
        <f>'16'!C51</f>
        <v>9370</v>
      </c>
      <c r="D51" s="13">
        <f>'16'!D51</f>
        <v>6861</v>
      </c>
      <c r="E51" s="13">
        <f>'16'!E51</f>
        <v>16231</v>
      </c>
      <c r="F51" s="132" t="s">
        <v>30</v>
      </c>
      <c r="G51" s="132">
        <v>1</v>
      </c>
      <c r="H51" s="391">
        <v>69743.83</v>
      </c>
      <c r="I51" s="132">
        <v>20</v>
      </c>
      <c r="J51" s="132">
        <v>17</v>
      </c>
      <c r="K51" s="393">
        <f t="shared" si="5"/>
        <v>37</v>
      </c>
      <c r="L51" s="394">
        <f t="shared" si="1"/>
        <v>2.1344717182497333E-3</v>
      </c>
      <c r="M51" s="394">
        <f t="shared" si="2"/>
        <v>2.4777729193995045E-3</v>
      </c>
      <c r="N51" s="394">
        <f t="shared" si="3"/>
        <v>2.2795884418704945E-3</v>
      </c>
      <c r="O51" s="143"/>
    </row>
    <row r="52" spans="1:15">
      <c r="A52" s="19" t="s">
        <v>97</v>
      </c>
      <c r="B52" s="58" t="s">
        <v>122</v>
      </c>
      <c r="C52" s="13">
        <f>'16'!C52</f>
        <v>3098</v>
      </c>
      <c r="D52" s="13">
        <f>'16'!D52</f>
        <v>2175</v>
      </c>
      <c r="E52" s="13">
        <f>'16'!E52</f>
        <v>5273</v>
      </c>
      <c r="F52" s="132" t="s">
        <v>24</v>
      </c>
      <c r="G52" s="132">
        <v>1</v>
      </c>
      <c r="H52" s="391">
        <v>150307.55324074073</v>
      </c>
      <c r="I52" s="132">
        <v>32</v>
      </c>
      <c r="J52" s="132">
        <v>27</v>
      </c>
      <c r="K52" s="393">
        <f t="shared" si="5"/>
        <v>59</v>
      </c>
      <c r="L52" s="394">
        <f t="shared" si="1"/>
        <v>1.0329244673983214E-2</v>
      </c>
      <c r="M52" s="394">
        <f t="shared" si="2"/>
        <v>1.2413793103448275E-2</v>
      </c>
      <c r="N52" s="394">
        <f t="shared" si="3"/>
        <v>1.1189076427081357E-2</v>
      </c>
      <c r="O52" s="143"/>
    </row>
    <row r="53" spans="1:15">
      <c r="A53" s="19" t="s">
        <v>98</v>
      </c>
      <c r="B53" s="58" t="s">
        <v>122</v>
      </c>
      <c r="C53" s="13">
        <f>'16'!C53</f>
        <v>1648</v>
      </c>
      <c r="D53" s="13">
        <f>'16'!D53</f>
        <v>1113</v>
      </c>
      <c r="E53" s="13">
        <f>'16'!E53</f>
        <v>2761</v>
      </c>
      <c r="F53" s="132"/>
      <c r="G53" s="132"/>
      <c r="H53" s="391">
        <v>0</v>
      </c>
      <c r="I53" s="132">
        <v>0</v>
      </c>
      <c r="J53" s="132">
        <v>0</v>
      </c>
      <c r="K53" s="393">
        <f t="shared" si="5"/>
        <v>0</v>
      </c>
      <c r="L53" s="394">
        <f t="shared" si="1"/>
        <v>0</v>
      </c>
      <c r="M53" s="394">
        <f t="shared" si="2"/>
        <v>0</v>
      </c>
      <c r="N53" s="394">
        <f t="shared" si="3"/>
        <v>0</v>
      </c>
      <c r="O53" s="143"/>
    </row>
    <row r="54" spans="1:15">
      <c r="A54" s="19" t="s">
        <v>99</v>
      </c>
      <c r="B54" s="58" t="s">
        <v>118</v>
      </c>
      <c r="C54" s="13">
        <f>'16'!C54</f>
        <v>62059</v>
      </c>
      <c r="D54" s="13">
        <f>'16'!D54</f>
        <v>38994</v>
      </c>
      <c r="E54" s="13">
        <f>'16'!E54</f>
        <v>101053</v>
      </c>
      <c r="F54" s="132"/>
      <c r="G54" s="132"/>
      <c r="H54" s="391">
        <v>0</v>
      </c>
      <c r="I54" s="132">
        <v>0</v>
      </c>
      <c r="J54" s="132">
        <v>0</v>
      </c>
      <c r="K54" s="393">
        <f t="shared" si="5"/>
        <v>0</v>
      </c>
      <c r="L54" s="394">
        <f t="shared" si="1"/>
        <v>0</v>
      </c>
      <c r="M54" s="394">
        <f t="shared" si="2"/>
        <v>0</v>
      </c>
      <c r="N54" s="394">
        <f t="shared" si="3"/>
        <v>0</v>
      </c>
      <c r="O54" s="143"/>
    </row>
    <row r="55" spans="1:15">
      <c r="A55" s="19" t="s">
        <v>100</v>
      </c>
      <c r="B55" s="58" t="s">
        <v>122</v>
      </c>
      <c r="C55" s="13">
        <f>'16'!C55</f>
        <v>1650</v>
      </c>
      <c r="D55" s="13">
        <f>'16'!D55</f>
        <v>1173</v>
      </c>
      <c r="E55" s="13">
        <f>'16'!E55</f>
        <v>2823</v>
      </c>
      <c r="F55" s="132"/>
      <c r="G55" s="132"/>
      <c r="H55" s="391">
        <v>0</v>
      </c>
      <c r="I55" s="132">
        <v>0</v>
      </c>
      <c r="J55" s="132">
        <v>0</v>
      </c>
      <c r="K55" s="393">
        <f t="shared" si="5"/>
        <v>0</v>
      </c>
      <c r="L55" s="394">
        <f t="shared" si="1"/>
        <v>0</v>
      </c>
      <c r="M55" s="394">
        <f t="shared" si="2"/>
        <v>0</v>
      </c>
      <c r="N55" s="394">
        <f t="shared" si="3"/>
        <v>0</v>
      </c>
      <c r="O55" s="143"/>
    </row>
    <row r="56" spans="1:15">
      <c r="A56" s="19" t="s">
        <v>101</v>
      </c>
      <c r="B56" s="58" t="s">
        <v>122</v>
      </c>
      <c r="C56" s="13">
        <f>'16'!C56</f>
        <v>574</v>
      </c>
      <c r="D56" s="13">
        <f>'16'!D56</f>
        <v>400</v>
      </c>
      <c r="E56" s="13">
        <f>'16'!E56</f>
        <v>974</v>
      </c>
      <c r="F56" s="132"/>
      <c r="G56" s="132"/>
      <c r="H56" s="391">
        <v>0</v>
      </c>
      <c r="I56" s="132">
        <v>0</v>
      </c>
      <c r="J56" s="132">
        <v>0</v>
      </c>
      <c r="K56" s="393">
        <f t="shared" si="5"/>
        <v>0</v>
      </c>
      <c r="L56" s="394">
        <f t="shared" si="1"/>
        <v>0</v>
      </c>
      <c r="M56" s="394">
        <f t="shared" si="2"/>
        <v>0</v>
      </c>
      <c r="N56" s="394">
        <f t="shared" si="3"/>
        <v>0</v>
      </c>
      <c r="O56" s="143"/>
    </row>
    <row r="57" spans="1:15">
      <c r="A57" s="19" t="s">
        <v>102</v>
      </c>
      <c r="B57" s="58" t="s">
        <v>122</v>
      </c>
      <c r="C57" s="13">
        <f>'16'!C57</f>
        <v>4471</v>
      </c>
      <c r="D57" s="13">
        <f>'16'!D57</f>
        <v>3240</v>
      </c>
      <c r="E57" s="13">
        <f>'16'!E57</f>
        <v>7711</v>
      </c>
      <c r="F57" s="132"/>
      <c r="G57" s="132"/>
      <c r="H57" s="391">
        <v>0</v>
      </c>
      <c r="I57" s="132">
        <v>0</v>
      </c>
      <c r="J57" s="132">
        <v>0</v>
      </c>
      <c r="K57" s="393">
        <f t="shared" si="5"/>
        <v>0</v>
      </c>
      <c r="L57" s="394">
        <f t="shared" si="1"/>
        <v>0</v>
      </c>
      <c r="M57" s="394">
        <f t="shared" si="2"/>
        <v>0</v>
      </c>
      <c r="N57" s="394">
        <f t="shared" si="3"/>
        <v>0</v>
      </c>
      <c r="O57" s="143"/>
    </row>
    <row r="58" spans="1:15">
      <c r="A58" s="19" t="s">
        <v>103</v>
      </c>
      <c r="B58" s="58" t="s">
        <v>122</v>
      </c>
      <c r="C58" s="13">
        <f>'16'!C58</f>
        <v>1362</v>
      </c>
      <c r="D58" s="13">
        <f>'16'!D58</f>
        <v>1062</v>
      </c>
      <c r="E58" s="13">
        <f>'16'!E58</f>
        <v>2424</v>
      </c>
      <c r="F58" s="132"/>
      <c r="G58" s="132"/>
      <c r="H58" s="391">
        <v>0</v>
      </c>
      <c r="I58" s="132">
        <v>0</v>
      </c>
      <c r="J58" s="132">
        <v>0</v>
      </c>
      <c r="K58" s="393">
        <f t="shared" si="5"/>
        <v>0</v>
      </c>
      <c r="L58" s="394">
        <f t="shared" si="1"/>
        <v>0</v>
      </c>
      <c r="M58" s="394">
        <f t="shared" si="2"/>
        <v>0</v>
      </c>
      <c r="N58" s="394">
        <f t="shared" si="3"/>
        <v>0</v>
      </c>
      <c r="O58" s="143"/>
    </row>
    <row r="59" spans="1:15">
      <c r="A59" s="19" t="s">
        <v>104</v>
      </c>
      <c r="B59" s="58" t="s">
        <v>122</v>
      </c>
      <c r="C59" s="13">
        <f>'16'!C59</f>
        <v>2195</v>
      </c>
      <c r="D59" s="13">
        <f>'16'!D59</f>
        <v>1507</v>
      </c>
      <c r="E59" s="13">
        <f>'16'!E59</f>
        <v>3702</v>
      </c>
      <c r="F59" s="132"/>
      <c r="G59" s="132"/>
      <c r="H59" s="391">
        <v>0</v>
      </c>
      <c r="I59" s="132">
        <v>0</v>
      </c>
      <c r="J59" s="132">
        <v>0</v>
      </c>
      <c r="K59" s="393">
        <f t="shared" si="5"/>
        <v>0</v>
      </c>
      <c r="L59" s="394">
        <f t="shared" si="1"/>
        <v>0</v>
      </c>
      <c r="M59" s="394">
        <f t="shared" si="2"/>
        <v>0</v>
      </c>
      <c r="N59" s="394">
        <f t="shared" si="3"/>
        <v>0</v>
      </c>
      <c r="O59" s="143"/>
    </row>
    <row r="60" spans="1:15">
      <c r="A60" s="19" t="s">
        <v>105</v>
      </c>
      <c r="B60" s="58" t="s">
        <v>122</v>
      </c>
      <c r="C60" s="13">
        <f>'16'!C60</f>
        <v>153</v>
      </c>
      <c r="D60" s="13">
        <f>'16'!D60</f>
        <v>102</v>
      </c>
      <c r="E60" s="13">
        <f>'16'!E60</f>
        <v>255</v>
      </c>
      <c r="F60" s="132"/>
      <c r="G60" s="132"/>
      <c r="H60" s="391">
        <v>0</v>
      </c>
      <c r="I60" s="132">
        <v>0</v>
      </c>
      <c r="J60" s="132">
        <v>0</v>
      </c>
      <c r="K60" s="393">
        <f t="shared" si="5"/>
        <v>0</v>
      </c>
      <c r="L60" s="394">
        <f t="shared" si="1"/>
        <v>0</v>
      </c>
      <c r="M60" s="394">
        <f t="shared" si="2"/>
        <v>0</v>
      </c>
      <c r="N60" s="394">
        <f t="shared" si="3"/>
        <v>0</v>
      </c>
      <c r="O60" s="143"/>
    </row>
    <row r="61" spans="1:15">
      <c r="A61" s="19" t="s">
        <v>106</v>
      </c>
      <c r="B61" s="58" t="s">
        <v>122</v>
      </c>
      <c r="C61" s="13">
        <f>'16'!C61</f>
        <v>1307</v>
      </c>
      <c r="D61" s="13">
        <f>'16'!D61</f>
        <v>866</v>
      </c>
      <c r="E61" s="13">
        <f>'16'!E61</f>
        <v>2173</v>
      </c>
      <c r="F61" s="132"/>
      <c r="G61" s="132"/>
      <c r="H61" s="391">
        <v>0</v>
      </c>
      <c r="I61" s="132">
        <v>0</v>
      </c>
      <c r="J61" s="132">
        <v>0</v>
      </c>
      <c r="K61" s="393">
        <f t="shared" si="5"/>
        <v>0</v>
      </c>
      <c r="L61" s="394">
        <f t="shared" si="1"/>
        <v>0</v>
      </c>
      <c r="M61" s="394">
        <f t="shared" si="2"/>
        <v>0</v>
      </c>
      <c r="N61" s="394">
        <f t="shared" si="3"/>
        <v>0</v>
      </c>
      <c r="O61" s="143"/>
    </row>
    <row r="62" spans="1:15">
      <c r="A62" s="19" t="s">
        <v>107</v>
      </c>
      <c r="B62" s="58" t="s">
        <v>122</v>
      </c>
      <c r="C62" s="13">
        <f>'16'!C62</f>
        <v>1338</v>
      </c>
      <c r="D62" s="13">
        <f>'16'!D62</f>
        <v>889</v>
      </c>
      <c r="E62" s="13">
        <f>'16'!E62</f>
        <v>2227</v>
      </c>
      <c r="F62" s="132"/>
      <c r="G62" s="132"/>
      <c r="H62" s="391">
        <v>0</v>
      </c>
      <c r="I62" s="132">
        <v>0</v>
      </c>
      <c r="J62" s="132">
        <v>0</v>
      </c>
      <c r="K62" s="393">
        <f t="shared" si="5"/>
        <v>0</v>
      </c>
      <c r="L62" s="394">
        <f t="shared" si="1"/>
        <v>0</v>
      </c>
      <c r="M62" s="394">
        <f t="shared" si="2"/>
        <v>0</v>
      </c>
      <c r="N62" s="394">
        <f t="shared" si="3"/>
        <v>0</v>
      </c>
      <c r="O62" s="143"/>
    </row>
    <row r="63" spans="1:15">
      <c r="A63" s="19" t="s">
        <v>108</v>
      </c>
      <c r="B63" s="58" t="s">
        <v>122</v>
      </c>
      <c r="C63" s="13">
        <f>'16'!C63</f>
        <v>1184</v>
      </c>
      <c r="D63" s="13">
        <f>'16'!D63</f>
        <v>913</v>
      </c>
      <c r="E63" s="13">
        <f>'16'!E63</f>
        <v>2097</v>
      </c>
      <c r="F63" s="132"/>
      <c r="G63" s="132"/>
      <c r="H63" s="391">
        <v>0</v>
      </c>
      <c r="I63" s="132">
        <v>0</v>
      </c>
      <c r="J63" s="132">
        <v>0</v>
      </c>
      <c r="K63" s="393">
        <f t="shared" si="5"/>
        <v>0</v>
      </c>
      <c r="L63" s="394">
        <f t="shared" si="1"/>
        <v>0</v>
      </c>
      <c r="M63" s="394">
        <f t="shared" si="2"/>
        <v>0</v>
      </c>
      <c r="N63" s="394">
        <f t="shared" si="3"/>
        <v>0</v>
      </c>
      <c r="O63" s="143"/>
    </row>
    <row r="64" spans="1:15">
      <c r="A64" s="19" t="s">
        <v>124</v>
      </c>
      <c r="B64" s="58" t="s">
        <v>122</v>
      </c>
      <c r="C64" s="13">
        <f>'16'!C64</f>
        <v>1791</v>
      </c>
      <c r="D64" s="13">
        <f>'16'!D64</f>
        <v>1297</v>
      </c>
      <c r="E64" s="13">
        <f>'16'!E64</f>
        <v>3088</v>
      </c>
      <c r="F64" s="132"/>
      <c r="G64" s="132"/>
      <c r="H64" s="391">
        <v>0</v>
      </c>
      <c r="I64" s="132">
        <v>0</v>
      </c>
      <c r="J64" s="132">
        <v>0</v>
      </c>
      <c r="K64" s="393">
        <f t="shared" si="5"/>
        <v>0</v>
      </c>
      <c r="L64" s="394">
        <f t="shared" si="1"/>
        <v>0</v>
      </c>
      <c r="M64" s="394">
        <f t="shared" si="2"/>
        <v>0</v>
      </c>
      <c r="N64" s="394">
        <f t="shared" si="3"/>
        <v>0</v>
      </c>
      <c r="O64" s="143"/>
    </row>
    <row r="65" spans="1:15">
      <c r="A65" s="19" t="s">
        <v>109</v>
      </c>
      <c r="B65" s="58" t="s">
        <v>122</v>
      </c>
      <c r="C65" s="13">
        <f>'16'!C65</f>
        <v>1254</v>
      </c>
      <c r="D65" s="13">
        <f>'16'!D65</f>
        <v>834</v>
      </c>
      <c r="E65" s="13">
        <f>'16'!E65</f>
        <v>2088</v>
      </c>
      <c r="F65" s="132"/>
      <c r="G65" s="132"/>
      <c r="H65" s="391">
        <v>0</v>
      </c>
      <c r="I65" s="132">
        <v>0</v>
      </c>
      <c r="J65" s="132">
        <v>0</v>
      </c>
      <c r="K65" s="393">
        <f t="shared" si="5"/>
        <v>0</v>
      </c>
      <c r="L65" s="394">
        <f t="shared" si="1"/>
        <v>0</v>
      </c>
      <c r="M65" s="394">
        <f t="shared" si="2"/>
        <v>0</v>
      </c>
      <c r="N65" s="394">
        <f t="shared" si="3"/>
        <v>0</v>
      </c>
      <c r="O65" s="143"/>
    </row>
    <row r="66" spans="1:15">
      <c r="A66" s="19" t="s">
        <v>110</v>
      </c>
      <c r="B66" s="58" t="s">
        <v>122</v>
      </c>
      <c r="C66" s="13">
        <f>'16'!C66</f>
        <v>6218</v>
      </c>
      <c r="D66" s="13">
        <f>'16'!D66</f>
        <v>4338</v>
      </c>
      <c r="E66" s="13">
        <f>'16'!E66</f>
        <v>10556</v>
      </c>
      <c r="F66" s="132" t="s">
        <v>217</v>
      </c>
      <c r="G66" s="132">
        <v>1</v>
      </c>
      <c r="H66" s="391">
        <v>109364.23698795181</v>
      </c>
      <c r="I66" s="132">
        <v>22</v>
      </c>
      <c r="J66" s="132">
        <v>17</v>
      </c>
      <c r="K66" s="393">
        <f t="shared" si="5"/>
        <v>39</v>
      </c>
      <c r="L66" s="394">
        <f t="shared" si="1"/>
        <v>3.538115149565777E-3</v>
      </c>
      <c r="M66" s="394">
        <f t="shared" si="2"/>
        <v>3.9188566159520516E-3</v>
      </c>
      <c r="N66" s="394">
        <f t="shared" si="3"/>
        <v>3.6945812807881772E-3</v>
      </c>
      <c r="O66" s="143"/>
    </row>
    <row r="67" spans="1:15">
      <c r="A67" s="19" t="s">
        <v>111</v>
      </c>
      <c r="B67" s="58" t="s">
        <v>122</v>
      </c>
      <c r="C67" s="13">
        <f>'16'!C67</f>
        <v>1238</v>
      </c>
      <c r="D67" s="13">
        <f>'16'!D67</f>
        <v>944</v>
      </c>
      <c r="E67" s="13">
        <f>'16'!E67</f>
        <v>2182</v>
      </c>
      <c r="F67" s="132"/>
      <c r="G67" s="132"/>
      <c r="H67" s="391">
        <v>0</v>
      </c>
      <c r="I67" s="132">
        <v>0</v>
      </c>
      <c r="J67" s="132">
        <v>0</v>
      </c>
      <c r="K67" s="393">
        <f t="shared" si="5"/>
        <v>0</v>
      </c>
      <c r="L67" s="394">
        <f t="shared" si="1"/>
        <v>0</v>
      </c>
      <c r="M67" s="394">
        <f t="shared" si="2"/>
        <v>0</v>
      </c>
      <c r="N67" s="394">
        <f t="shared" si="3"/>
        <v>0</v>
      </c>
      <c r="O67" s="143"/>
    </row>
    <row r="68" spans="1:15">
      <c r="A68" s="19" t="s">
        <v>112</v>
      </c>
      <c r="B68" s="58" t="s">
        <v>118</v>
      </c>
      <c r="C68" s="13">
        <f>'16'!C68</f>
        <v>10239</v>
      </c>
      <c r="D68" s="13">
        <f>'16'!D68</f>
        <v>7432</v>
      </c>
      <c r="E68" s="13">
        <f>'16'!E68</f>
        <v>17671</v>
      </c>
      <c r="F68" s="132" t="s">
        <v>46</v>
      </c>
      <c r="G68" s="132">
        <v>1</v>
      </c>
      <c r="H68" s="391">
        <v>135716.25</v>
      </c>
      <c r="I68" s="132">
        <v>26</v>
      </c>
      <c r="J68" s="132">
        <v>24</v>
      </c>
      <c r="K68" s="393">
        <f t="shared" si="5"/>
        <v>50</v>
      </c>
      <c r="L68" s="394">
        <f t="shared" si="1"/>
        <v>2.5393104795390174E-3</v>
      </c>
      <c r="M68" s="394">
        <f t="shared" si="2"/>
        <v>3.2292787944025836E-3</v>
      </c>
      <c r="N68" s="394">
        <f t="shared" si="3"/>
        <v>2.8294946522551072E-3</v>
      </c>
      <c r="O68" s="143"/>
    </row>
    <row r="69" spans="1:15">
      <c r="A69" s="19" t="s">
        <v>113</v>
      </c>
      <c r="B69" s="58" t="s">
        <v>122</v>
      </c>
      <c r="C69" s="13">
        <f>'16'!C69</f>
        <v>871</v>
      </c>
      <c r="D69" s="13">
        <f>'16'!D69</f>
        <v>650</v>
      </c>
      <c r="E69" s="13">
        <f>'16'!E69</f>
        <v>1521</v>
      </c>
      <c r="F69" s="132"/>
      <c r="G69" s="132"/>
      <c r="H69" s="391">
        <v>0</v>
      </c>
      <c r="I69" s="132">
        <v>0</v>
      </c>
      <c r="J69" s="132">
        <v>0</v>
      </c>
      <c r="K69" s="393">
        <f>I69+J69</f>
        <v>0</v>
      </c>
      <c r="L69" s="394">
        <f t="shared" ref="L69:L70" si="6">I69/C69</f>
        <v>0</v>
      </c>
      <c r="M69" s="394">
        <f t="shared" ref="M69:M70" si="7">J69/D69</f>
        <v>0</v>
      </c>
      <c r="N69" s="394">
        <f t="shared" ref="N69:N70" si="8">K69/E69</f>
        <v>0</v>
      </c>
      <c r="O69" s="143"/>
    </row>
    <row r="70" spans="1:15">
      <c r="A70" s="19" t="s">
        <v>114</v>
      </c>
      <c r="B70" s="58" t="s">
        <v>118</v>
      </c>
      <c r="C70" s="13">
        <f>'16'!C70</f>
        <v>15734</v>
      </c>
      <c r="D70" s="13">
        <f>'16'!D70</f>
        <v>10858</v>
      </c>
      <c r="E70" s="13">
        <f>'16'!E70</f>
        <v>26592</v>
      </c>
      <c r="F70" s="132" t="s">
        <v>218</v>
      </c>
      <c r="G70" s="132">
        <v>1</v>
      </c>
      <c r="H70" s="391">
        <v>81715.87470588235</v>
      </c>
      <c r="I70" s="132">
        <v>17</v>
      </c>
      <c r="J70" s="132">
        <v>16</v>
      </c>
      <c r="K70" s="393">
        <f>I70+J70</f>
        <v>33</v>
      </c>
      <c r="L70" s="394">
        <f t="shared" si="6"/>
        <v>1.0804626922588025E-3</v>
      </c>
      <c r="M70" s="394">
        <f t="shared" si="7"/>
        <v>1.4735678762202984E-3</v>
      </c>
      <c r="N70" s="394">
        <f t="shared" si="8"/>
        <v>1.2409747292418773E-3</v>
      </c>
      <c r="O70" s="143"/>
    </row>
    <row r="71" spans="1:15">
      <c r="A71" s="462" t="str">
        <f>'1'!A70</f>
        <v>Statewide Total</v>
      </c>
      <c r="B71" s="482"/>
      <c r="C71" s="14">
        <f>'16'!C71</f>
        <v>432581</v>
      </c>
      <c r="D71" s="14">
        <f>'16'!D71</f>
        <v>296957</v>
      </c>
      <c r="E71" s="14">
        <f>'16'!E71</f>
        <v>729538</v>
      </c>
      <c r="F71" s="112"/>
      <c r="G71" s="15">
        <v>20</v>
      </c>
      <c r="H71" s="392">
        <f>SUM(H4:H70)</f>
        <v>3274612.0599999991</v>
      </c>
      <c r="I71" s="15">
        <f>SUM(I4:I70)</f>
        <v>730</v>
      </c>
      <c r="J71" s="15">
        <f>SUM(J4:J70)</f>
        <v>567</v>
      </c>
      <c r="K71" s="20">
        <f>I71+J71</f>
        <v>1297</v>
      </c>
      <c r="L71" s="396">
        <f t="shared" ref="L71:N71" si="9">I71/C71</f>
        <v>1.687545222744411E-3</v>
      </c>
      <c r="M71" s="396">
        <f t="shared" si="9"/>
        <v>1.9093673494815747E-3</v>
      </c>
      <c r="N71" s="396">
        <f t="shared" si="9"/>
        <v>1.7778374807069679E-3</v>
      </c>
    </row>
    <row r="72" spans="1:15">
      <c r="A72" s="501" t="str">
        <f>'16'!A72:AE72</f>
        <v>* 2010 County population estimates from PA Data Center, Penn State University</v>
      </c>
      <c r="B72" s="501"/>
      <c r="C72" s="501"/>
      <c r="D72" s="501"/>
      <c r="E72" s="501"/>
      <c r="F72" s="501"/>
      <c r="G72" s="501"/>
      <c r="H72" s="501"/>
      <c r="I72" s="501"/>
      <c r="J72" s="501"/>
      <c r="K72" s="501"/>
      <c r="L72" s="501"/>
      <c r="M72" s="501"/>
      <c r="N72" s="501"/>
    </row>
    <row r="73" spans="1:15">
      <c r="A73" s="134" t="s">
        <v>612</v>
      </c>
      <c r="B73" s="128"/>
      <c r="C73" s="128"/>
      <c r="D73" s="128"/>
      <c r="E73" s="128"/>
      <c r="F73" s="128"/>
      <c r="G73" s="128"/>
      <c r="H73" s="397"/>
      <c r="I73" s="397"/>
      <c r="J73" s="397"/>
      <c r="K73" s="397"/>
      <c r="L73" s="397"/>
      <c r="M73" s="397"/>
      <c r="N73" s="397"/>
    </row>
    <row r="74" spans="1:15">
      <c r="A74" s="501" t="s">
        <v>43</v>
      </c>
      <c r="B74" s="501"/>
      <c r="C74" s="501"/>
      <c r="D74" s="501"/>
      <c r="E74" s="501"/>
      <c r="F74" s="501"/>
      <c r="G74" s="501"/>
      <c r="H74" s="501"/>
      <c r="I74" s="501"/>
      <c r="J74" s="501"/>
      <c r="K74" s="501"/>
      <c r="L74" s="501"/>
      <c r="M74" s="501"/>
      <c r="N74" s="501"/>
    </row>
    <row r="75" spans="1:15">
      <c r="A75" s="501" t="s">
        <v>44</v>
      </c>
      <c r="B75" s="501"/>
      <c r="C75" s="501"/>
      <c r="D75" s="501"/>
      <c r="E75" s="501"/>
      <c r="F75" s="501"/>
      <c r="G75" s="501"/>
      <c r="H75" s="501"/>
      <c r="I75" s="501"/>
      <c r="J75" s="501"/>
      <c r="K75" s="501"/>
      <c r="L75" s="501"/>
      <c r="M75" s="501"/>
      <c r="N75" s="501"/>
    </row>
    <row r="76" spans="1:15">
      <c r="A76" s="501" t="s">
        <v>45</v>
      </c>
      <c r="B76" s="501"/>
      <c r="C76" s="501"/>
      <c r="D76" s="501"/>
      <c r="E76" s="501"/>
      <c r="F76" s="501"/>
      <c r="G76" s="501"/>
      <c r="H76" s="501"/>
      <c r="I76" s="501"/>
      <c r="J76" s="501"/>
      <c r="K76" s="501"/>
      <c r="L76" s="501"/>
      <c r="M76" s="501"/>
      <c r="N76" s="501"/>
    </row>
    <row r="77" spans="1:15">
      <c r="A77" s="1"/>
      <c r="B77" s="1"/>
      <c r="C77" s="1"/>
      <c r="D77" s="1"/>
      <c r="E77" s="1"/>
    </row>
  </sheetData>
  <mergeCells count="8">
    <mergeCell ref="A1:N1"/>
    <mergeCell ref="A72:N72"/>
    <mergeCell ref="A76:N76"/>
    <mergeCell ref="A74:N74"/>
    <mergeCell ref="A75:N75"/>
    <mergeCell ref="F2:N2"/>
    <mergeCell ref="A71:B71"/>
    <mergeCell ref="A2:E2"/>
  </mergeCells>
  <phoneticPr fontId="3" type="noConversion"/>
  <printOptions horizontalCentered="1"/>
  <pageMargins left="0.3" right="0.3" top="0.3" bottom="0.3" header="0.25" footer="0.25"/>
  <pageSetup fitToHeight="4" orientation="landscape" verticalDpi="1200" r:id="rId1"/>
  <headerFooter alignWithMargins="0">
    <oddFooter>&amp;L&amp;8Prepared by: Office of Child Development and Early Learning&amp;C&amp;8&amp;P&amp;R&amp;8Updated: 11/1/2011</oddFooter>
  </headerFooter>
</worksheet>
</file>

<file path=xl/worksheets/sheet9.xml><?xml version="1.0" encoding="utf-8"?>
<worksheet xmlns="http://schemas.openxmlformats.org/spreadsheetml/2006/main" xmlns:r="http://schemas.openxmlformats.org/officeDocument/2006/relationships">
  <sheetPr codeName="Sheet9" enableFormatConditionsCalculation="0">
    <tabColor indexed="48"/>
  </sheetPr>
  <dimension ref="A1:Y91"/>
  <sheetViews>
    <sheetView zoomScaleNormal="100" workbookViewId="0">
      <pane xSplit="1" ySplit="3" topLeftCell="F46" activePane="bottomRight" state="frozen"/>
      <selection pane="topRight" activeCell="B1" sqref="B1"/>
      <selection pane="bottomLeft" activeCell="A4" sqref="A4"/>
      <selection pane="bottomRight" activeCell="Q71" sqref="Q71"/>
    </sheetView>
  </sheetViews>
  <sheetFormatPr defaultRowHeight="11.25"/>
  <cols>
    <col min="1" max="1" width="13.85546875" style="21" customWidth="1"/>
    <col min="2" max="2" width="11.85546875" style="21" customWidth="1"/>
    <col min="3" max="3" width="9.28515625" style="21" customWidth="1"/>
    <col min="4" max="4" width="9.5703125" style="21" customWidth="1"/>
    <col min="5" max="5" width="8.140625" style="21" customWidth="1"/>
    <col min="6" max="6" width="40.7109375" style="85" customWidth="1"/>
    <col min="7" max="7" width="8.28515625" style="1" customWidth="1"/>
    <col min="8" max="8" width="9.85546875" style="84" customWidth="1"/>
    <col min="9" max="9" width="10.85546875" style="84" customWidth="1"/>
    <col min="10" max="10" width="10.42578125" style="84" customWidth="1"/>
    <col min="11" max="11" width="10.42578125" style="84" bestFit="1" customWidth="1"/>
    <col min="12" max="12" width="8.7109375" style="1" customWidth="1"/>
    <col min="13" max="13" width="8.42578125" style="1" customWidth="1"/>
    <col min="14" max="14" width="8.42578125" style="25" customWidth="1"/>
    <col min="15" max="15" width="8.5703125" style="25" customWidth="1"/>
    <col min="16" max="16" width="9.28515625" style="25" customWidth="1"/>
    <col min="17" max="17" width="8.42578125" style="25" customWidth="1"/>
    <col min="18" max="18" width="8.140625" style="25" customWidth="1"/>
    <col min="19" max="19" width="10.7109375" style="25" customWidth="1"/>
    <col min="20" max="21" width="10.85546875" style="25" customWidth="1"/>
    <col min="22" max="22" width="9.42578125" style="25" customWidth="1"/>
    <col min="23" max="23" width="9.7109375" style="1" bestFit="1" customWidth="1"/>
    <col min="24" max="24" width="10.7109375" style="304" customWidth="1"/>
    <col min="25" max="25" width="10.7109375" style="133" customWidth="1"/>
    <col min="26" max="16384" width="9.140625" style="1"/>
  </cols>
  <sheetData>
    <row r="1" spans="1:25" ht="12">
      <c r="A1" s="504" t="str">
        <f>'Table of Contents'!B13&amp;":  "&amp;'Table of Contents'!C13</f>
        <v>Tab 8:  Head Start State and Federal Reach Data</v>
      </c>
      <c r="B1" s="504"/>
      <c r="C1" s="504"/>
      <c r="D1" s="504"/>
      <c r="E1" s="504"/>
      <c r="F1" s="504"/>
      <c r="G1" s="504"/>
      <c r="H1" s="504"/>
      <c r="I1" s="504"/>
      <c r="J1" s="504"/>
      <c r="K1" s="504"/>
      <c r="L1" s="504"/>
      <c r="M1" s="504"/>
      <c r="N1" s="504"/>
      <c r="O1" s="504"/>
      <c r="P1" s="504"/>
      <c r="Q1" s="504"/>
      <c r="R1" s="504"/>
      <c r="S1" s="504"/>
      <c r="T1" s="504"/>
      <c r="U1" s="504"/>
      <c r="V1" s="504"/>
      <c r="X1" s="1"/>
      <c r="Y1" s="1"/>
    </row>
    <row r="2" spans="1:25" ht="12" customHeight="1">
      <c r="A2" s="493" t="str">
        <f>'3'!A2</f>
        <v>2010-2011</v>
      </c>
      <c r="B2" s="493"/>
      <c r="C2" s="493"/>
      <c r="D2" s="493"/>
      <c r="E2" s="493"/>
      <c r="F2" s="505" t="s">
        <v>178</v>
      </c>
      <c r="G2" s="506"/>
      <c r="H2" s="506"/>
      <c r="I2" s="506"/>
      <c r="J2" s="506"/>
      <c r="K2" s="506"/>
      <c r="L2" s="506"/>
      <c r="M2" s="506"/>
      <c r="N2" s="506"/>
      <c r="O2" s="506"/>
      <c r="P2" s="506"/>
      <c r="Q2" s="506"/>
      <c r="R2" s="506"/>
      <c r="S2" s="506"/>
      <c r="T2" s="506"/>
      <c r="U2" s="506"/>
      <c r="V2" s="506"/>
      <c r="W2" s="506"/>
      <c r="X2" s="506"/>
      <c r="Y2" s="506"/>
    </row>
    <row r="3" spans="1:25" s="4" customFormat="1" ht="72">
      <c r="A3" s="344" t="str">
        <f>'1'!A2</f>
        <v>County</v>
      </c>
      <c r="B3" s="344" t="str">
        <f>'1'!C2</f>
        <v>County Classification</v>
      </c>
      <c r="C3" s="344" t="str">
        <f>'16'!C2</f>
        <v># of Children Ages 0-2*</v>
      </c>
      <c r="D3" s="344" t="str">
        <f>'16'!D2</f>
        <v># of Children Ages 3-4*</v>
      </c>
      <c r="E3" s="344" t="str">
        <f>'16'!E2</f>
        <v># of Children Under 5*</v>
      </c>
      <c r="F3" s="344" t="s">
        <v>179</v>
      </c>
      <c r="G3" s="344" t="s">
        <v>166</v>
      </c>
      <c r="H3" s="385" t="s">
        <v>591</v>
      </c>
      <c r="I3" s="385" t="s">
        <v>592</v>
      </c>
      <c r="J3" s="385" t="s">
        <v>673</v>
      </c>
      <c r="K3" s="358" t="s">
        <v>40</v>
      </c>
      <c r="L3" s="358" t="s">
        <v>597</v>
      </c>
      <c r="M3" s="358" t="s">
        <v>598</v>
      </c>
      <c r="N3" s="359" t="s">
        <v>288</v>
      </c>
      <c r="O3" s="359" t="s">
        <v>668</v>
      </c>
      <c r="P3" s="359" t="s">
        <v>672</v>
      </c>
      <c r="Q3" s="359" t="s">
        <v>289</v>
      </c>
      <c r="R3" s="359" t="s">
        <v>599</v>
      </c>
      <c r="S3" s="359" t="s">
        <v>600</v>
      </c>
      <c r="T3" s="360" t="s">
        <v>290</v>
      </c>
      <c r="U3" s="361" t="s">
        <v>230</v>
      </c>
      <c r="V3" s="361" t="s">
        <v>231</v>
      </c>
      <c r="W3" s="361" t="s">
        <v>205</v>
      </c>
      <c r="X3" s="361" t="s">
        <v>601</v>
      </c>
      <c r="Y3" s="361" t="s">
        <v>602</v>
      </c>
    </row>
    <row r="4" spans="1:25" ht="22.5">
      <c r="A4" s="19" t="s">
        <v>50</v>
      </c>
      <c r="B4" s="58" t="s">
        <v>122</v>
      </c>
      <c r="C4" s="13">
        <f>'16'!C4</f>
        <v>3260</v>
      </c>
      <c r="D4" s="13">
        <f>'16'!D4</f>
        <v>2334</v>
      </c>
      <c r="E4" s="13">
        <f>'16'!E4</f>
        <v>5594</v>
      </c>
      <c r="F4" s="132" t="s">
        <v>551</v>
      </c>
      <c r="G4" s="132">
        <v>2</v>
      </c>
      <c r="H4" s="255">
        <v>57355.648648648654</v>
      </c>
      <c r="I4" s="255">
        <v>0</v>
      </c>
      <c r="J4" s="255">
        <v>2420821.8805394992</v>
      </c>
      <c r="K4" s="255">
        <f>SUM(H4:J4)</f>
        <v>2478177.5291881477</v>
      </c>
      <c r="L4" s="132">
        <v>0</v>
      </c>
      <c r="M4" s="132">
        <v>38</v>
      </c>
      <c r="N4" s="132">
        <v>38</v>
      </c>
      <c r="O4" s="132">
        <v>0</v>
      </c>
      <c r="P4" s="132">
        <v>289</v>
      </c>
      <c r="Q4" s="132">
        <v>289</v>
      </c>
      <c r="R4" s="132">
        <v>289</v>
      </c>
      <c r="S4" s="132">
        <f>O4+R4</f>
        <v>289</v>
      </c>
      <c r="T4" s="214">
        <f>N4/E4</f>
        <v>6.7929924919556666E-3</v>
      </c>
      <c r="U4" s="214">
        <f>O4/C4</f>
        <v>0</v>
      </c>
      <c r="V4" s="214">
        <f>R4/D4</f>
        <v>0.12382176520994002</v>
      </c>
      <c r="W4" s="214">
        <f>S4/E4</f>
        <v>5.1662495530925993E-2</v>
      </c>
      <c r="X4" s="132">
        <v>833</v>
      </c>
      <c r="Y4" s="214">
        <v>0.34693877551020408</v>
      </c>
    </row>
    <row r="5" spans="1:25" ht="33.75">
      <c r="A5" s="434" t="s">
        <v>51</v>
      </c>
      <c r="B5" s="435" t="s">
        <v>118</v>
      </c>
      <c r="C5" s="436">
        <v>38336</v>
      </c>
      <c r="D5" s="436">
        <v>25304</v>
      </c>
      <c r="E5" s="436">
        <v>63640</v>
      </c>
      <c r="F5" s="315" t="s">
        <v>552</v>
      </c>
      <c r="G5" s="315">
        <v>4</v>
      </c>
      <c r="H5" s="255">
        <v>4641185</v>
      </c>
      <c r="I5" s="255">
        <v>6201156</v>
      </c>
      <c r="J5" s="255">
        <v>26285923</v>
      </c>
      <c r="K5" s="255">
        <f t="shared" ref="K5:K68" si="0">SUM(H5:J5)</f>
        <v>37128264</v>
      </c>
      <c r="L5" s="315">
        <v>654</v>
      </c>
      <c r="M5" s="315">
        <v>90</v>
      </c>
      <c r="N5" s="315">
        <v>744</v>
      </c>
      <c r="O5" s="315">
        <v>527</v>
      </c>
      <c r="P5" s="132">
        <v>3253</v>
      </c>
      <c r="Q5" s="132">
        <v>3780</v>
      </c>
      <c r="R5" s="132">
        <v>3907</v>
      </c>
      <c r="S5" s="132">
        <f>O5+R5</f>
        <v>4434</v>
      </c>
      <c r="T5" s="214">
        <f t="shared" ref="T5:T68" si="1">N5/E5</f>
        <v>1.1690760527969831E-2</v>
      </c>
      <c r="U5" s="214">
        <f>O5/C5</f>
        <v>1.374686978297162E-2</v>
      </c>
      <c r="V5" s="214">
        <f>R5/D5</f>
        <v>0.15440246601327853</v>
      </c>
      <c r="W5" s="214">
        <f>S5/E5</f>
        <v>6.9673161533626654E-2</v>
      </c>
      <c r="X5" s="315">
        <v>12841</v>
      </c>
      <c r="Y5" s="214">
        <v>0.34530021026399815</v>
      </c>
    </row>
    <row r="6" spans="1:25" ht="22.5">
      <c r="A6" s="19" t="s">
        <v>52</v>
      </c>
      <c r="B6" s="58" t="s">
        <v>122</v>
      </c>
      <c r="C6" s="13">
        <f>'16'!C6</f>
        <v>2129</v>
      </c>
      <c r="D6" s="13">
        <f>'16'!D6</f>
        <v>1476</v>
      </c>
      <c r="E6" s="13">
        <f>'16'!E6</f>
        <v>3605</v>
      </c>
      <c r="F6" s="132" t="s">
        <v>553</v>
      </c>
      <c r="G6" s="132">
        <v>2</v>
      </c>
      <c r="H6" s="255">
        <v>107404</v>
      </c>
      <c r="I6" s="255">
        <v>110870.890625</v>
      </c>
      <c r="J6" s="255">
        <v>1597194</v>
      </c>
      <c r="K6" s="255">
        <f t="shared" si="0"/>
        <v>1815468.890625</v>
      </c>
      <c r="L6" s="132">
        <v>10</v>
      </c>
      <c r="M6" s="132">
        <v>10</v>
      </c>
      <c r="N6" s="132">
        <v>20</v>
      </c>
      <c r="O6" s="132">
        <v>11</v>
      </c>
      <c r="P6" s="132">
        <v>222</v>
      </c>
      <c r="Q6" s="132">
        <v>233</v>
      </c>
      <c r="R6" s="132">
        <v>232</v>
      </c>
      <c r="S6" s="132">
        <f t="shared" ref="S6:S68" si="2">O6+R6</f>
        <v>243</v>
      </c>
      <c r="T6" s="214">
        <f t="shared" si="1"/>
        <v>5.5478502080443829E-3</v>
      </c>
      <c r="U6" s="214">
        <f t="shared" ref="U6:U69" si="3">O6/C6</f>
        <v>5.1667449506810712E-3</v>
      </c>
      <c r="V6" s="214">
        <f t="shared" ref="V6:W69" si="4">R6/D6</f>
        <v>0.15718157181571815</v>
      </c>
      <c r="W6" s="214">
        <f t="shared" si="4"/>
        <v>6.7406380027739257E-2</v>
      </c>
      <c r="X6" s="132">
        <v>777</v>
      </c>
      <c r="Y6" s="214">
        <v>0.31274131274131273</v>
      </c>
    </row>
    <row r="7" spans="1:25">
      <c r="A7" s="434" t="s">
        <v>53</v>
      </c>
      <c r="B7" s="435" t="s">
        <v>118</v>
      </c>
      <c r="C7" s="436">
        <v>5417</v>
      </c>
      <c r="D7" s="436">
        <v>3549</v>
      </c>
      <c r="E7" s="436">
        <v>8966</v>
      </c>
      <c r="F7" s="315" t="s">
        <v>554</v>
      </c>
      <c r="G7" s="315">
        <v>1</v>
      </c>
      <c r="H7" s="255">
        <v>418232</v>
      </c>
      <c r="I7" s="255">
        <v>873419</v>
      </c>
      <c r="J7" s="255">
        <v>3932905</v>
      </c>
      <c r="K7" s="255">
        <f t="shared" si="0"/>
        <v>5224556</v>
      </c>
      <c r="L7" s="315">
        <v>60</v>
      </c>
      <c r="M7" s="315">
        <v>0</v>
      </c>
      <c r="N7" s="315">
        <v>60</v>
      </c>
      <c r="O7" s="132">
        <v>107</v>
      </c>
      <c r="P7" s="132">
        <v>582</v>
      </c>
      <c r="Q7" s="132">
        <v>689</v>
      </c>
      <c r="R7" s="132">
        <v>642</v>
      </c>
      <c r="S7" s="132">
        <f t="shared" si="2"/>
        <v>749</v>
      </c>
      <c r="T7" s="214">
        <f t="shared" si="1"/>
        <v>6.6919473566807944E-3</v>
      </c>
      <c r="U7" s="214">
        <f t="shared" si="3"/>
        <v>1.9752630607347239E-2</v>
      </c>
      <c r="V7" s="214">
        <f t="shared" si="4"/>
        <v>0.1808960270498732</v>
      </c>
      <c r="W7" s="214">
        <f t="shared" si="4"/>
        <v>8.3537809502565244E-2</v>
      </c>
      <c r="X7" s="315">
        <v>1678</v>
      </c>
      <c r="Y7" s="214">
        <v>0.44636471990464838</v>
      </c>
    </row>
    <row r="8" spans="1:25" ht="22.5">
      <c r="A8" s="19" t="s">
        <v>54</v>
      </c>
      <c r="B8" s="58" t="s">
        <v>122</v>
      </c>
      <c r="C8" s="13">
        <f>'16'!C8</f>
        <v>1561</v>
      </c>
      <c r="D8" s="13">
        <f>'16'!D8</f>
        <v>1066</v>
      </c>
      <c r="E8" s="13">
        <f>'16'!E8</f>
        <v>2627</v>
      </c>
      <c r="F8" s="132" t="s">
        <v>555</v>
      </c>
      <c r="G8" s="132">
        <v>1</v>
      </c>
      <c r="H8" s="255">
        <v>38840</v>
      </c>
      <c r="I8" s="255">
        <v>832807</v>
      </c>
      <c r="J8" s="255">
        <v>1193088.6868686867</v>
      </c>
      <c r="K8" s="255">
        <f t="shared" si="0"/>
        <v>2064735.6868686867</v>
      </c>
      <c r="L8" s="132">
        <v>4</v>
      </c>
      <c r="M8" s="132">
        <v>0</v>
      </c>
      <c r="N8" s="132">
        <v>4</v>
      </c>
      <c r="O8" s="132">
        <v>75</v>
      </c>
      <c r="P8" s="132">
        <v>152</v>
      </c>
      <c r="Q8" s="132">
        <v>227</v>
      </c>
      <c r="R8" s="132">
        <v>156</v>
      </c>
      <c r="S8" s="132">
        <f t="shared" si="2"/>
        <v>231</v>
      </c>
      <c r="T8" s="214">
        <f t="shared" si="1"/>
        <v>1.5226494099733537E-3</v>
      </c>
      <c r="U8" s="214">
        <f t="shared" si="3"/>
        <v>4.8046124279308135E-2</v>
      </c>
      <c r="V8" s="214">
        <f t="shared" si="4"/>
        <v>0.14634146341463414</v>
      </c>
      <c r="W8" s="214">
        <f t="shared" si="4"/>
        <v>8.7933003425961179E-2</v>
      </c>
      <c r="X8" s="132">
        <v>771</v>
      </c>
      <c r="Y8" s="214">
        <v>0.29961089494163423</v>
      </c>
    </row>
    <row r="9" spans="1:25" ht="22.5">
      <c r="A9" s="19" t="s">
        <v>55</v>
      </c>
      <c r="B9" s="58" t="s">
        <v>118</v>
      </c>
      <c r="C9" s="13">
        <f>'16'!C9</f>
        <v>14834</v>
      </c>
      <c r="D9" s="13">
        <f>'16'!D9</f>
        <v>10454</v>
      </c>
      <c r="E9" s="13">
        <f>'16'!E9</f>
        <v>25288</v>
      </c>
      <c r="F9" s="132" t="s">
        <v>556</v>
      </c>
      <c r="G9" s="132">
        <v>3</v>
      </c>
      <c r="H9" s="255">
        <v>261783.97297297296</v>
      </c>
      <c r="I9" s="255">
        <v>302375.15625</v>
      </c>
      <c r="J9" s="255">
        <v>5521281.0674373796</v>
      </c>
      <c r="K9" s="255">
        <f t="shared" si="0"/>
        <v>6085440.1966603529</v>
      </c>
      <c r="L9" s="132">
        <v>30</v>
      </c>
      <c r="M9" s="132">
        <v>3</v>
      </c>
      <c r="N9" s="132">
        <v>33</v>
      </c>
      <c r="O9" s="132">
        <v>30</v>
      </c>
      <c r="P9" s="132">
        <v>738</v>
      </c>
      <c r="Q9" s="132">
        <v>768</v>
      </c>
      <c r="R9" s="132">
        <v>768</v>
      </c>
      <c r="S9" s="132">
        <f t="shared" si="2"/>
        <v>798</v>
      </c>
      <c r="T9" s="214">
        <f t="shared" si="1"/>
        <v>1.3049667826637141E-3</v>
      </c>
      <c r="U9" s="214">
        <f t="shared" si="3"/>
        <v>2.0223810165835242E-3</v>
      </c>
      <c r="V9" s="214">
        <f t="shared" si="4"/>
        <v>7.3464702506217713E-2</v>
      </c>
      <c r="W9" s="214">
        <f t="shared" si="4"/>
        <v>3.1556469471686173E-2</v>
      </c>
      <c r="X9" s="132">
        <v>5255</v>
      </c>
      <c r="Y9" s="214">
        <v>0.15185537583254044</v>
      </c>
    </row>
    <row r="10" spans="1:25">
      <c r="A10" s="19" t="s">
        <v>56</v>
      </c>
      <c r="B10" s="58" t="s">
        <v>122</v>
      </c>
      <c r="C10" s="13">
        <f>'16'!C10</f>
        <v>4316</v>
      </c>
      <c r="D10" s="13">
        <f>'16'!D10</f>
        <v>2911</v>
      </c>
      <c r="E10" s="13">
        <f>'16'!E10</f>
        <v>7227</v>
      </c>
      <c r="F10" s="132" t="s">
        <v>214</v>
      </c>
      <c r="G10" s="132">
        <v>1</v>
      </c>
      <c r="H10" s="255">
        <v>473838</v>
      </c>
      <c r="I10" s="255">
        <v>0</v>
      </c>
      <c r="J10" s="255">
        <v>2878851</v>
      </c>
      <c r="K10" s="255">
        <f t="shared" si="0"/>
        <v>3352689</v>
      </c>
      <c r="L10" s="132">
        <v>24</v>
      </c>
      <c r="M10" s="132">
        <v>85</v>
      </c>
      <c r="N10" s="132">
        <v>109</v>
      </c>
      <c r="O10" s="132">
        <v>0</v>
      </c>
      <c r="P10" s="132">
        <v>404</v>
      </c>
      <c r="Q10" s="132">
        <v>404</v>
      </c>
      <c r="R10" s="132">
        <v>428</v>
      </c>
      <c r="S10" s="132">
        <f t="shared" si="2"/>
        <v>428</v>
      </c>
      <c r="T10" s="214">
        <f t="shared" si="1"/>
        <v>1.5082330150823301E-2</v>
      </c>
      <c r="U10" s="214">
        <f t="shared" si="3"/>
        <v>0</v>
      </c>
      <c r="V10" s="214">
        <f t="shared" si="4"/>
        <v>0.14702851253864652</v>
      </c>
      <c r="W10" s="214">
        <f t="shared" si="4"/>
        <v>5.9222360592223605E-2</v>
      </c>
      <c r="X10" s="132">
        <v>1667</v>
      </c>
      <c r="Y10" s="214">
        <v>0.25674865026994603</v>
      </c>
    </row>
    <row r="11" spans="1:25" ht="22.5">
      <c r="A11" s="19" t="s">
        <v>57</v>
      </c>
      <c r="B11" s="58" t="s">
        <v>122</v>
      </c>
      <c r="C11" s="13">
        <f>'16'!C11</f>
        <v>2246</v>
      </c>
      <c r="D11" s="13">
        <f>'16'!D11</f>
        <v>1518</v>
      </c>
      <c r="E11" s="13">
        <f>'16'!E11</f>
        <v>3764</v>
      </c>
      <c r="F11" s="132" t="s">
        <v>557</v>
      </c>
      <c r="G11" s="132">
        <v>1</v>
      </c>
      <c r="H11" s="255">
        <v>143478.33333333331</v>
      </c>
      <c r="I11" s="255">
        <v>213186.80000000002</v>
      </c>
      <c r="J11" s="255">
        <v>1322604.705882353</v>
      </c>
      <c r="K11" s="255">
        <f t="shared" si="0"/>
        <v>1679269.8392156863</v>
      </c>
      <c r="L11" s="132">
        <v>17</v>
      </c>
      <c r="M11" s="132">
        <v>0</v>
      </c>
      <c r="N11" s="132">
        <v>17</v>
      </c>
      <c r="O11" s="132">
        <v>30</v>
      </c>
      <c r="P11" s="132">
        <v>170</v>
      </c>
      <c r="Q11" s="132">
        <v>200</v>
      </c>
      <c r="R11" s="132">
        <v>187</v>
      </c>
      <c r="S11" s="132">
        <f t="shared" si="2"/>
        <v>217</v>
      </c>
      <c r="T11" s="214">
        <f t="shared" si="1"/>
        <v>4.5164718384697131E-3</v>
      </c>
      <c r="U11" s="214">
        <f t="shared" si="3"/>
        <v>1.3357079252003561E-2</v>
      </c>
      <c r="V11" s="214">
        <f t="shared" si="4"/>
        <v>0.12318840579710146</v>
      </c>
      <c r="W11" s="214">
        <f t="shared" si="4"/>
        <v>5.7651434643995747E-2</v>
      </c>
      <c r="X11" s="132">
        <v>1050</v>
      </c>
      <c r="Y11" s="214">
        <v>0.20666666666666667</v>
      </c>
    </row>
    <row r="12" spans="1:25">
      <c r="A12" s="19" t="s">
        <v>259</v>
      </c>
      <c r="B12" s="58" t="s">
        <v>118</v>
      </c>
      <c r="C12" s="13">
        <f>'16'!C12</f>
        <v>19766</v>
      </c>
      <c r="D12" s="13">
        <f>'16'!D12</f>
        <v>14384</v>
      </c>
      <c r="E12" s="13">
        <f>'16'!E12</f>
        <v>34150</v>
      </c>
      <c r="F12" s="132" t="s">
        <v>558</v>
      </c>
      <c r="G12" s="132">
        <v>1</v>
      </c>
      <c r="H12" s="255">
        <v>98129</v>
      </c>
      <c r="I12" s="255">
        <v>0</v>
      </c>
      <c r="J12" s="255">
        <v>4248466</v>
      </c>
      <c r="K12" s="255">
        <f t="shared" si="0"/>
        <v>4346595</v>
      </c>
      <c r="L12" s="132">
        <v>15</v>
      </c>
      <c r="M12" s="132">
        <v>0</v>
      </c>
      <c r="N12" s="132">
        <v>15</v>
      </c>
      <c r="O12" s="132">
        <v>0</v>
      </c>
      <c r="P12" s="132">
        <v>621</v>
      </c>
      <c r="Q12" s="132">
        <v>621</v>
      </c>
      <c r="R12" s="132">
        <v>636</v>
      </c>
      <c r="S12" s="132">
        <f t="shared" si="2"/>
        <v>636</v>
      </c>
      <c r="T12" s="214">
        <f t="shared" si="1"/>
        <v>4.3923865300146415E-4</v>
      </c>
      <c r="U12" s="214">
        <f t="shared" si="3"/>
        <v>0</v>
      </c>
      <c r="V12" s="214">
        <f t="shared" si="4"/>
        <v>4.4215795328142384E-2</v>
      </c>
      <c r="W12" s="214">
        <f>S12/E12</f>
        <v>1.8623718887262081E-2</v>
      </c>
      <c r="X12" s="132">
        <v>2245</v>
      </c>
      <c r="Y12" s="214">
        <v>0.28329621380846326</v>
      </c>
    </row>
    <row r="13" spans="1:25">
      <c r="A13" s="19" t="s">
        <v>58</v>
      </c>
      <c r="B13" s="58" t="s">
        <v>122</v>
      </c>
      <c r="C13" s="13">
        <f>'16'!C13</f>
        <v>5721</v>
      </c>
      <c r="D13" s="13">
        <f>'16'!D13</f>
        <v>4262</v>
      </c>
      <c r="E13" s="13">
        <f>'16'!E13</f>
        <v>9983</v>
      </c>
      <c r="F13" s="132" t="s">
        <v>559</v>
      </c>
      <c r="G13" s="132">
        <v>1</v>
      </c>
      <c r="H13" s="255">
        <v>187056</v>
      </c>
      <c r="I13" s="255">
        <v>776532</v>
      </c>
      <c r="J13" s="255">
        <v>2444750</v>
      </c>
      <c r="K13" s="255">
        <f t="shared" si="0"/>
        <v>3408338</v>
      </c>
      <c r="L13" s="132">
        <v>20</v>
      </c>
      <c r="M13" s="132">
        <v>6</v>
      </c>
      <c r="N13" s="132">
        <v>26</v>
      </c>
      <c r="O13" s="132">
        <v>80</v>
      </c>
      <c r="P13" s="132">
        <v>304</v>
      </c>
      <c r="Q13" s="132">
        <v>384</v>
      </c>
      <c r="R13" s="132">
        <v>324</v>
      </c>
      <c r="S13" s="132">
        <f t="shared" si="2"/>
        <v>404</v>
      </c>
      <c r="T13" s="214">
        <f t="shared" si="1"/>
        <v>2.6044275267955524E-3</v>
      </c>
      <c r="U13" s="214">
        <f t="shared" si="3"/>
        <v>1.3983569306065374E-2</v>
      </c>
      <c r="V13" s="214">
        <f t="shared" si="4"/>
        <v>7.6020647583294229E-2</v>
      </c>
      <c r="W13" s="214">
        <f t="shared" si="4"/>
        <v>4.0468796954823201E-2</v>
      </c>
      <c r="X13" s="132">
        <v>1121</v>
      </c>
      <c r="Y13" s="214">
        <v>0.36039250669045497</v>
      </c>
    </row>
    <row r="14" spans="1:25" ht="22.5">
      <c r="A14" s="19" t="s">
        <v>59</v>
      </c>
      <c r="B14" s="58" t="s">
        <v>122</v>
      </c>
      <c r="C14" s="13">
        <f>'16'!C14</f>
        <v>4199</v>
      </c>
      <c r="D14" s="13">
        <f>'16'!D14</f>
        <v>3044</v>
      </c>
      <c r="E14" s="13">
        <f>'16'!E14</f>
        <v>7243</v>
      </c>
      <c r="F14" s="132" t="s">
        <v>560</v>
      </c>
      <c r="G14" s="132">
        <v>2</v>
      </c>
      <c r="H14" s="255">
        <v>218085</v>
      </c>
      <c r="I14" s="255">
        <v>628524</v>
      </c>
      <c r="J14" s="255">
        <v>3258329</v>
      </c>
      <c r="K14" s="255">
        <f t="shared" si="0"/>
        <v>4104938</v>
      </c>
      <c r="L14" s="132">
        <v>20</v>
      </c>
      <c r="M14" s="132">
        <v>12</v>
      </c>
      <c r="N14" s="132">
        <v>32</v>
      </c>
      <c r="O14" s="132">
        <v>72</v>
      </c>
      <c r="P14" s="132">
        <v>483</v>
      </c>
      <c r="Q14" s="132">
        <v>555</v>
      </c>
      <c r="R14" s="132">
        <v>503</v>
      </c>
      <c r="S14" s="132">
        <f t="shared" si="2"/>
        <v>575</v>
      </c>
      <c r="T14" s="214">
        <f t="shared" si="1"/>
        <v>4.4180588154079797E-3</v>
      </c>
      <c r="U14" s="214">
        <f t="shared" si="3"/>
        <v>1.7146939747558942E-2</v>
      </c>
      <c r="V14" s="214">
        <f t="shared" si="4"/>
        <v>0.16524310118265439</v>
      </c>
      <c r="W14" s="214">
        <f t="shared" si="4"/>
        <v>7.9386994339362138E-2</v>
      </c>
      <c r="X14" s="132">
        <v>1736</v>
      </c>
      <c r="Y14" s="214">
        <v>0.33122119815668205</v>
      </c>
    </row>
    <row r="15" spans="1:25">
      <c r="A15" s="19" t="s">
        <v>60</v>
      </c>
      <c r="B15" s="58" t="s">
        <v>122</v>
      </c>
      <c r="C15" s="13">
        <f>'16'!C15</f>
        <v>139</v>
      </c>
      <c r="D15" s="13">
        <f>'16'!D15</f>
        <v>80</v>
      </c>
      <c r="E15" s="13">
        <f>'16'!E15</f>
        <v>219</v>
      </c>
      <c r="F15" s="132" t="s">
        <v>380</v>
      </c>
      <c r="G15" s="132">
        <v>1</v>
      </c>
      <c r="H15" s="255">
        <v>57912</v>
      </c>
      <c r="I15" s="255">
        <v>0</v>
      </c>
      <c r="J15" s="255">
        <v>80324.848708487072</v>
      </c>
      <c r="K15" s="255">
        <f t="shared" si="0"/>
        <v>138236.84870848706</v>
      </c>
      <c r="L15" s="132">
        <v>12</v>
      </c>
      <c r="M15" s="132">
        <v>0</v>
      </c>
      <c r="N15" s="132">
        <v>12</v>
      </c>
      <c r="O15" s="132">
        <v>0</v>
      </c>
      <c r="P15" s="132">
        <v>19</v>
      </c>
      <c r="Q15" s="132">
        <v>19</v>
      </c>
      <c r="R15" s="132">
        <v>31</v>
      </c>
      <c r="S15" s="132">
        <f t="shared" si="2"/>
        <v>31</v>
      </c>
      <c r="T15" s="214">
        <f t="shared" si="1"/>
        <v>5.4794520547945202E-2</v>
      </c>
      <c r="U15" s="214">
        <f t="shared" si="3"/>
        <v>0</v>
      </c>
      <c r="V15" s="214">
        <f t="shared" si="4"/>
        <v>0.38750000000000001</v>
      </c>
      <c r="W15" s="214">
        <f t="shared" si="4"/>
        <v>0.14155251141552511</v>
      </c>
      <c r="X15" s="132">
        <v>97</v>
      </c>
      <c r="Y15" s="214">
        <v>0.31958762886597936</v>
      </c>
    </row>
    <row r="16" spans="1:25">
      <c r="A16" s="19" t="s">
        <v>61</v>
      </c>
      <c r="B16" s="58" t="s">
        <v>122</v>
      </c>
      <c r="C16" s="13">
        <f>'16'!C16</f>
        <v>2045</v>
      </c>
      <c r="D16" s="13">
        <f>'16'!D16</f>
        <v>1442</v>
      </c>
      <c r="E16" s="13">
        <f>'16'!E16</f>
        <v>3487</v>
      </c>
      <c r="F16" s="132" t="s">
        <v>561</v>
      </c>
      <c r="G16" s="132">
        <v>1</v>
      </c>
      <c r="H16" s="255">
        <v>198485.75675675675</v>
      </c>
      <c r="I16" s="255">
        <v>920520</v>
      </c>
      <c r="J16" s="255">
        <v>1163422.2967244701</v>
      </c>
      <c r="K16" s="255">
        <f t="shared" si="0"/>
        <v>2282428.0534812268</v>
      </c>
      <c r="L16" s="132">
        <v>27</v>
      </c>
      <c r="M16" s="132">
        <v>0</v>
      </c>
      <c r="N16" s="132">
        <v>27</v>
      </c>
      <c r="O16" s="132">
        <v>72</v>
      </c>
      <c r="P16" s="132">
        <v>148</v>
      </c>
      <c r="Q16" s="132">
        <v>220</v>
      </c>
      <c r="R16" s="132">
        <v>175</v>
      </c>
      <c r="S16" s="132">
        <f t="shared" si="2"/>
        <v>247</v>
      </c>
      <c r="T16" s="214">
        <f t="shared" si="1"/>
        <v>7.743045597935188E-3</v>
      </c>
      <c r="U16" s="214">
        <f t="shared" si="3"/>
        <v>3.5207823960880194E-2</v>
      </c>
      <c r="V16" s="214">
        <f t="shared" si="4"/>
        <v>0.12135922330097088</v>
      </c>
      <c r="W16" s="214">
        <f t="shared" si="4"/>
        <v>7.0834528247777459E-2</v>
      </c>
      <c r="X16" s="132">
        <v>574</v>
      </c>
      <c r="Y16" s="214">
        <v>0.43031358885017423</v>
      </c>
    </row>
    <row r="17" spans="1:25">
      <c r="A17" s="19" t="s">
        <v>62</v>
      </c>
      <c r="B17" s="58" t="s">
        <v>122</v>
      </c>
      <c r="C17" s="13">
        <f>'16'!C17</f>
        <v>4001</v>
      </c>
      <c r="D17" s="13">
        <f>'16'!D17</f>
        <v>2770</v>
      </c>
      <c r="E17" s="13">
        <f>'16'!E17</f>
        <v>6771</v>
      </c>
      <c r="F17" s="132" t="s">
        <v>562</v>
      </c>
      <c r="G17" s="132">
        <v>1</v>
      </c>
      <c r="H17" s="255">
        <v>204048.55769230769</v>
      </c>
      <c r="I17" s="255">
        <v>344602.09090909088</v>
      </c>
      <c r="J17" s="255">
        <v>1307374.4146341465</v>
      </c>
      <c r="K17" s="255">
        <f t="shared" si="0"/>
        <v>1856025.0632355451</v>
      </c>
      <c r="L17" s="132">
        <v>31</v>
      </c>
      <c r="M17" s="132">
        <v>0</v>
      </c>
      <c r="N17" s="132">
        <v>31</v>
      </c>
      <c r="O17" s="132">
        <v>48</v>
      </c>
      <c r="P17" s="132">
        <v>161</v>
      </c>
      <c r="Q17" s="132">
        <v>209</v>
      </c>
      <c r="R17" s="132">
        <v>192</v>
      </c>
      <c r="S17" s="132">
        <f t="shared" si="2"/>
        <v>240</v>
      </c>
      <c r="T17" s="214">
        <f t="shared" si="1"/>
        <v>4.5783488406439228E-3</v>
      </c>
      <c r="U17" s="214">
        <f t="shared" si="3"/>
        <v>1.1997000749812546E-2</v>
      </c>
      <c r="V17" s="214">
        <f t="shared" si="4"/>
        <v>6.9314079422382671E-2</v>
      </c>
      <c r="W17" s="214">
        <f t="shared" si="4"/>
        <v>3.5445281346920689E-2</v>
      </c>
      <c r="X17" s="132">
        <v>944</v>
      </c>
      <c r="Y17" s="214">
        <v>0.25423728813559321</v>
      </c>
    </row>
    <row r="18" spans="1:25">
      <c r="A18" s="19" t="s">
        <v>63</v>
      </c>
      <c r="B18" s="58" t="s">
        <v>118</v>
      </c>
      <c r="C18" s="13">
        <f>'16'!C18</f>
        <v>17963</v>
      </c>
      <c r="D18" s="13">
        <f>'16'!D18</f>
        <v>13163</v>
      </c>
      <c r="E18" s="13">
        <f>'16'!E18</f>
        <v>31126</v>
      </c>
      <c r="F18" s="132" t="s">
        <v>563</v>
      </c>
      <c r="G18" s="132">
        <v>2</v>
      </c>
      <c r="H18" s="255">
        <v>111648.97297297297</v>
      </c>
      <c r="I18" s="255">
        <v>0</v>
      </c>
      <c r="J18" s="255">
        <v>3131654.0674373796</v>
      </c>
      <c r="K18" s="255">
        <f t="shared" si="0"/>
        <v>3243303.0404103524</v>
      </c>
      <c r="L18" s="132">
        <v>19</v>
      </c>
      <c r="M18" s="132">
        <v>3</v>
      </c>
      <c r="N18" s="132">
        <v>22</v>
      </c>
      <c r="O18" s="132">
        <v>0</v>
      </c>
      <c r="P18" s="132">
        <v>555</v>
      </c>
      <c r="Q18" s="132">
        <v>555</v>
      </c>
      <c r="R18" s="132">
        <v>574</v>
      </c>
      <c r="S18" s="132">
        <f t="shared" si="2"/>
        <v>574</v>
      </c>
      <c r="T18" s="214">
        <f t="shared" si="1"/>
        <v>7.0680460065540064E-4</v>
      </c>
      <c r="U18" s="214">
        <f t="shared" si="3"/>
        <v>0</v>
      </c>
      <c r="V18" s="214">
        <f t="shared" si="4"/>
        <v>4.3607080452784316E-2</v>
      </c>
      <c r="W18" s="214">
        <f t="shared" si="4"/>
        <v>1.8441174580736363E-2</v>
      </c>
      <c r="X18" s="132">
        <v>2335</v>
      </c>
      <c r="Y18" s="214">
        <v>0.24582441113490364</v>
      </c>
    </row>
    <row r="19" spans="1:25">
      <c r="A19" s="19" t="s">
        <v>64</v>
      </c>
      <c r="B19" s="58" t="s">
        <v>122</v>
      </c>
      <c r="C19" s="13">
        <f>'16'!C19</f>
        <v>1226</v>
      </c>
      <c r="D19" s="13">
        <f>'16'!D19</f>
        <v>827</v>
      </c>
      <c r="E19" s="13">
        <f>'16'!E19</f>
        <v>2053</v>
      </c>
      <c r="F19" s="132" t="s">
        <v>564</v>
      </c>
      <c r="G19" s="132">
        <v>1</v>
      </c>
      <c r="H19" s="255">
        <v>0</v>
      </c>
      <c r="I19" s="255">
        <v>335776.28571428568</v>
      </c>
      <c r="J19" s="255">
        <v>822660.22813688219</v>
      </c>
      <c r="K19" s="255">
        <f t="shared" si="0"/>
        <v>1158436.5138511679</v>
      </c>
      <c r="L19" s="132">
        <v>0</v>
      </c>
      <c r="M19" s="132">
        <v>0</v>
      </c>
      <c r="N19" s="132">
        <v>0</v>
      </c>
      <c r="O19" s="132">
        <v>36</v>
      </c>
      <c r="P19" s="132">
        <v>108</v>
      </c>
      <c r="Q19" s="132">
        <v>144</v>
      </c>
      <c r="R19" s="132">
        <v>108</v>
      </c>
      <c r="S19" s="132">
        <f t="shared" si="2"/>
        <v>144</v>
      </c>
      <c r="T19" s="214">
        <f t="shared" si="1"/>
        <v>0</v>
      </c>
      <c r="U19" s="214">
        <f t="shared" si="3"/>
        <v>2.936378466557912E-2</v>
      </c>
      <c r="V19" s="214">
        <f t="shared" si="4"/>
        <v>0.13059250302297462</v>
      </c>
      <c r="W19" s="214">
        <f t="shared" si="4"/>
        <v>7.0141256697515836E-2</v>
      </c>
      <c r="X19" s="132">
        <v>432</v>
      </c>
      <c r="Y19" s="214">
        <v>0.33333333333333331</v>
      </c>
    </row>
    <row r="20" spans="1:25">
      <c r="A20" s="19" t="s">
        <v>65</v>
      </c>
      <c r="B20" s="58" t="s">
        <v>122</v>
      </c>
      <c r="C20" s="13">
        <f>'16'!C20</f>
        <v>2393</v>
      </c>
      <c r="D20" s="13">
        <f>'16'!D20</f>
        <v>1660</v>
      </c>
      <c r="E20" s="13">
        <f>'16'!E20</f>
        <v>4053</v>
      </c>
      <c r="F20" s="132" t="s">
        <v>562</v>
      </c>
      <c r="G20" s="132">
        <v>1</v>
      </c>
      <c r="H20" s="255">
        <v>480501.44230769225</v>
      </c>
      <c r="I20" s="255">
        <v>918938.90909090906</v>
      </c>
      <c r="J20" s="255">
        <v>3353699.5853658537</v>
      </c>
      <c r="K20" s="255">
        <f t="shared" si="0"/>
        <v>4753139.9367644545</v>
      </c>
      <c r="L20" s="132">
        <v>73</v>
      </c>
      <c r="M20" s="132">
        <v>0</v>
      </c>
      <c r="N20" s="132">
        <v>73</v>
      </c>
      <c r="O20" s="132">
        <v>128</v>
      </c>
      <c r="P20" s="132">
        <v>413</v>
      </c>
      <c r="Q20" s="132">
        <v>541</v>
      </c>
      <c r="R20" s="132">
        <v>486</v>
      </c>
      <c r="S20" s="132">
        <f t="shared" si="2"/>
        <v>614</v>
      </c>
      <c r="T20" s="214">
        <f t="shared" si="1"/>
        <v>1.8011349617567233E-2</v>
      </c>
      <c r="U20" s="214">
        <f t="shared" si="3"/>
        <v>5.3489343919765987E-2</v>
      </c>
      <c r="V20" s="214">
        <f t="shared" si="4"/>
        <v>0.29277108433734939</v>
      </c>
      <c r="W20" s="214">
        <f t="shared" si="4"/>
        <v>0.15149272144090797</v>
      </c>
      <c r="X20" s="132">
        <v>1220</v>
      </c>
      <c r="Y20" s="214">
        <v>0.50327868852459012</v>
      </c>
    </row>
    <row r="21" spans="1:25" ht="22.5">
      <c r="A21" s="19" t="s">
        <v>66</v>
      </c>
      <c r="B21" s="58" t="s">
        <v>122</v>
      </c>
      <c r="C21" s="13">
        <f>'16'!C21</f>
        <v>1301</v>
      </c>
      <c r="D21" s="13">
        <f>'16'!D21</f>
        <v>904</v>
      </c>
      <c r="E21" s="13">
        <f>'16'!E21</f>
        <v>2205</v>
      </c>
      <c r="F21" s="132" t="s">
        <v>565</v>
      </c>
      <c r="G21" s="132">
        <v>1</v>
      </c>
      <c r="H21" s="255">
        <v>122794.25806451612</v>
      </c>
      <c r="I21" s="255">
        <v>651048.38709677418</v>
      </c>
      <c r="J21" s="255">
        <v>803620.318359375</v>
      </c>
      <c r="K21" s="255">
        <f t="shared" si="0"/>
        <v>1577462.9635206652</v>
      </c>
      <c r="L21" s="132">
        <v>12</v>
      </c>
      <c r="M21" s="132">
        <v>0</v>
      </c>
      <c r="N21" s="132">
        <v>12</v>
      </c>
      <c r="O21" s="132">
        <v>65</v>
      </c>
      <c r="P21" s="132">
        <v>121</v>
      </c>
      <c r="Q21" s="132">
        <v>186</v>
      </c>
      <c r="R21" s="132">
        <v>133</v>
      </c>
      <c r="S21" s="132">
        <f t="shared" si="2"/>
        <v>198</v>
      </c>
      <c r="T21" s="214">
        <f t="shared" si="1"/>
        <v>5.4421768707482989E-3</v>
      </c>
      <c r="U21" s="214">
        <f t="shared" si="3"/>
        <v>4.9961568024596462E-2</v>
      </c>
      <c r="V21" s="214">
        <f t="shared" si="4"/>
        <v>0.14712389380530974</v>
      </c>
      <c r="W21" s="214">
        <f t="shared" si="4"/>
        <v>8.9795918367346933E-2</v>
      </c>
      <c r="X21" s="132">
        <v>380</v>
      </c>
      <c r="Y21" s="214">
        <v>0.52105263157894732</v>
      </c>
    </row>
    <row r="22" spans="1:25">
      <c r="A22" s="19" t="s">
        <v>67</v>
      </c>
      <c r="B22" s="58" t="s">
        <v>122</v>
      </c>
      <c r="C22" s="13">
        <f>'16'!C22</f>
        <v>1869</v>
      </c>
      <c r="D22" s="13">
        <f>'16'!D22</f>
        <v>1351</v>
      </c>
      <c r="E22" s="13">
        <f>'16'!E22</f>
        <v>3220</v>
      </c>
      <c r="F22" s="132" t="s">
        <v>387</v>
      </c>
      <c r="G22" s="132">
        <v>1</v>
      </c>
      <c r="H22" s="255">
        <v>58886.25</v>
      </c>
      <c r="I22" s="255">
        <v>0</v>
      </c>
      <c r="J22" s="255">
        <v>1290083.7797356828</v>
      </c>
      <c r="K22" s="255">
        <f t="shared" si="0"/>
        <v>1348970.0297356828</v>
      </c>
      <c r="L22" s="132">
        <v>6</v>
      </c>
      <c r="M22" s="132">
        <v>24</v>
      </c>
      <c r="N22" s="132">
        <v>30</v>
      </c>
      <c r="O22" s="132">
        <v>0</v>
      </c>
      <c r="P22" s="132">
        <v>203</v>
      </c>
      <c r="Q22" s="132">
        <v>203</v>
      </c>
      <c r="R22" s="132">
        <v>209</v>
      </c>
      <c r="S22" s="132">
        <f t="shared" si="2"/>
        <v>209</v>
      </c>
      <c r="T22" s="214">
        <f t="shared" si="1"/>
        <v>9.316770186335404E-3</v>
      </c>
      <c r="U22" s="214">
        <f t="shared" si="3"/>
        <v>0</v>
      </c>
      <c r="V22" s="214">
        <f t="shared" si="4"/>
        <v>0.15470022205773501</v>
      </c>
      <c r="W22" s="214">
        <f t="shared" si="4"/>
        <v>6.4906832298136652E-2</v>
      </c>
      <c r="X22" s="132">
        <v>490</v>
      </c>
      <c r="Y22" s="214">
        <v>0.42653061224489797</v>
      </c>
    </row>
    <row r="23" spans="1:25" ht="22.5">
      <c r="A23" s="19" t="s">
        <v>68</v>
      </c>
      <c r="B23" s="58" t="s">
        <v>122</v>
      </c>
      <c r="C23" s="13">
        <f>'16'!C23</f>
        <v>2942</v>
      </c>
      <c r="D23" s="13">
        <f>'16'!D23</f>
        <v>2128</v>
      </c>
      <c r="E23" s="13">
        <f>'16'!E23</f>
        <v>5070</v>
      </c>
      <c r="F23" s="132" t="s">
        <v>566</v>
      </c>
      <c r="G23" s="132">
        <v>2</v>
      </c>
      <c r="H23" s="255">
        <v>37011.360000000001</v>
      </c>
      <c r="I23" s="255">
        <v>715245</v>
      </c>
      <c r="J23" s="255">
        <v>2438689.6480686697</v>
      </c>
      <c r="K23" s="255">
        <f t="shared" si="0"/>
        <v>3190946.0080686696</v>
      </c>
      <c r="L23" s="132">
        <v>6</v>
      </c>
      <c r="M23" s="132">
        <v>0</v>
      </c>
      <c r="N23" s="132">
        <v>6</v>
      </c>
      <c r="O23" s="132">
        <v>72</v>
      </c>
      <c r="P23" s="132">
        <v>303</v>
      </c>
      <c r="Q23" s="132">
        <v>375</v>
      </c>
      <c r="R23" s="132">
        <v>309</v>
      </c>
      <c r="S23" s="132">
        <f t="shared" si="2"/>
        <v>381</v>
      </c>
      <c r="T23" s="214">
        <f t="shared" si="1"/>
        <v>1.1834319526627219E-3</v>
      </c>
      <c r="U23" s="214">
        <f t="shared" si="3"/>
        <v>2.4473147518694765E-2</v>
      </c>
      <c r="V23" s="214">
        <f t="shared" si="4"/>
        <v>0.14520676691729323</v>
      </c>
      <c r="W23" s="214">
        <f t="shared" si="4"/>
        <v>7.5147928994082847E-2</v>
      </c>
      <c r="X23" s="132">
        <v>1287</v>
      </c>
      <c r="Y23" s="214">
        <v>0.29603729603729606</v>
      </c>
    </row>
    <row r="24" spans="1:25" ht="22.5">
      <c r="A24" s="19" t="s">
        <v>69</v>
      </c>
      <c r="B24" s="58" t="s">
        <v>118</v>
      </c>
      <c r="C24" s="13">
        <f>'16'!C24</f>
        <v>7514</v>
      </c>
      <c r="D24" s="13">
        <f>'16'!D24</f>
        <v>5219</v>
      </c>
      <c r="E24" s="13">
        <f>'16'!E24</f>
        <v>12733</v>
      </c>
      <c r="F24" s="132" t="s">
        <v>567</v>
      </c>
      <c r="G24" s="132">
        <v>2</v>
      </c>
      <c r="H24" s="255">
        <v>0</v>
      </c>
      <c r="I24" s="255">
        <v>301603.07142857142</v>
      </c>
      <c r="J24" s="255">
        <v>1251596.5964054638</v>
      </c>
      <c r="K24" s="255">
        <f t="shared" si="0"/>
        <v>1553199.6678340351</v>
      </c>
      <c r="L24" s="132">
        <v>0</v>
      </c>
      <c r="M24" s="132">
        <v>0</v>
      </c>
      <c r="N24" s="132">
        <v>0</v>
      </c>
      <c r="O24" s="132">
        <v>30</v>
      </c>
      <c r="P24" s="132">
        <v>178</v>
      </c>
      <c r="Q24" s="132">
        <v>208</v>
      </c>
      <c r="R24" s="132">
        <v>178</v>
      </c>
      <c r="S24" s="132">
        <f t="shared" si="2"/>
        <v>208</v>
      </c>
      <c r="T24" s="214">
        <f t="shared" si="1"/>
        <v>0</v>
      </c>
      <c r="U24" s="214">
        <f t="shared" si="3"/>
        <v>3.9925472451424011E-3</v>
      </c>
      <c r="V24" s="214">
        <f t="shared" si="4"/>
        <v>3.4106150603563902E-2</v>
      </c>
      <c r="W24" s="214">
        <f t="shared" si="4"/>
        <v>1.6335506165082857E-2</v>
      </c>
      <c r="X24" s="132">
        <v>1257</v>
      </c>
      <c r="Y24" s="214">
        <v>0.16547334924423229</v>
      </c>
    </row>
    <row r="25" spans="1:25">
      <c r="A25" s="19" t="s">
        <v>70</v>
      </c>
      <c r="B25" s="58" t="s">
        <v>118</v>
      </c>
      <c r="C25" s="13">
        <f>'16'!C25</f>
        <v>10076</v>
      </c>
      <c r="D25" s="13">
        <f>'16'!D25</f>
        <v>6718</v>
      </c>
      <c r="E25" s="13">
        <f>'16'!E25</f>
        <v>16794</v>
      </c>
      <c r="F25" s="132" t="s">
        <v>568</v>
      </c>
      <c r="G25" s="132">
        <v>1</v>
      </c>
      <c r="H25" s="255">
        <v>1430951</v>
      </c>
      <c r="I25" s="255">
        <v>1105877.9285714286</v>
      </c>
      <c r="J25" s="255">
        <v>3944155.1682242993</v>
      </c>
      <c r="K25" s="255">
        <f t="shared" si="0"/>
        <v>6480984.0967957284</v>
      </c>
      <c r="L25" s="132">
        <v>162</v>
      </c>
      <c r="M25" s="132">
        <v>30</v>
      </c>
      <c r="N25" s="132">
        <v>192</v>
      </c>
      <c r="O25" s="132">
        <v>110</v>
      </c>
      <c r="P25" s="132">
        <v>533</v>
      </c>
      <c r="Q25" s="132">
        <v>643</v>
      </c>
      <c r="R25" s="132">
        <v>695</v>
      </c>
      <c r="S25" s="132">
        <f t="shared" si="2"/>
        <v>805</v>
      </c>
      <c r="T25" s="214">
        <f t="shared" si="1"/>
        <v>1.1432654519471239E-2</v>
      </c>
      <c r="U25" s="214">
        <f t="shared" si="3"/>
        <v>1.0917030567685589E-2</v>
      </c>
      <c r="V25" s="214">
        <f t="shared" si="4"/>
        <v>0.10345340875260495</v>
      </c>
      <c r="W25" s="214">
        <f t="shared" si="4"/>
        <v>4.7933785875908061E-2</v>
      </c>
      <c r="X25" s="132">
        <v>3711</v>
      </c>
      <c r="Y25" s="214">
        <v>0.21692266235516033</v>
      </c>
    </row>
    <row r="26" spans="1:25">
      <c r="A26" s="19" t="s">
        <v>71</v>
      </c>
      <c r="B26" s="58" t="s">
        <v>118</v>
      </c>
      <c r="C26" s="13">
        <f>'16'!C26</f>
        <v>20123</v>
      </c>
      <c r="D26" s="13">
        <f>'16'!D26</f>
        <v>13856</v>
      </c>
      <c r="E26" s="13">
        <f>'16'!E26</f>
        <v>33979</v>
      </c>
      <c r="F26" s="132" t="s">
        <v>569</v>
      </c>
      <c r="G26" s="132">
        <v>1</v>
      </c>
      <c r="H26" s="255">
        <v>802536</v>
      </c>
      <c r="I26" s="255">
        <v>0</v>
      </c>
      <c r="J26" s="255">
        <v>6863984</v>
      </c>
      <c r="K26" s="255">
        <f t="shared" si="0"/>
        <v>7666520</v>
      </c>
      <c r="L26" s="132">
        <v>100</v>
      </c>
      <c r="M26" s="132">
        <v>0</v>
      </c>
      <c r="N26" s="132">
        <v>100</v>
      </c>
      <c r="O26" s="132">
        <v>0</v>
      </c>
      <c r="P26" s="132">
        <v>950</v>
      </c>
      <c r="Q26" s="132">
        <v>950</v>
      </c>
      <c r="R26" s="132">
        <v>1050</v>
      </c>
      <c r="S26" s="132">
        <f t="shared" si="2"/>
        <v>1050</v>
      </c>
      <c r="T26" s="214">
        <f t="shared" si="1"/>
        <v>2.9429942023014213E-3</v>
      </c>
      <c r="U26" s="214">
        <f t="shared" si="3"/>
        <v>0</v>
      </c>
      <c r="V26" s="214">
        <f t="shared" si="4"/>
        <v>7.5779445727482672E-2</v>
      </c>
      <c r="W26" s="214">
        <f t="shared" si="4"/>
        <v>3.0901439124164924E-2</v>
      </c>
      <c r="X26" s="132">
        <v>4328</v>
      </c>
      <c r="Y26" s="214">
        <v>0.24260628465804066</v>
      </c>
    </row>
    <row r="27" spans="1:25">
      <c r="A27" s="19" t="s">
        <v>72</v>
      </c>
      <c r="B27" s="58" t="s">
        <v>122</v>
      </c>
      <c r="C27" s="13">
        <f>'16'!C27</f>
        <v>876</v>
      </c>
      <c r="D27" s="13">
        <f>'16'!D27</f>
        <v>671</v>
      </c>
      <c r="E27" s="13">
        <f>'16'!E27</f>
        <v>1547</v>
      </c>
      <c r="F27" s="132" t="s">
        <v>380</v>
      </c>
      <c r="G27" s="132">
        <v>1</v>
      </c>
      <c r="H27" s="255">
        <v>0</v>
      </c>
      <c r="I27" s="255">
        <v>0</v>
      </c>
      <c r="J27" s="255">
        <v>232519.29889298894</v>
      </c>
      <c r="K27" s="255">
        <f t="shared" si="0"/>
        <v>232519.29889298894</v>
      </c>
      <c r="L27" s="132">
        <v>0</v>
      </c>
      <c r="M27" s="132">
        <v>0</v>
      </c>
      <c r="N27" s="132">
        <v>0</v>
      </c>
      <c r="O27" s="132">
        <v>0</v>
      </c>
      <c r="P27" s="132">
        <v>55</v>
      </c>
      <c r="Q27" s="132">
        <v>55</v>
      </c>
      <c r="R27" s="132">
        <v>55</v>
      </c>
      <c r="S27" s="132">
        <f t="shared" si="2"/>
        <v>55</v>
      </c>
      <c r="T27" s="214">
        <f t="shared" si="1"/>
        <v>0</v>
      </c>
      <c r="U27" s="214">
        <f t="shared" si="3"/>
        <v>0</v>
      </c>
      <c r="V27" s="214">
        <f t="shared" si="4"/>
        <v>8.1967213114754092E-2</v>
      </c>
      <c r="W27" s="214">
        <f t="shared" si="4"/>
        <v>3.555268261150614E-2</v>
      </c>
      <c r="X27" s="132">
        <v>355</v>
      </c>
      <c r="Y27" s="214">
        <v>0.15492957746478872</v>
      </c>
    </row>
    <row r="28" spans="1:25" ht="22.5">
      <c r="A28" s="19" t="s">
        <v>73</v>
      </c>
      <c r="B28" s="58" t="s">
        <v>118</v>
      </c>
      <c r="C28" s="13">
        <f>'16'!C28</f>
        <v>9893</v>
      </c>
      <c r="D28" s="13">
        <f>'16'!D28</f>
        <v>6864</v>
      </c>
      <c r="E28" s="13">
        <f>'16'!E28</f>
        <v>16757</v>
      </c>
      <c r="F28" s="132" t="s">
        <v>570</v>
      </c>
      <c r="G28" s="132">
        <v>2</v>
      </c>
      <c r="H28" s="255">
        <v>453388</v>
      </c>
      <c r="I28" s="255">
        <v>0</v>
      </c>
      <c r="J28" s="255">
        <v>6914843</v>
      </c>
      <c r="K28" s="255">
        <f t="shared" si="0"/>
        <v>7368231</v>
      </c>
      <c r="L28" s="132">
        <v>60</v>
      </c>
      <c r="M28" s="132">
        <v>48</v>
      </c>
      <c r="N28" s="132">
        <v>108</v>
      </c>
      <c r="O28" s="132">
        <v>0</v>
      </c>
      <c r="P28" s="132">
        <v>938</v>
      </c>
      <c r="Q28" s="132">
        <v>938</v>
      </c>
      <c r="R28" s="132">
        <v>998</v>
      </c>
      <c r="S28" s="132">
        <f t="shared" si="2"/>
        <v>998</v>
      </c>
      <c r="T28" s="214">
        <f t="shared" si="1"/>
        <v>6.4450677328877484E-3</v>
      </c>
      <c r="U28" s="214">
        <f t="shared" si="3"/>
        <v>0</v>
      </c>
      <c r="V28" s="214">
        <f t="shared" si="4"/>
        <v>0.1453962703962704</v>
      </c>
      <c r="W28" s="214">
        <f t="shared" si="4"/>
        <v>5.9557199976129377E-2</v>
      </c>
      <c r="X28" s="132">
        <v>4321</v>
      </c>
      <c r="Y28" s="214">
        <v>0.23096505438555889</v>
      </c>
    </row>
    <row r="29" spans="1:25">
      <c r="A29" s="434" t="s">
        <v>74</v>
      </c>
      <c r="B29" s="435" t="s">
        <v>122</v>
      </c>
      <c r="C29" s="436">
        <v>3977</v>
      </c>
      <c r="D29" s="436">
        <v>2833</v>
      </c>
      <c r="E29" s="436">
        <v>6810</v>
      </c>
      <c r="F29" s="315" t="s">
        <v>571</v>
      </c>
      <c r="G29" s="315">
        <v>1</v>
      </c>
      <c r="H29" s="255">
        <v>381141</v>
      </c>
      <c r="I29" s="255">
        <v>1925177</v>
      </c>
      <c r="J29" s="255">
        <v>5201422</v>
      </c>
      <c r="K29" s="255">
        <f t="shared" si="0"/>
        <v>7507740</v>
      </c>
      <c r="L29" s="315">
        <v>55</v>
      </c>
      <c r="M29" s="315">
        <v>0</v>
      </c>
      <c r="N29" s="315">
        <v>55</v>
      </c>
      <c r="O29" s="132">
        <v>270</v>
      </c>
      <c r="P29" s="132">
        <v>570</v>
      </c>
      <c r="Q29" s="132">
        <v>840</v>
      </c>
      <c r="R29" s="132">
        <v>625</v>
      </c>
      <c r="S29" s="132">
        <f t="shared" si="2"/>
        <v>895</v>
      </c>
      <c r="T29" s="214">
        <f t="shared" si="1"/>
        <v>8.0763582966226141E-3</v>
      </c>
      <c r="U29" s="214">
        <f t="shared" si="3"/>
        <v>6.7890369625345739E-2</v>
      </c>
      <c r="V29" s="214">
        <f t="shared" si="4"/>
        <v>0.22061418990469467</v>
      </c>
      <c r="W29" s="214">
        <f t="shared" si="4"/>
        <v>0.13142437591776798</v>
      </c>
      <c r="X29" s="315">
        <v>2096</v>
      </c>
      <c r="Y29" s="214">
        <v>0.42700381679389315</v>
      </c>
    </row>
    <row r="30" spans="1:25">
      <c r="A30" s="19" t="s">
        <v>75</v>
      </c>
      <c r="B30" s="58" t="s">
        <v>122</v>
      </c>
      <c r="C30" s="13">
        <f>'16'!C30</f>
        <v>109</v>
      </c>
      <c r="D30" s="13">
        <f>'16'!D30</f>
        <v>73</v>
      </c>
      <c r="E30" s="13">
        <f>'16'!E30</f>
        <v>182</v>
      </c>
      <c r="F30" s="132" t="s">
        <v>423</v>
      </c>
      <c r="G30" s="132">
        <v>1</v>
      </c>
      <c r="H30" s="255">
        <v>0</v>
      </c>
      <c r="I30" s="255">
        <v>0</v>
      </c>
      <c r="J30" s="255">
        <v>115569.28</v>
      </c>
      <c r="K30" s="255">
        <f t="shared" si="0"/>
        <v>115569.28</v>
      </c>
      <c r="L30" s="132">
        <v>0</v>
      </c>
      <c r="M30" s="132">
        <v>0</v>
      </c>
      <c r="N30" s="132">
        <v>0</v>
      </c>
      <c r="O30" s="132">
        <v>0</v>
      </c>
      <c r="P30" s="132">
        <v>16</v>
      </c>
      <c r="Q30" s="132">
        <v>16</v>
      </c>
      <c r="R30" s="132">
        <v>16</v>
      </c>
      <c r="S30" s="132">
        <f t="shared" si="2"/>
        <v>16</v>
      </c>
      <c r="T30" s="214">
        <f t="shared" si="1"/>
        <v>0</v>
      </c>
      <c r="U30" s="214">
        <f t="shared" si="3"/>
        <v>0</v>
      </c>
      <c r="V30" s="214">
        <f t="shared" si="4"/>
        <v>0.21917808219178081</v>
      </c>
      <c r="W30" s="214">
        <f t="shared" si="4"/>
        <v>8.7912087912087919E-2</v>
      </c>
      <c r="X30" s="132">
        <v>51</v>
      </c>
      <c r="Y30" s="214">
        <v>0.31372549019607843</v>
      </c>
    </row>
    <row r="31" spans="1:25" ht="22.5">
      <c r="A31" s="19" t="s">
        <v>76</v>
      </c>
      <c r="B31" s="58" t="s">
        <v>122</v>
      </c>
      <c r="C31" s="13">
        <f>'16'!C31</f>
        <v>5892</v>
      </c>
      <c r="D31" s="13">
        <f>'16'!D31</f>
        <v>4055</v>
      </c>
      <c r="E31" s="13">
        <f>'16'!E31</f>
        <v>9947</v>
      </c>
      <c r="F31" s="132" t="s">
        <v>572</v>
      </c>
      <c r="G31" s="132">
        <v>3</v>
      </c>
      <c r="H31" s="255">
        <v>168321.64864864864</v>
      </c>
      <c r="I31" s="255">
        <v>728568</v>
      </c>
      <c r="J31" s="255">
        <v>2561738.5493997331</v>
      </c>
      <c r="K31" s="255">
        <f t="shared" si="0"/>
        <v>3458628.1980483816</v>
      </c>
      <c r="L31" s="132">
        <v>20</v>
      </c>
      <c r="M31" s="132">
        <v>2</v>
      </c>
      <c r="N31" s="132">
        <v>22</v>
      </c>
      <c r="O31" s="132">
        <v>72</v>
      </c>
      <c r="P31" s="132">
        <v>345</v>
      </c>
      <c r="Q31" s="132">
        <v>417</v>
      </c>
      <c r="R31" s="132">
        <v>365</v>
      </c>
      <c r="S31" s="132">
        <f t="shared" si="2"/>
        <v>437</v>
      </c>
      <c r="T31" s="214">
        <f t="shared" si="1"/>
        <v>2.2117221272745552E-3</v>
      </c>
      <c r="U31" s="214">
        <f t="shared" si="3"/>
        <v>1.2219959266802444E-2</v>
      </c>
      <c r="V31" s="214">
        <f t="shared" si="4"/>
        <v>9.0012330456226877E-2</v>
      </c>
      <c r="W31" s="214">
        <f t="shared" si="4"/>
        <v>4.3932844073590029E-2</v>
      </c>
      <c r="X31" s="132">
        <v>1318</v>
      </c>
      <c r="Y31" s="214">
        <v>0.33156297420333841</v>
      </c>
    </row>
    <row r="32" spans="1:25" ht="22.5">
      <c r="A32" s="19" t="s">
        <v>77</v>
      </c>
      <c r="B32" s="58" t="s">
        <v>122</v>
      </c>
      <c r="C32" s="13">
        <f>'16'!C32</f>
        <v>547</v>
      </c>
      <c r="D32" s="13">
        <f>'16'!D32</f>
        <v>369</v>
      </c>
      <c r="E32" s="13">
        <f>'16'!E32</f>
        <v>916</v>
      </c>
      <c r="F32" s="132" t="s">
        <v>573</v>
      </c>
      <c r="G32" s="132">
        <v>2</v>
      </c>
      <c r="H32" s="255">
        <v>0</v>
      </c>
      <c r="I32" s="255">
        <v>369145</v>
      </c>
      <c r="J32" s="255">
        <v>361066.31313131313</v>
      </c>
      <c r="K32" s="255">
        <f t="shared" si="0"/>
        <v>730211.31313131307</v>
      </c>
      <c r="L32" s="132">
        <v>0</v>
      </c>
      <c r="M32" s="132">
        <v>0</v>
      </c>
      <c r="N32" s="132">
        <v>0</v>
      </c>
      <c r="O32" s="132">
        <v>32</v>
      </c>
      <c r="P32" s="132">
        <v>46</v>
      </c>
      <c r="Q32" s="132">
        <v>78</v>
      </c>
      <c r="R32" s="132">
        <v>46</v>
      </c>
      <c r="S32" s="132">
        <f t="shared" si="2"/>
        <v>78</v>
      </c>
      <c r="T32" s="214">
        <f t="shared" si="1"/>
        <v>0</v>
      </c>
      <c r="U32" s="214">
        <f t="shared" si="3"/>
        <v>5.850091407678245E-2</v>
      </c>
      <c r="V32" s="214">
        <f t="shared" si="4"/>
        <v>0.12466124661246612</v>
      </c>
      <c r="W32" s="214">
        <f t="shared" si="4"/>
        <v>8.5152838427947602E-2</v>
      </c>
      <c r="X32" s="132">
        <v>277</v>
      </c>
      <c r="Y32" s="214">
        <v>0.28158844765342961</v>
      </c>
    </row>
    <row r="33" spans="1:25">
      <c r="A33" s="19" t="s">
        <v>78</v>
      </c>
      <c r="B33" s="58" t="s">
        <v>122</v>
      </c>
      <c r="C33" s="13">
        <f>'16'!C33</f>
        <v>1137</v>
      </c>
      <c r="D33" s="13">
        <f>'16'!D33</f>
        <v>811</v>
      </c>
      <c r="E33" s="13">
        <f>'16'!E33</f>
        <v>1948</v>
      </c>
      <c r="F33" s="132" t="s">
        <v>217</v>
      </c>
      <c r="G33" s="132">
        <v>1</v>
      </c>
      <c r="H33" s="255">
        <v>0</v>
      </c>
      <c r="I33" s="255">
        <v>226573.66666666666</v>
      </c>
      <c r="J33" s="255">
        <v>1866850.9054054054</v>
      </c>
      <c r="K33" s="255">
        <f t="shared" si="0"/>
        <v>2093424.5720720722</v>
      </c>
      <c r="L33" s="132">
        <v>0</v>
      </c>
      <c r="M33" s="132">
        <v>0</v>
      </c>
      <c r="N33" s="132">
        <v>0</v>
      </c>
      <c r="O33" s="132">
        <v>24</v>
      </c>
      <c r="P33" s="132">
        <v>171</v>
      </c>
      <c r="Q33" s="132">
        <v>195</v>
      </c>
      <c r="R33" s="132">
        <v>171</v>
      </c>
      <c r="S33" s="132">
        <f t="shared" si="2"/>
        <v>195</v>
      </c>
      <c r="T33" s="214">
        <f t="shared" si="1"/>
        <v>0</v>
      </c>
      <c r="U33" s="214">
        <f t="shared" si="3"/>
        <v>2.1108179419525065E-2</v>
      </c>
      <c r="V33" s="214">
        <f t="shared" si="4"/>
        <v>0.21085080147965474</v>
      </c>
      <c r="W33" s="214">
        <f t="shared" si="4"/>
        <v>0.10010266940451745</v>
      </c>
      <c r="X33" s="132">
        <v>631</v>
      </c>
      <c r="Y33" s="214">
        <v>0.30903328050713152</v>
      </c>
    </row>
    <row r="34" spans="1:25" ht="22.5">
      <c r="A34" s="19" t="s">
        <v>79</v>
      </c>
      <c r="B34" s="58" t="s">
        <v>122</v>
      </c>
      <c r="C34" s="13">
        <f>'16'!C34</f>
        <v>1478</v>
      </c>
      <c r="D34" s="13">
        <f>'16'!D34</f>
        <v>1019</v>
      </c>
      <c r="E34" s="13">
        <f>'16'!E34</f>
        <v>2497</v>
      </c>
      <c r="F34" s="132" t="s">
        <v>396</v>
      </c>
      <c r="G34" s="132">
        <v>1</v>
      </c>
      <c r="H34" s="255">
        <v>165549</v>
      </c>
      <c r="I34" s="255">
        <v>674931</v>
      </c>
      <c r="J34" s="255">
        <v>1263343</v>
      </c>
      <c r="K34" s="255">
        <f t="shared" si="0"/>
        <v>2103823</v>
      </c>
      <c r="L34" s="132">
        <v>32</v>
      </c>
      <c r="M34" s="132">
        <v>0</v>
      </c>
      <c r="N34" s="132">
        <v>32</v>
      </c>
      <c r="O34" s="132">
        <v>72</v>
      </c>
      <c r="P34" s="132">
        <v>170</v>
      </c>
      <c r="Q34" s="132">
        <v>242</v>
      </c>
      <c r="R34" s="132">
        <v>202</v>
      </c>
      <c r="S34" s="132">
        <f t="shared" si="2"/>
        <v>274</v>
      </c>
      <c r="T34" s="214">
        <f t="shared" si="1"/>
        <v>1.2815378454144974E-2</v>
      </c>
      <c r="U34" s="214">
        <f t="shared" si="3"/>
        <v>4.8714479025710418E-2</v>
      </c>
      <c r="V34" s="214">
        <f t="shared" si="4"/>
        <v>0.19823356231599606</v>
      </c>
      <c r="W34" s="214">
        <f t="shared" si="4"/>
        <v>0.10973167801361634</v>
      </c>
      <c r="X34" s="132">
        <v>434</v>
      </c>
      <c r="Y34" s="214">
        <v>0.63133640552995396</v>
      </c>
    </row>
    <row r="35" spans="1:25">
      <c r="A35" s="19" t="s">
        <v>80</v>
      </c>
      <c r="B35" s="58" t="s">
        <v>122</v>
      </c>
      <c r="C35" s="13">
        <f>'16'!C35</f>
        <v>2619</v>
      </c>
      <c r="D35" s="13">
        <f>'16'!D35</f>
        <v>1878</v>
      </c>
      <c r="E35" s="13">
        <f>'16'!E35</f>
        <v>4497</v>
      </c>
      <c r="F35" s="132" t="s">
        <v>574</v>
      </c>
      <c r="G35" s="132">
        <v>1</v>
      </c>
      <c r="H35" s="255">
        <v>187468</v>
      </c>
      <c r="I35" s="255">
        <v>480287</v>
      </c>
      <c r="J35" s="255">
        <v>2273163</v>
      </c>
      <c r="K35" s="255">
        <f t="shared" si="0"/>
        <v>2940918</v>
      </c>
      <c r="L35" s="132">
        <v>27</v>
      </c>
      <c r="M35" s="132">
        <v>0</v>
      </c>
      <c r="N35" s="132">
        <v>27</v>
      </c>
      <c r="O35" s="132">
        <v>40</v>
      </c>
      <c r="P35" s="132">
        <v>310</v>
      </c>
      <c r="Q35" s="132">
        <v>350</v>
      </c>
      <c r="R35" s="132">
        <v>337</v>
      </c>
      <c r="S35" s="132">
        <f t="shared" si="2"/>
        <v>377</v>
      </c>
      <c r="T35" s="214">
        <f t="shared" si="1"/>
        <v>6.00400266844563E-3</v>
      </c>
      <c r="U35" s="214">
        <f t="shared" si="3"/>
        <v>1.5273004963726614E-2</v>
      </c>
      <c r="V35" s="214">
        <f t="shared" si="4"/>
        <v>0.17944621938232161</v>
      </c>
      <c r="W35" s="214">
        <f t="shared" si="4"/>
        <v>8.3833666889037137E-2</v>
      </c>
      <c r="X35" s="132">
        <v>1159</v>
      </c>
      <c r="Y35" s="214">
        <v>0.32528041415012943</v>
      </c>
    </row>
    <row r="36" spans="1:25">
      <c r="A36" s="19" t="s">
        <v>81</v>
      </c>
      <c r="B36" s="58" t="s">
        <v>122</v>
      </c>
      <c r="C36" s="13">
        <f>'16'!C36</f>
        <v>1538</v>
      </c>
      <c r="D36" s="13">
        <f>'16'!D36</f>
        <v>1055</v>
      </c>
      <c r="E36" s="13">
        <f>'16'!E36</f>
        <v>2593</v>
      </c>
      <c r="F36" s="132" t="s">
        <v>564</v>
      </c>
      <c r="G36" s="132">
        <v>1</v>
      </c>
      <c r="H36" s="255">
        <v>0</v>
      </c>
      <c r="I36" s="255">
        <v>447701.71428571426</v>
      </c>
      <c r="J36" s="255">
        <v>1180669.771863118</v>
      </c>
      <c r="K36" s="255">
        <f t="shared" si="0"/>
        <v>1628371.4861488324</v>
      </c>
      <c r="L36" s="132">
        <v>0</v>
      </c>
      <c r="M36" s="132">
        <v>0</v>
      </c>
      <c r="N36" s="132">
        <v>0</v>
      </c>
      <c r="O36" s="132">
        <v>48</v>
      </c>
      <c r="P36" s="132">
        <v>155</v>
      </c>
      <c r="Q36" s="132">
        <v>203</v>
      </c>
      <c r="R36" s="132">
        <v>155</v>
      </c>
      <c r="S36" s="132">
        <f t="shared" si="2"/>
        <v>203</v>
      </c>
      <c r="T36" s="214">
        <f t="shared" si="1"/>
        <v>0</v>
      </c>
      <c r="U36" s="214">
        <f t="shared" si="3"/>
        <v>3.1209362808842653E-2</v>
      </c>
      <c r="V36" s="214">
        <f t="shared" si="4"/>
        <v>0.14691943127962084</v>
      </c>
      <c r="W36" s="214">
        <f t="shared" si="4"/>
        <v>7.8287697647512533E-2</v>
      </c>
      <c r="X36" s="132">
        <v>551</v>
      </c>
      <c r="Y36" s="214">
        <v>0.36842105263157893</v>
      </c>
    </row>
    <row r="37" spans="1:25">
      <c r="A37" s="19" t="s">
        <v>82</v>
      </c>
      <c r="B37" s="58" t="s">
        <v>122</v>
      </c>
      <c r="C37" s="13">
        <f>'16'!C37</f>
        <v>915</v>
      </c>
      <c r="D37" s="13">
        <f>'16'!D37</f>
        <v>644</v>
      </c>
      <c r="E37" s="13">
        <f>'16'!E37</f>
        <v>1559</v>
      </c>
      <c r="F37" s="132" t="s">
        <v>575</v>
      </c>
      <c r="G37" s="132">
        <v>1</v>
      </c>
      <c r="H37" s="255">
        <v>351637</v>
      </c>
      <c r="I37" s="255">
        <v>587178</v>
      </c>
      <c r="J37" s="255">
        <v>851467</v>
      </c>
      <c r="K37" s="255">
        <f t="shared" si="0"/>
        <v>1790282</v>
      </c>
      <c r="L37" s="132">
        <v>40</v>
      </c>
      <c r="M37" s="132">
        <v>0</v>
      </c>
      <c r="N37" s="132">
        <v>40</v>
      </c>
      <c r="O37" s="132">
        <v>60</v>
      </c>
      <c r="P37" s="132">
        <v>103</v>
      </c>
      <c r="Q37" s="132">
        <v>163</v>
      </c>
      <c r="R37" s="132">
        <v>143</v>
      </c>
      <c r="S37" s="132">
        <f t="shared" si="2"/>
        <v>203</v>
      </c>
      <c r="T37" s="214">
        <f t="shared" si="1"/>
        <v>2.5657472738935216E-2</v>
      </c>
      <c r="U37" s="214">
        <f t="shared" si="3"/>
        <v>6.5573770491803282E-2</v>
      </c>
      <c r="V37" s="214">
        <f t="shared" si="4"/>
        <v>0.22204968944099379</v>
      </c>
      <c r="W37" s="214">
        <f t="shared" si="4"/>
        <v>0.13021167415009621</v>
      </c>
      <c r="X37" s="132">
        <v>183</v>
      </c>
      <c r="Y37" s="214">
        <v>1.1092896174863387</v>
      </c>
    </row>
    <row r="38" spans="1:25">
      <c r="A38" s="19" t="s">
        <v>83</v>
      </c>
      <c r="B38" s="58" t="s">
        <v>118</v>
      </c>
      <c r="C38" s="13">
        <f>'16'!C38</f>
        <v>6837</v>
      </c>
      <c r="D38" s="13">
        <f>'16'!D38</f>
        <v>4722</v>
      </c>
      <c r="E38" s="13">
        <f>'16'!E38</f>
        <v>11559</v>
      </c>
      <c r="F38" s="132" t="s">
        <v>576</v>
      </c>
      <c r="G38" s="132">
        <v>1</v>
      </c>
      <c r="H38" s="255">
        <v>1555533.4166666665</v>
      </c>
      <c r="I38" s="255">
        <v>463168.3125</v>
      </c>
      <c r="J38" s="255">
        <v>5194401.7336122729</v>
      </c>
      <c r="K38" s="255">
        <f t="shared" si="0"/>
        <v>7213103.4627789389</v>
      </c>
      <c r="L38" s="132">
        <v>260</v>
      </c>
      <c r="M38" s="132">
        <v>0</v>
      </c>
      <c r="N38" s="132">
        <v>260</v>
      </c>
      <c r="O38" s="132">
        <v>111</v>
      </c>
      <c r="P38" s="132">
        <v>581</v>
      </c>
      <c r="Q38" s="132">
        <v>692</v>
      </c>
      <c r="R38" s="132">
        <v>841</v>
      </c>
      <c r="S38" s="132">
        <f t="shared" si="2"/>
        <v>952</v>
      </c>
      <c r="T38" s="214">
        <f t="shared" si="1"/>
        <v>2.2493295267756726E-2</v>
      </c>
      <c r="U38" s="214">
        <f t="shared" si="3"/>
        <v>1.6235190873189996E-2</v>
      </c>
      <c r="V38" s="214">
        <f t="shared" si="4"/>
        <v>0.17810249894112665</v>
      </c>
      <c r="W38" s="214">
        <f t="shared" si="4"/>
        <v>8.2360065749632325E-2</v>
      </c>
      <c r="X38" s="132">
        <v>3091</v>
      </c>
      <c r="Y38" s="214">
        <v>0.30799094144289874</v>
      </c>
    </row>
    <row r="39" spans="1:25" ht="22.5">
      <c r="A39" s="19" t="s">
        <v>84</v>
      </c>
      <c r="B39" s="58" t="s">
        <v>118</v>
      </c>
      <c r="C39" s="13">
        <f>'16'!C39</f>
        <v>21366</v>
      </c>
      <c r="D39" s="13">
        <f>'16'!D39</f>
        <v>14155</v>
      </c>
      <c r="E39" s="13">
        <f>'16'!E39</f>
        <v>35521</v>
      </c>
      <c r="F39" s="132" t="s">
        <v>577</v>
      </c>
      <c r="G39" s="132">
        <v>2</v>
      </c>
      <c r="H39" s="255">
        <v>132103</v>
      </c>
      <c r="I39" s="255">
        <v>241900.125</v>
      </c>
      <c r="J39" s="255">
        <v>6684814</v>
      </c>
      <c r="K39" s="255">
        <f t="shared" si="0"/>
        <v>7058817.125</v>
      </c>
      <c r="L39" s="132">
        <v>0</v>
      </c>
      <c r="M39" s="132">
        <v>72</v>
      </c>
      <c r="N39" s="132">
        <v>72</v>
      </c>
      <c r="O39" s="132">
        <v>24</v>
      </c>
      <c r="P39" s="132">
        <v>810</v>
      </c>
      <c r="Q39" s="132">
        <v>834</v>
      </c>
      <c r="R39" s="132">
        <v>810</v>
      </c>
      <c r="S39" s="132">
        <f t="shared" si="2"/>
        <v>834</v>
      </c>
      <c r="T39" s="214">
        <f t="shared" si="1"/>
        <v>2.0269699614312662E-3</v>
      </c>
      <c r="U39" s="214">
        <f t="shared" si="3"/>
        <v>1.1232799775344005E-3</v>
      </c>
      <c r="V39" s="214">
        <f t="shared" si="4"/>
        <v>5.7223595902507945E-2</v>
      </c>
      <c r="W39" s="214">
        <f t="shared" si="4"/>
        <v>2.3479068719912163E-2</v>
      </c>
      <c r="X39" s="132">
        <v>5174</v>
      </c>
      <c r="Y39" s="214">
        <v>0.1611905682257441</v>
      </c>
    </row>
    <row r="40" spans="1:25" ht="22.5">
      <c r="A40" s="19" t="s">
        <v>85</v>
      </c>
      <c r="B40" s="58" t="s">
        <v>122</v>
      </c>
      <c r="C40" s="13">
        <f>'16'!C40</f>
        <v>2888</v>
      </c>
      <c r="D40" s="13">
        <f>'16'!D40</f>
        <v>1978</v>
      </c>
      <c r="E40" s="13">
        <f>'16'!E40</f>
        <v>4866</v>
      </c>
      <c r="F40" s="132" t="s">
        <v>578</v>
      </c>
      <c r="G40" s="132">
        <v>2</v>
      </c>
      <c r="H40" s="255">
        <v>649799</v>
      </c>
      <c r="I40" s="255">
        <v>221741.78125</v>
      </c>
      <c r="J40" s="255">
        <v>2647519</v>
      </c>
      <c r="K40" s="255">
        <f t="shared" si="0"/>
        <v>3519059.78125</v>
      </c>
      <c r="L40" s="132">
        <v>79</v>
      </c>
      <c r="M40" s="132">
        <v>0</v>
      </c>
      <c r="N40" s="132">
        <v>79</v>
      </c>
      <c r="O40" s="132">
        <v>22</v>
      </c>
      <c r="P40" s="132">
        <v>332</v>
      </c>
      <c r="Q40" s="132">
        <v>354</v>
      </c>
      <c r="R40" s="132">
        <v>411</v>
      </c>
      <c r="S40" s="132">
        <f t="shared" si="2"/>
        <v>433</v>
      </c>
      <c r="T40" s="214">
        <f t="shared" si="1"/>
        <v>1.6235100698725854E-2</v>
      </c>
      <c r="U40" s="214">
        <f t="shared" si="3"/>
        <v>7.6177285318559558E-3</v>
      </c>
      <c r="V40" s="214">
        <f t="shared" si="4"/>
        <v>0.2077856420626896</v>
      </c>
      <c r="W40" s="214">
        <f t="shared" si="4"/>
        <v>8.8984792437320187E-2</v>
      </c>
      <c r="X40" s="132">
        <v>1108</v>
      </c>
      <c r="Y40" s="214">
        <v>0.3907942238267148</v>
      </c>
    </row>
    <row r="41" spans="1:25">
      <c r="A41" s="19" t="s">
        <v>86</v>
      </c>
      <c r="B41" s="58" t="s">
        <v>118</v>
      </c>
      <c r="C41" s="13">
        <f>'16'!C41</f>
        <v>4988</v>
      </c>
      <c r="D41" s="13">
        <f>'16'!D41</f>
        <v>3470</v>
      </c>
      <c r="E41" s="13">
        <f>'16'!E41</f>
        <v>8458</v>
      </c>
      <c r="F41" s="132" t="s">
        <v>401</v>
      </c>
      <c r="G41" s="132">
        <v>1</v>
      </c>
      <c r="H41" s="255">
        <v>886145</v>
      </c>
      <c r="I41" s="255">
        <v>0</v>
      </c>
      <c r="J41" s="255">
        <v>1532418</v>
      </c>
      <c r="K41" s="255">
        <f t="shared" si="0"/>
        <v>2418563</v>
      </c>
      <c r="L41" s="132">
        <v>128</v>
      </c>
      <c r="M41" s="132">
        <v>0</v>
      </c>
      <c r="N41" s="132">
        <v>128</v>
      </c>
      <c r="O41" s="132">
        <v>0</v>
      </c>
      <c r="P41" s="132">
        <v>243</v>
      </c>
      <c r="Q41" s="132">
        <v>243</v>
      </c>
      <c r="R41" s="132">
        <v>371</v>
      </c>
      <c r="S41" s="132">
        <f t="shared" si="2"/>
        <v>371</v>
      </c>
      <c r="T41" s="214">
        <f t="shared" si="1"/>
        <v>1.5133601324190116E-2</v>
      </c>
      <c r="U41" s="214">
        <f t="shared" si="3"/>
        <v>0</v>
      </c>
      <c r="V41" s="214">
        <f t="shared" si="4"/>
        <v>0.1069164265129683</v>
      </c>
      <c r="W41" s="214">
        <f t="shared" si="4"/>
        <v>4.3863797588082287E-2</v>
      </c>
      <c r="X41" s="132">
        <v>1319</v>
      </c>
      <c r="Y41" s="214">
        <v>0.2812736921910538</v>
      </c>
    </row>
    <row r="42" spans="1:25">
      <c r="A42" s="19" t="s">
        <v>87</v>
      </c>
      <c r="B42" s="58" t="s">
        <v>118</v>
      </c>
      <c r="C42" s="13">
        <f>'16'!C42</f>
        <v>12632</v>
      </c>
      <c r="D42" s="13">
        <f>'16'!D42</f>
        <v>8774</v>
      </c>
      <c r="E42" s="13">
        <f>'16'!E42</f>
        <v>21406</v>
      </c>
      <c r="F42" s="132" t="s">
        <v>579</v>
      </c>
      <c r="G42" s="132">
        <v>1</v>
      </c>
      <c r="H42" s="255">
        <v>1188345.1235955055</v>
      </c>
      <c r="I42" s="255">
        <v>1918755.7313432836</v>
      </c>
      <c r="J42" s="255">
        <v>5972143.0710900472</v>
      </c>
      <c r="K42" s="255">
        <f t="shared" si="0"/>
        <v>9079243.9260288365</v>
      </c>
      <c r="L42" s="132">
        <v>134</v>
      </c>
      <c r="M42" s="132">
        <v>0</v>
      </c>
      <c r="N42" s="132">
        <v>134</v>
      </c>
      <c r="O42" s="132">
        <v>177</v>
      </c>
      <c r="P42" s="132">
        <v>824</v>
      </c>
      <c r="Q42" s="132">
        <v>1001</v>
      </c>
      <c r="R42" s="132">
        <v>958</v>
      </c>
      <c r="S42" s="132">
        <f t="shared" si="2"/>
        <v>1135</v>
      </c>
      <c r="T42" s="214">
        <f t="shared" si="1"/>
        <v>6.2599271232364759E-3</v>
      </c>
      <c r="U42" s="214">
        <f t="shared" si="3"/>
        <v>1.4012032932235591E-2</v>
      </c>
      <c r="V42" s="214">
        <f t="shared" si="4"/>
        <v>0.10918623204923639</v>
      </c>
      <c r="W42" s="214">
        <f t="shared" si="4"/>
        <v>5.302251705129403E-2</v>
      </c>
      <c r="X42" s="132">
        <v>4725</v>
      </c>
      <c r="Y42" s="214">
        <v>0.24021164021164021</v>
      </c>
    </row>
    <row r="43" spans="1:25">
      <c r="A43" s="19" t="s">
        <v>88</v>
      </c>
      <c r="B43" s="58" t="s">
        <v>118</v>
      </c>
      <c r="C43" s="13">
        <f>'16'!C43</f>
        <v>9763</v>
      </c>
      <c r="D43" s="13">
        <f>'16'!D43</f>
        <v>6765</v>
      </c>
      <c r="E43" s="13">
        <f>'16'!E43</f>
        <v>16528</v>
      </c>
      <c r="F43" s="132" t="s">
        <v>580</v>
      </c>
      <c r="G43" s="132">
        <v>2</v>
      </c>
      <c r="H43" s="255">
        <v>853640.75</v>
      </c>
      <c r="I43" s="255">
        <v>1794043.9108910891</v>
      </c>
      <c r="J43" s="255">
        <v>5268819.0275449101</v>
      </c>
      <c r="K43" s="255">
        <f t="shared" si="0"/>
        <v>7916503.6884359997</v>
      </c>
      <c r="L43" s="132">
        <v>114</v>
      </c>
      <c r="M43" s="132">
        <v>0</v>
      </c>
      <c r="N43" s="132">
        <v>114</v>
      </c>
      <c r="O43" s="132">
        <v>185</v>
      </c>
      <c r="P43" s="132">
        <v>788</v>
      </c>
      <c r="Q43" s="132">
        <v>973</v>
      </c>
      <c r="R43" s="132">
        <v>902</v>
      </c>
      <c r="S43" s="132">
        <f t="shared" si="2"/>
        <v>1087</v>
      </c>
      <c r="T43" s="214">
        <f t="shared" si="1"/>
        <v>6.8973862536302029E-3</v>
      </c>
      <c r="U43" s="214">
        <f t="shared" si="3"/>
        <v>1.8949093516337192E-2</v>
      </c>
      <c r="V43" s="214">
        <f t="shared" si="4"/>
        <v>0.13333333333333333</v>
      </c>
      <c r="W43" s="214">
        <f t="shared" si="4"/>
        <v>6.5767182962245888E-2</v>
      </c>
      <c r="X43" s="132">
        <v>3392</v>
      </c>
      <c r="Y43" s="214">
        <v>0.32045990566037735</v>
      </c>
    </row>
    <row r="44" spans="1:25" ht="22.5">
      <c r="A44" s="19" t="s">
        <v>89</v>
      </c>
      <c r="B44" s="58" t="s">
        <v>122</v>
      </c>
      <c r="C44" s="13">
        <f>'16'!C44</f>
        <v>3743</v>
      </c>
      <c r="D44" s="13">
        <f>'16'!D44</f>
        <v>2706</v>
      </c>
      <c r="E44" s="13">
        <f>'16'!E44</f>
        <v>6449</v>
      </c>
      <c r="F44" s="132" t="s">
        <v>565</v>
      </c>
      <c r="G44" s="132">
        <v>1</v>
      </c>
      <c r="H44" s="255">
        <v>511642.74193548382</v>
      </c>
      <c r="I44" s="255">
        <v>590951.61290322582</v>
      </c>
      <c r="J44" s="255">
        <v>2596822.681640625</v>
      </c>
      <c r="K44" s="255">
        <f t="shared" si="0"/>
        <v>3699417.0364793343</v>
      </c>
      <c r="L44" s="132">
        <v>50</v>
      </c>
      <c r="M44" s="132">
        <v>0</v>
      </c>
      <c r="N44" s="132">
        <v>50</v>
      </c>
      <c r="O44" s="132">
        <v>59</v>
      </c>
      <c r="P44" s="132">
        <v>391</v>
      </c>
      <c r="Q44" s="132">
        <v>450</v>
      </c>
      <c r="R44" s="132">
        <v>441</v>
      </c>
      <c r="S44" s="132">
        <f t="shared" si="2"/>
        <v>500</v>
      </c>
      <c r="T44" s="214">
        <f t="shared" si="1"/>
        <v>7.7531400217087923E-3</v>
      </c>
      <c r="U44" s="214">
        <f t="shared" si="3"/>
        <v>1.576275714667379E-2</v>
      </c>
      <c r="V44" s="214">
        <f t="shared" si="4"/>
        <v>0.16297117516629711</v>
      </c>
      <c r="W44" s="214">
        <f t="shared" si="4"/>
        <v>7.7531400217087917E-2</v>
      </c>
      <c r="X44" s="132">
        <v>1731</v>
      </c>
      <c r="Y44" s="214">
        <v>0.28885037550548814</v>
      </c>
    </row>
    <row r="45" spans="1:25">
      <c r="A45" s="19" t="s">
        <v>90</v>
      </c>
      <c r="B45" s="58" t="s">
        <v>122</v>
      </c>
      <c r="C45" s="13">
        <f>'16'!C45</f>
        <v>1364</v>
      </c>
      <c r="D45" s="13">
        <f>'16'!D45</f>
        <v>1008</v>
      </c>
      <c r="E45" s="13">
        <f>'16'!E45</f>
        <v>2372</v>
      </c>
      <c r="F45" s="132" t="s">
        <v>380</v>
      </c>
      <c r="G45" s="132">
        <v>1</v>
      </c>
      <c r="H45" s="255">
        <v>0</v>
      </c>
      <c r="I45" s="255">
        <v>0</v>
      </c>
      <c r="J45" s="255">
        <v>646826.41328413284</v>
      </c>
      <c r="K45" s="255">
        <f t="shared" si="0"/>
        <v>646826.41328413284</v>
      </c>
      <c r="L45" s="132">
        <v>0</v>
      </c>
      <c r="M45" s="132">
        <v>0</v>
      </c>
      <c r="N45" s="132">
        <v>0</v>
      </c>
      <c r="O45" s="132">
        <v>0</v>
      </c>
      <c r="P45" s="132">
        <v>153</v>
      </c>
      <c r="Q45" s="132">
        <v>153</v>
      </c>
      <c r="R45" s="132">
        <v>153</v>
      </c>
      <c r="S45" s="132">
        <f t="shared" si="2"/>
        <v>153</v>
      </c>
      <c r="T45" s="214">
        <f t="shared" si="1"/>
        <v>0</v>
      </c>
      <c r="U45" s="214">
        <f t="shared" si="3"/>
        <v>0</v>
      </c>
      <c r="V45" s="214">
        <f t="shared" si="4"/>
        <v>0.15178571428571427</v>
      </c>
      <c r="W45" s="214">
        <f t="shared" si="4"/>
        <v>6.4502529510961221E-2</v>
      </c>
      <c r="X45" s="132">
        <v>586</v>
      </c>
      <c r="Y45" s="214">
        <v>0.26109215017064846</v>
      </c>
    </row>
    <row r="46" spans="1:25">
      <c r="A46" s="19" t="s">
        <v>91</v>
      </c>
      <c r="B46" s="58" t="s">
        <v>122</v>
      </c>
      <c r="C46" s="13">
        <f>'16'!C46</f>
        <v>3475</v>
      </c>
      <c r="D46" s="13">
        <f>'16'!D46</f>
        <v>2487</v>
      </c>
      <c r="E46" s="13">
        <f>'16'!E46</f>
        <v>5962</v>
      </c>
      <c r="F46" s="132" t="s">
        <v>581</v>
      </c>
      <c r="G46" s="132">
        <v>1</v>
      </c>
      <c r="H46" s="255">
        <v>713331</v>
      </c>
      <c r="I46" s="255">
        <v>548713</v>
      </c>
      <c r="J46" s="255">
        <v>2243616</v>
      </c>
      <c r="K46" s="255">
        <f t="shared" si="0"/>
        <v>3505660</v>
      </c>
      <c r="L46" s="132">
        <v>54</v>
      </c>
      <c r="M46" s="132">
        <v>313</v>
      </c>
      <c r="N46" s="132">
        <v>367</v>
      </c>
      <c r="O46" s="132">
        <v>66</v>
      </c>
      <c r="P46" s="132">
        <v>313</v>
      </c>
      <c r="Q46" s="132">
        <v>379</v>
      </c>
      <c r="R46" s="132">
        <v>367</v>
      </c>
      <c r="S46" s="132">
        <f t="shared" si="2"/>
        <v>433</v>
      </c>
      <c r="T46" s="214">
        <f t="shared" si="1"/>
        <v>6.1556524656155652E-2</v>
      </c>
      <c r="U46" s="214">
        <f t="shared" si="3"/>
        <v>1.8992805755395685E-2</v>
      </c>
      <c r="V46" s="214">
        <f t="shared" si="4"/>
        <v>0.14756735022114997</v>
      </c>
      <c r="W46" s="214">
        <f t="shared" si="4"/>
        <v>7.2626635357262659E-2</v>
      </c>
      <c r="X46" s="132">
        <v>1405</v>
      </c>
      <c r="Y46" s="214">
        <v>0.30818505338078289</v>
      </c>
    </row>
    <row r="47" spans="1:25">
      <c r="A47" s="19" t="s">
        <v>92</v>
      </c>
      <c r="B47" s="58" t="s">
        <v>122</v>
      </c>
      <c r="C47" s="13">
        <f>'16'!C47</f>
        <v>1725</v>
      </c>
      <c r="D47" s="13">
        <f>'16'!D47</f>
        <v>1197</v>
      </c>
      <c r="E47" s="13">
        <f>'16'!E47</f>
        <v>2922</v>
      </c>
      <c r="F47" s="132" t="s">
        <v>582</v>
      </c>
      <c r="G47" s="132">
        <v>1</v>
      </c>
      <c r="H47" s="255">
        <v>6165.5384615384619</v>
      </c>
      <c r="I47" s="255">
        <v>617443</v>
      </c>
      <c r="J47" s="255">
        <v>1506299.0250000001</v>
      </c>
      <c r="K47" s="255">
        <f t="shared" si="0"/>
        <v>2129907.5634615384</v>
      </c>
      <c r="L47" s="132">
        <v>0</v>
      </c>
      <c r="M47" s="132">
        <v>2</v>
      </c>
      <c r="N47" s="132">
        <v>2</v>
      </c>
      <c r="O47" s="132">
        <v>65</v>
      </c>
      <c r="P47" s="132">
        <v>187</v>
      </c>
      <c r="Q47" s="132">
        <v>252</v>
      </c>
      <c r="R47" s="132">
        <v>187</v>
      </c>
      <c r="S47" s="132">
        <f t="shared" si="2"/>
        <v>252</v>
      </c>
      <c r="T47" s="214">
        <f t="shared" si="1"/>
        <v>6.8446269678302531E-4</v>
      </c>
      <c r="U47" s="214">
        <f t="shared" si="3"/>
        <v>3.7681159420289857E-2</v>
      </c>
      <c r="V47" s="214">
        <f t="shared" si="4"/>
        <v>0.15622389306599832</v>
      </c>
      <c r="W47" s="214">
        <f t="shared" si="4"/>
        <v>8.6242299794661192E-2</v>
      </c>
      <c r="X47" s="132">
        <v>816</v>
      </c>
      <c r="Y47" s="214">
        <v>0.30882352941176472</v>
      </c>
    </row>
    <row r="48" spans="1:25">
      <c r="A48" s="19" t="s">
        <v>93</v>
      </c>
      <c r="B48" s="58" t="s">
        <v>122</v>
      </c>
      <c r="C48" s="13">
        <f>'16'!C48</f>
        <v>5043</v>
      </c>
      <c r="D48" s="13">
        <f>'16'!D48</f>
        <v>3645</v>
      </c>
      <c r="E48" s="13">
        <f>'16'!E48</f>
        <v>8688</v>
      </c>
      <c r="F48" s="132" t="s">
        <v>583</v>
      </c>
      <c r="G48" s="132">
        <v>1</v>
      </c>
      <c r="H48" s="255">
        <v>225747</v>
      </c>
      <c r="I48" s="255">
        <v>0</v>
      </c>
      <c r="J48" s="255">
        <v>1487885</v>
      </c>
      <c r="K48" s="255">
        <f t="shared" si="0"/>
        <v>1713632</v>
      </c>
      <c r="L48" s="132">
        <v>23</v>
      </c>
      <c r="M48" s="132">
        <v>15</v>
      </c>
      <c r="N48" s="132">
        <v>38</v>
      </c>
      <c r="O48" s="132">
        <v>0</v>
      </c>
      <c r="P48" s="132">
        <v>188</v>
      </c>
      <c r="Q48" s="132">
        <v>188</v>
      </c>
      <c r="R48" s="132">
        <v>211</v>
      </c>
      <c r="S48" s="132">
        <f t="shared" si="2"/>
        <v>211</v>
      </c>
      <c r="T48" s="214">
        <f t="shared" si="1"/>
        <v>4.3738489871086557E-3</v>
      </c>
      <c r="U48" s="214">
        <f t="shared" si="3"/>
        <v>0</v>
      </c>
      <c r="V48" s="214">
        <f t="shared" si="4"/>
        <v>5.7887517146776403E-2</v>
      </c>
      <c r="W48" s="214">
        <f t="shared" si="4"/>
        <v>2.4286372007366483E-2</v>
      </c>
      <c r="X48" s="132">
        <v>1205</v>
      </c>
      <c r="Y48" s="214">
        <v>0.17510373443983401</v>
      </c>
    </row>
    <row r="49" spans="1:25">
      <c r="A49" s="434" t="s">
        <v>94</v>
      </c>
      <c r="B49" s="435" t="s">
        <v>118</v>
      </c>
      <c r="C49" s="436">
        <v>27985</v>
      </c>
      <c r="D49" s="436">
        <v>19320</v>
      </c>
      <c r="E49" s="436">
        <v>47305</v>
      </c>
      <c r="F49" s="132" t="s">
        <v>678</v>
      </c>
      <c r="G49" s="132">
        <v>2</v>
      </c>
      <c r="H49" s="255">
        <v>269343</v>
      </c>
      <c r="I49" s="255">
        <v>1502033.8658146965</v>
      </c>
      <c r="J49" s="255">
        <v>3357212</v>
      </c>
      <c r="K49" s="255">
        <f t="shared" si="0"/>
        <v>5128588.865814697</v>
      </c>
      <c r="L49" s="315">
        <v>34</v>
      </c>
      <c r="M49" s="315">
        <v>0</v>
      </c>
      <c r="N49" s="315">
        <v>34</v>
      </c>
      <c r="O49" s="132">
        <v>180</v>
      </c>
      <c r="P49" s="315">
        <v>478</v>
      </c>
      <c r="Q49" s="132">
        <v>658</v>
      </c>
      <c r="R49" s="315">
        <v>512</v>
      </c>
      <c r="S49" s="132">
        <f t="shared" si="2"/>
        <v>692</v>
      </c>
      <c r="T49" s="214">
        <f t="shared" si="1"/>
        <v>7.1874009089948211E-4</v>
      </c>
      <c r="U49" s="214">
        <f t="shared" si="3"/>
        <v>6.4320171520457388E-3</v>
      </c>
      <c r="V49" s="214">
        <f t="shared" si="4"/>
        <v>2.650103519668737E-2</v>
      </c>
      <c r="W49" s="214">
        <f t="shared" si="4"/>
        <v>1.4628474791248283E-2</v>
      </c>
      <c r="X49" s="315">
        <v>3101</v>
      </c>
      <c r="Y49" s="214">
        <v>0.22315382134795228</v>
      </c>
    </row>
    <row r="50" spans="1:25">
      <c r="A50" s="19" t="s">
        <v>95</v>
      </c>
      <c r="B50" s="58" t="s">
        <v>122</v>
      </c>
      <c r="C50" s="13">
        <f>'16'!C50</f>
        <v>660</v>
      </c>
      <c r="D50" s="13">
        <f>'16'!D50</f>
        <v>390</v>
      </c>
      <c r="E50" s="13">
        <f>'16'!E50</f>
        <v>1050</v>
      </c>
      <c r="F50" s="132" t="s">
        <v>410</v>
      </c>
      <c r="G50" s="132">
        <v>1</v>
      </c>
      <c r="H50" s="255">
        <v>12950</v>
      </c>
      <c r="I50" s="255">
        <v>0</v>
      </c>
      <c r="J50" s="255">
        <v>810750</v>
      </c>
      <c r="K50" s="255">
        <f t="shared" si="0"/>
        <v>823700</v>
      </c>
      <c r="L50" s="132">
        <v>0</v>
      </c>
      <c r="M50" s="132">
        <v>17</v>
      </c>
      <c r="N50" s="132">
        <v>17</v>
      </c>
      <c r="O50" s="132">
        <v>0</v>
      </c>
      <c r="P50" s="132">
        <v>94</v>
      </c>
      <c r="Q50" s="132">
        <v>94</v>
      </c>
      <c r="R50" s="132">
        <v>94</v>
      </c>
      <c r="S50" s="132">
        <f t="shared" si="2"/>
        <v>94</v>
      </c>
      <c r="T50" s="214">
        <f t="shared" si="1"/>
        <v>1.6190476190476189E-2</v>
      </c>
      <c r="U50" s="214">
        <f t="shared" si="3"/>
        <v>0</v>
      </c>
      <c r="V50" s="214">
        <f t="shared" si="4"/>
        <v>0.24102564102564103</v>
      </c>
      <c r="W50" s="214">
        <f t="shared" si="4"/>
        <v>8.9523809523809519E-2</v>
      </c>
      <c r="X50" s="132">
        <v>153</v>
      </c>
      <c r="Y50" s="214">
        <v>0.6143790849673203</v>
      </c>
    </row>
    <row r="51" spans="1:25">
      <c r="A51" s="19" t="s">
        <v>96</v>
      </c>
      <c r="B51" s="58" t="s">
        <v>118</v>
      </c>
      <c r="C51" s="13">
        <f>'16'!C51</f>
        <v>9370</v>
      </c>
      <c r="D51" s="13">
        <f>'16'!D51</f>
        <v>6861</v>
      </c>
      <c r="E51" s="13">
        <f>'16'!E51</f>
        <v>16231</v>
      </c>
      <c r="F51" s="132" t="s">
        <v>579</v>
      </c>
      <c r="G51" s="132">
        <v>1</v>
      </c>
      <c r="H51" s="255">
        <v>390202.8764044944</v>
      </c>
      <c r="I51" s="255">
        <v>260170.26865671642</v>
      </c>
      <c r="J51" s="255">
        <v>144954.92890995261</v>
      </c>
      <c r="K51" s="255">
        <f t="shared" si="0"/>
        <v>795328.07397116348</v>
      </c>
      <c r="L51" s="132">
        <v>24</v>
      </c>
      <c r="M51" s="132">
        <v>20</v>
      </c>
      <c r="N51" s="132">
        <v>44</v>
      </c>
      <c r="O51" s="132">
        <v>24</v>
      </c>
      <c r="P51" s="132">
        <v>20</v>
      </c>
      <c r="Q51" s="132">
        <v>44</v>
      </c>
      <c r="R51" s="132">
        <v>44</v>
      </c>
      <c r="S51" s="132">
        <f t="shared" si="2"/>
        <v>68</v>
      </c>
      <c r="T51" s="214">
        <f t="shared" si="1"/>
        <v>2.7108619308730208E-3</v>
      </c>
      <c r="U51" s="214">
        <f t="shared" si="3"/>
        <v>2.5613660618996796E-3</v>
      </c>
      <c r="V51" s="214">
        <f t="shared" si="4"/>
        <v>6.4130593207987171E-3</v>
      </c>
      <c r="W51" s="214">
        <f t="shared" si="4"/>
        <v>4.1895138931673957E-3</v>
      </c>
      <c r="X51" s="132">
        <v>1877</v>
      </c>
      <c r="Y51" s="214">
        <v>3.6228023441662226E-2</v>
      </c>
    </row>
    <row r="52" spans="1:25">
      <c r="A52" s="19" t="s">
        <v>97</v>
      </c>
      <c r="B52" s="58" t="s">
        <v>122</v>
      </c>
      <c r="C52" s="13">
        <f>'16'!C52</f>
        <v>3098</v>
      </c>
      <c r="D52" s="13">
        <f>'16'!D52</f>
        <v>2175</v>
      </c>
      <c r="E52" s="13">
        <f>'16'!E52</f>
        <v>5273</v>
      </c>
      <c r="F52" s="132" t="s">
        <v>584</v>
      </c>
      <c r="G52" s="132">
        <v>1</v>
      </c>
      <c r="H52" s="255">
        <v>243006</v>
      </c>
      <c r="I52" s="255">
        <v>471847</v>
      </c>
      <c r="J52" s="255">
        <v>1657116</v>
      </c>
      <c r="K52" s="255">
        <f t="shared" si="0"/>
        <v>2371969</v>
      </c>
      <c r="L52" s="132">
        <v>29</v>
      </c>
      <c r="M52" s="132">
        <v>18</v>
      </c>
      <c r="N52" s="132">
        <v>47</v>
      </c>
      <c r="O52" s="132">
        <v>76</v>
      </c>
      <c r="P52" s="132">
        <v>240</v>
      </c>
      <c r="Q52" s="132">
        <v>316</v>
      </c>
      <c r="R52" s="132">
        <v>269</v>
      </c>
      <c r="S52" s="132">
        <f t="shared" si="2"/>
        <v>345</v>
      </c>
      <c r="T52" s="214">
        <f t="shared" si="1"/>
        <v>8.9133320690309124E-3</v>
      </c>
      <c r="U52" s="214">
        <f t="shared" si="3"/>
        <v>2.4531956100710135E-2</v>
      </c>
      <c r="V52" s="214">
        <f t="shared" si="4"/>
        <v>0.12367816091954023</v>
      </c>
      <c r="W52" s="214">
        <f t="shared" si="4"/>
        <v>6.5427650293950312E-2</v>
      </c>
      <c r="X52" s="132">
        <v>1454</v>
      </c>
      <c r="Y52" s="214">
        <v>0.23727647867950483</v>
      </c>
    </row>
    <row r="53" spans="1:25">
      <c r="A53" s="19" t="s">
        <v>98</v>
      </c>
      <c r="B53" s="58" t="s">
        <v>122</v>
      </c>
      <c r="C53" s="13">
        <f>'16'!C53</f>
        <v>1648</v>
      </c>
      <c r="D53" s="13">
        <f>'16'!D53</f>
        <v>1113</v>
      </c>
      <c r="E53" s="13">
        <f>'16'!E53</f>
        <v>2761</v>
      </c>
      <c r="F53" s="132" t="s">
        <v>568</v>
      </c>
      <c r="G53" s="132">
        <v>1</v>
      </c>
      <c r="H53" s="255">
        <v>0</v>
      </c>
      <c r="I53" s="255">
        <v>0</v>
      </c>
      <c r="J53" s="255">
        <v>406995.37383177568</v>
      </c>
      <c r="K53" s="255">
        <f t="shared" si="0"/>
        <v>406995.37383177568</v>
      </c>
      <c r="L53" s="132">
        <v>0</v>
      </c>
      <c r="M53" s="132">
        <v>0</v>
      </c>
      <c r="N53" s="132">
        <v>0</v>
      </c>
      <c r="O53" s="132">
        <v>0</v>
      </c>
      <c r="P53" s="132">
        <v>55</v>
      </c>
      <c r="Q53" s="132">
        <v>55</v>
      </c>
      <c r="R53" s="132">
        <v>55</v>
      </c>
      <c r="S53" s="132">
        <f t="shared" si="2"/>
        <v>55</v>
      </c>
      <c r="T53" s="214">
        <f t="shared" si="1"/>
        <v>0</v>
      </c>
      <c r="U53" s="214">
        <f t="shared" si="3"/>
        <v>0</v>
      </c>
      <c r="V53" s="214">
        <f t="shared" si="4"/>
        <v>4.9415992812219228E-2</v>
      </c>
      <c r="W53" s="214">
        <f t="shared" si="4"/>
        <v>1.9920318725099601E-2</v>
      </c>
      <c r="X53" s="132">
        <v>392</v>
      </c>
      <c r="Y53" s="214">
        <v>0.14030612244897958</v>
      </c>
    </row>
    <row r="54" spans="1:25" ht="56.25">
      <c r="A54" s="434" t="s">
        <v>99</v>
      </c>
      <c r="B54" s="435" t="s">
        <v>118</v>
      </c>
      <c r="C54" s="436">
        <v>62059</v>
      </c>
      <c r="D54" s="436">
        <v>38994</v>
      </c>
      <c r="E54" s="436">
        <v>101053</v>
      </c>
      <c r="F54" s="132" t="s">
        <v>679</v>
      </c>
      <c r="G54" s="132">
        <v>8</v>
      </c>
      <c r="H54" s="255">
        <v>12999665</v>
      </c>
      <c r="I54" s="255">
        <v>6617195.181060303</v>
      </c>
      <c r="J54" s="255">
        <v>47394718</v>
      </c>
      <c r="K54" s="255">
        <f t="shared" si="0"/>
        <v>67011578.181060299</v>
      </c>
      <c r="L54" s="315">
        <v>1432</v>
      </c>
      <c r="M54" s="315">
        <v>0</v>
      </c>
      <c r="N54" s="315">
        <v>1432</v>
      </c>
      <c r="O54" s="132">
        <v>631</v>
      </c>
      <c r="P54" s="132">
        <v>6153</v>
      </c>
      <c r="Q54" s="132">
        <v>6784</v>
      </c>
      <c r="R54" s="132">
        <v>7585</v>
      </c>
      <c r="S54" s="132">
        <f t="shared" si="2"/>
        <v>8216</v>
      </c>
      <c r="T54" s="437">
        <v>1.4170781669025165E-2</v>
      </c>
      <c r="U54" s="214">
        <f t="shared" si="3"/>
        <v>1.0167743598833368E-2</v>
      </c>
      <c r="V54" s="214">
        <f t="shared" si="4"/>
        <v>0.19451710519567114</v>
      </c>
      <c r="W54" s="214">
        <f t="shared" si="4"/>
        <v>8.1303870246306392E-2</v>
      </c>
      <c r="X54" s="315">
        <v>36711</v>
      </c>
      <c r="Y54" s="214">
        <v>0.22380213015172565</v>
      </c>
    </row>
    <row r="55" spans="1:25">
      <c r="A55" s="19" t="s">
        <v>100</v>
      </c>
      <c r="B55" s="58" t="s">
        <v>122</v>
      </c>
      <c r="C55" s="13">
        <f>'16'!C55</f>
        <v>1650</v>
      </c>
      <c r="D55" s="13">
        <f>'16'!D55</f>
        <v>1173</v>
      </c>
      <c r="E55" s="13">
        <f>'16'!E55</f>
        <v>2823</v>
      </c>
      <c r="F55" s="132" t="s">
        <v>576</v>
      </c>
      <c r="G55" s="132">
        <v>1</v>
      </c>
      <c r="H55" s="255">
        <v>227347.19166666665</v>
      </c>
      <c r="I55" s="255">
        <v>83453.75</v>
      </c>
      <c r="J55" s="255">
        <v>491724.77684797772</v>
      </c>
      <c r="K55" s="255">
        <f t="shared" si="0"/>
        <v>802525.71851464431</v>
      </c>
      <c r="L55" s="132">
        <v>38</v>
      </c>
      <c r="M55" s="132">
        <v>0</v>
      </c>
      <c r="N55" s="132">
        <v>38</v>
      </c>
      <c r="O55" s="132">
        <v>20</v>
      </c>
      <c r="P55" s="132">
        <v>55</v>
      </c>
      <c r="Q55" s="132">
        <v>75</v>
      </c>
      <c r="R55" s="132">
        <v>93</v>
      </c>
      <c r="S55" s="132">
        <f t="shared" si="2"/>
        <v>113</v>
      </c>
      <c r="T55" s="214">
        <f t="shared" si="1"/>
        <v>1.3460857244066596E-2</v>
      </c>
      <c r="U55" s="214">
        <f t="shared" si="3"/>
        <v>1.2121212121212121E-2</v>
      </c>
      <c r="V55" s="214">
        <f t="shared" si="4"/>
        <v>7.9283887468030695E-2</v>
      </c>
      <c r="W55" s="214">
        <f t="shared" si="4"/>
        <v>4.0028338646829614E-2</v>
      </c>
      <c r="X55" s="132">
        <v>424</v>
      </c>
      <c r="Y55" s="214">
        <v>0.26650943396226418</v>
      </c>
    </row>
    <row r="56" spans="1:25">
      <c r="A56" s="19" t="s">
        <v>101</v>
      </c>
      <c r="B56" s="58" t="s">
        <v>122</v>
      </c>
      <c r="C56" s="13">
        <f>'16'!C56</f>
        <v>574</v>
      </c>
      <c r="D56" s="13">
        <f>'16'!D56</f>
        <v>400</v>
      </c>
      <c r="E56" s="13">
        <f>'16'!E56</f>
        <v>974</v>
      </c>
      <c r="F56" s="132" t="s">
        <v>380</v>
      </c>
      <c r="G56" s="132">
        <v>1</v>
      </c>
      <c r="H56" s="255">
        <v>0</v>
      </c>
      <c r="I56" s="255">
        <v>0</v>
      </c>
      <c r="J56" s="255">
        <v>186015.43911439113</v>
      </c>
      <c r="K56" s="255">
        <f t="shared" si="0"/>
        <v>186015.43911439113</v>
      </c>
      <c r="L56" s="132">
        <v>0</v>
      </c>
      <c r="M56" s="132">
        <v>0</v>
      </c>
      <c r="N56" s="132">
        <v>0</v>
      </c>
      <c r="O56" s="132">
        <v>0</v>
      </c>
      <c r="P56" s="132">
        <v>44</v>
      </c>
      <c r="Q56" s="132">
        <v>44</v>
      </c>
      <c r="R56" s="132">
        <v>44</v>
      </c>
      <c r="S56" s="132">
        <f t="shared" si="2"/>
        <v>44</v>
      </c>
      <c r="T56" s="214">
        <f t="shared" si="1"/>
        <v>0</v>
      </c>
      <c r="U56" s="214">
        <f t="shared" si="3"/>
        <v>0</v>
      </c>
      <c r="V56" s="214">
        <f t="shared" si="4"/>
        <v>0.11</v>
      </c>
      <c r="W56" s="214">
        <f t="shared" si="4"/>
        <v>4.5174537987679675E-2</v>
      </c>
      <c r="X56" s="132">
        <v>306</v>
      </c>
      <c r="Y56" s="214">
        <v>0.1437908496732026</v>
      </c>
    </row>
    <row r="57" spans="1:25" ht="22.5">
      <c r="A57" s="19" t="s">
        <v>102</v>
      </c>
      <c r="B57" s="58" t="s">
        <v>122</v>
      </c>
      <c r="C57" s="13">
        <f>'16'!C57</f>
        <v>4471</v>
      </c>
      <c r="D57" s="13">
        <f>'16'!D57</f>
        <v>3240</v>
      </c>
      <c r="E57" s="13">
        <f>'16'!E57</f>
        <v>7711</v>
      </c>
      <c r="F57" s="132" t="s">
        <v>585</v>
      </c>
      <c r="G57" s="132">
        <v>1</v>
      </c>
      <c r="H57" s="255">
        <v>207341</v>
      </c>
      <c r="I57" s="255">
        <v>0</v>
      </c>
      <c r="J57" s="255">
        <v>2891046</v>
      </c>
      <c r="K57" s="255">
        <f t="shared" si="0"/>
        <v>3098387</v>
      </c>
      <c r="L57" s="132">
        <v>22</v>
      </c>
      <c r="M57" s="132">
        <v>85</v>
      </c>
      <c r="N57" s="132">
        <v>107</v>
      </c>
      <c r="O57" s="132">
        <v>0</v>
      </c>
      <c r="P57" s="132">
        <v>415</v>
      </c>
      <c r="Q57" s="132">
        <v>415</v>
      </c>
      <c r="R57" s="132">
        <v>437</v>
      </c>
      <c r="S57" s="132">
        <f t="shared" si="2"/>
        <v>437</v>
      </c>
      <c r="T57" s="214">
        <f t="shared" si="1"/>
        <v>1.387628063804954E-2</v>
      </c>
      <c r="U57" s="214">
        <f t="shared" si="3"/>
        <v>0</v>
      </c>
      <c r="V57" s="214">
        <f t="shared" si="4"/>
        <v>0.13487654320987655</v>
      </c>
      <c r="W57" s="214">
        <f t="shared" si="4"/>
        <v>5.6672286344183635E-2</v>
      </c>
      <c r="X57" s="132">
        <v>1488</v>
      </c>
      <c r="Y57" s="214">
        <v>0.29368279569892475</v>
      </c>
    </row>
    <row r="58" spans="1:25">
      <c r="A58" s="19" t="s">
        <v>103</v>
      </c>
      <c r="B58" s="58" t="s">
        <v>122</v>
      </c>
      <c r="C58" s="13">
        <f>'16'!C58</f>
        <v>1362</v>
      </c>
      <c r="D58" s="13">
        <f>'16'!D58</f>
        <v>1062</v>
      </c>
      <c r="E58" s="13">
        <f>'16'!E58</f>
        <v>2424</v>
      </c>
      <c r="F58" s="132" t="s">
        <v>582</v>
      </c>
      <c r="G58" s="132">
        <v>1</v>
      </c>
      <c r="H58" s="255">
        <v>9248.3076923076933</v>
      </c>
      <c r="I58" s="255">
        <v>284973.69230769231</v>
      </c>
      <c r="J58" s="255">
        <v>733011.82499999995</v>
      </c>
      <c r="K58" s="255">
        <f t="shared" si="0"/>
        <v>1027233.825</v>
      </c>
      <c r="L58" s="132">
        <v>0</v>
      </c>
      <c r="M58" s="132">
        <v>3</v>
      </c>
      <c r="N58" s="132">
        <v>3</v>
      </c>
      <c r="O58" s="132">
        <v>30</v>
      </c>
      <c r="P58" s="132">
        <v>91</v>
      </c>
      <c r="Q58" s="132">
        <v>121</v>
      </c>
      <c r="R58" s="132">
        <v>91</v>
      </c>
      <c r="S58" s="132">
        <f t="shared" si="2"/>
        <v>121</v>
      </c>
      <c r="T58" s="214">
        <f t="shared" si="1"/>
        <v>1.2376237623762376E-3</v>
      </c>
      <c r="U58" s="214">
        <f t="shared" si="3"/>
        <v>2.2026431718061675E-2</v>
      </c>
      <c r="V58" s="214">
        <f t="shared" si="4"/>
        <v>8.5687382297551795E-2</v>
      </c>
      <c r="W58" s="214">
        <f t="shared" si="4"/>
        <v>4.9917491749174918E-2</v>
      </c>
      <c r="X58" s="132">
        <v>337</v>
      </c>
      <c r="Y58" s="214">
        <v>0.35905044510385759</v>
      </c>
    </row>
    <row r="59" spans="1:25">
      <c r="A59" s="19" t="s">
        <v>104</v>
      </c>
      <c r="B59" s="58" t="s">
        <v>122</v>
      </c>
      <c r="C59" s="13">
        <f>'16'!C59</f>
        <v>2195</v>
      </c>
      <c r="D59" s="13">
        <f>'16'!D59</f>
        <v>1507</v>
      </c>
      <c r="E59" s="13">
        <f>'16'!E59</f>
        <v>3702</v>
      </c>
      <c r="F59" s="132" t="s">
        <v>586</v>
      </c>
      <c r="G59" s="132">
        <v>1</v>
      </c>
      <c r="H59" s="255">
        <v>52179</v>
      </c>
      <c r="I59" s="255">
        <v>0</v>
      </c>
      <c r="J59" s="255">
        <v>1363358</v>
      </c>
      <c r="K59" s="255">
        <f t="shared" si="0"/>
        <v>1415537</v>
      </c>
      <c r="L59" s="132">
        <v>0</v>
      </c>
      <c r="M59" s="132">
        <v>53</v>
      </c>
      <c r="N59" s="132">
        <v>53</v>
      </c>
      <c r="O59" s="132">
        <v>0</v>
      </c>
      <c r="P59" s="132">
        <v>163</v>
      </c>
      <c r="Q59" s="132">
        <v>163</v>
      </c>
      <c r="R59" s="132">
        <v>163</v>
      </c>
      <c r="S59" s="132">
        <f t="shared" si="2"/>
        <v>163</v>
      </c>
      <c r="T59" s="214">
        <f t="shared" si="1"/>
        <v>1.4316585629389519E-2</v>
      </c>
      <c r="U59" s="214">
        <f t="shared" si="3"/>
        <v>0</v>
      </c>
      <c r="V59" s="214">
        <f t="shared" si="4"/>
        <v>0.10816191108161911</v>
      </c>
      <c r="W59" s="214">
        <f t="shared" si="4"/>
        <v>4.403025391680173E-2</v>
      </c>
      <c r="X59" s="132">
        <v>837</v>
      </c>
      <c r="Y59" s="214">
        <v>0.19474313022700118</v>
      </c>
    </row>
    <row r="60" spans="1:25">
      <c r="A60" s="19" t="s">
        <v>105</v>
      </c>
      <c r="B60" s="58" t="s">
        <v>122</v>
      </c>
      <c r="C60" s="13">
        <f>'16'!C60</f>
        <v>153</v>
      </c>
      <c r="D60" s="13">
        <f>'16'!D60</f>
        <v>102</v>
      </c>
      <c r="E60" s="13">
        <f>'16'!E60</f>
        <v>255</v>
      </c>
      <c r="F60" s="132" t="s">
        <v>387</v>
      </c>
      <c r="G60" s="132">
        <v>1</v>
      </c>
      <c r="H60" s="255">
        <v>47109</v>
      </c>
      <c r="I60" s="255">
        <v>0</v>
      </c>
      <c r="J60" s="255">
        <v>152522.22026431718</v>
      </c>
      <c r="K60" s="255">
        <f t="shared" si="0"/>
        <v>199631.22026431718</v>
      </c>
      <c r="L60" s="132">
        <v>0</v>
      </c>
      <c r="M60" s="132">
        <v>24</v>
      </c>
      <c r="N60" s="132">
        <v>24</v>
      </c>
      <c r="O60" s="132">
        <v>0</v>
      </c>
      <c r="P60" s="132">
        <v>24</v>
      </c>
      <c r="Q60" s="132">
        <v>24</v>
      </c>
      <c r="R60" s="132">
        <v>24</v>
      </c>
      <c r="S60" s="132">
        <f t="shared" si="2"/>
        <v>24</v>
      </c>
      <c r="T60" s="214">
        <f t="shared" si="1"/>
        <v>9.4117647058823528E-2</v>
      </c>
      <c r="U60" s="214">
        <f t="shared" si="3"/>
        <v>0</v>
      </c>
      <c r="V60" s="214">
        <f t="shared" si="4"/>
        <v>0.23529411764705882</v>
      </c>
      <c r="W60" s="214">
        <f t="shared" si="4"/>
        <v>9.4117647058823528E-2</v>
      </c>
      <c r="X60" s="132">
        <v>74</v>
      </c>
      <c r="Y60" s="214">
        <v>0.32432432432432434</v>
      </c>
    </row>
    <row r="61" spans="1:25">
      <c r="A61" s="19" t="s">
        <v>106</v>
      </c>
      <c r="B61" s="58" t="s">
        <v>122</v>
      </c>
      <c r="C61" s="13">
        <f>'16'!C61</f>
        <v>1307</v>
      </c>
      <c r="D61" s="13">
        <f>'16'!D61</f>
        <v>866</v>
      </c>
      <c r="E61" s="13">
        <f>'16'!E61</f>
        <v>2173</v>
      </c>
      <c r="F61" s="132" t="s">
        <v>576</v>
      </c>
      <c r="G61" s="132">
        <v>1</v>
      </c>
      <c r="H61" s="255">
        <v>484608.48750000005</v>
      </c>
      <c r="I61" s="255">
        <v>25036.125</v>
      </c>
      <c r="J61" s="255">
        <v>295034.86610878661</v>
      </c>
      <c r="K61" s="255">
        <f t="shared" si="0"/>
        <v>804679.47860878659</v>
      </c>
      <c r="L61" s="132">
        <v>81</v>
      </c>
      <c r="M61" s="132">
        <v>0</v>
      </c>
      <c r="N61" s="132">
        <v>81</v>
      </c>
      <c r="O61" s="132">
        <v>6</v>
      </c>
      <c r="P61" s="132">
        <v>33</v>
      </c>
      <c r="Q61" s="132">
        <v>39</v>
      </c>
      <c r="R61" s="132">
        <v>114</v>
      </c>
      <c r="S61" s="132">
        <f t="shared" si="2"/>
        <v>120</v>
      </c>
      <c r="T61" s="214">
        <f t="shared" si="1"/>
        <v>3.727565577542568E-2</v>
      </c>
      <c r="U61" s="214">
        <f t="shared" si="3"/>
        <v>4.5906656465187455E-3</v>
      </c>
      <c r="V61" s="214">
        <f t="shared" si="4"/>
        <v>0.13163972286374134</v>
      </c>
      <c r="W61" s="214">
        <f t="shared" si="4"/>
        <v>5.5223193741371378E-2</v>
      </c>
      <c r="X61" s="132">
        <v>482</v>
      </c>
      <c r="Y61" s="214">
        <v>0.24896265560165975</v>
      </c>
    </row>
    <row r="62" spans="1:25" ht="22.5">
      <c r="A62" s="19" t="s">
        <v>107</v>
      </c>
      <c r="B62" s="58" t="s">
        <v>122</v>
      </c>
      <c r="C62" s="13">
        <f>'16'!C62</f>
        <v>1338</v>
      </c>
      <c r="D62" s="13">
        <f>'16'!D62</f>
        <v>889</v>
      </c>
      <c r="E62" s="13">
        <f>'16'!E62</f>
        <v>2227</v>
      </c>
      <c r="F62" s="132" t="s">
        <v>557</v>
      </c>
      <c r="G62" s="132">
        <v>1</v>
      </c>
      <c r="H62" s="255">
        <v>286956.66666666663</v>
      </c>
      <c r="I62" s="255">
        <v>319780.2</v>
      </c>
      <c r="J62" s="255">
        <v>925823.29411764699</v>
      </c>
      <c r="K62" s="255">
        <f t="shared" si="0"/>
        <v>1532560.1607843137</v>
      </c>
      <c r="L62" s="132">
        <v>34</v>
      </c>
      <c r="M62" s="132">
        <v>0</v>
      </c>
      <c r="N62" s="132">
        <v>34</v>
      </c>
      <c r="O62" s="132">
        <v>45</v>
      </c>
      <c r="P62" s="132">
        <v>119</v>
      </c>
      <c r="Q62" s="132">
        <v>164</v>
      </c>
      <c r="R62" s="132">
        <v>153</v>
      </c>
      <c r="S62" s="132">
        <f t="shared" si="2"/>
        <v>198</v>
      </c>
      <c r="T62" s="214">
        <f t="shared" si="1"/>
        <v>1.5267175572519083E-2</v>
      </c>
      <c r="U62" s="214">
        <f t="shared" si="3"/>
        <v>3.3632286995515695E-2</v>
      </c>
      <c r="V62" s="214">
        <f t="shared" si="4"/>
        <v>0.17210348706411699</v>
      </c>
      <c r="W62" s="214">
        <f t="shared" si="4"/>
        <v>8.8908845981140544E-2</v>
      </c>
      <c r="X62" s="132">
        <v>590</v>
      </c>
      <c r="Y62" s="214">
        <v>0.33559322033898303</v>
      </c>
    </row>
    <row r="63" spans="1:25">
      <c r="A63" s="19" t="s">
        <v>108</v>
      </c>
      <c r="B63" s="58" t="s">
        <v>122</v>
      </c>
      <c r="C63" s="13">
        <f>'16'!C63</f>
        <v>1184</v>
      </c>
      <c r="D63" s="13">
        <f>'16'!D63</f>
        <v>913</v>
      </c>
      <c r="E63" s="13">
        <f>'16'!E63</f>
        <v>2097</v>
      </c>
      <c r="F63" s="132" t="s">
        <v>582</v>
      </c>
      <c r="G63" s="132">
        <v>1</v>
      </c>
      <c r="H63" s="255">
        <v>24662.153846153848</v>
      </c>
      <c r="I63" s="255">
        <v>332469.30769230769</v>
      </c>
      <c r="J63" s="255">
        <v>660516.15</v>
      </c>
      <c r="K63" s="255">
        <f t="shared" si="0"/>
        <v>1017647.6115384616</v>
      </c>
      <c r="L63" s="132">
        <v>0</v>
      </c>
      <c r="M63" s="132">
        <v>8</v>
      </c>
      <c r="N63" s="132">
        <v>8</v>
      </c>
      <c r="O63" s="132">
        <v>35</v>
      </c>
      <c r="P63" s="132">
        <v>82</v>
      </c>
      <c r="Q63" s="132">
        <v>117</v>
      </c>
      <c r="R63" s="132">
        <v>82</v>
      </c>
      <c r="S63" s="132">
        <f t="shared" si="2"/>
        <v>117</v>
      </c>
      <c r="T63" s="214">
        <f t="shared" si="1"/>
        <v>3.814973772055317E-3</v>
      </c>
      <c r="U63" s="214">
        <f t="shared" si="3"/>
        <v>2.9560810810810811E-2</v>
      </c>
      <c r="V63" s="214">
        <f t="shared" si="4"/>
        <v>8.9813800657174148E-2</v>
      </c>
      <c r="W63" s="214">
        <f t="shared" si="4"/>
        <v>5.5793991416309016E-2</v>
      </c>
      <c r="X63" s="132">
        <v>396</v>
      </c>
      <c r="Y63" s="214">
        <v>0.29545454545454547</v>
      </c>
    </row>
    <row r="64" spans="1:25" ht="22.5">
      <c r="A64" s="19" t="s">
        <v>124</v>
      </c>
      <c r="B64" s="58" t="s">
        <v>122</v>
      </c>
      <c r="C64" s="13">
        <f>'16'!C64</f>
        <v>1791</v>
      </c>
      <c r="D64" s="13">
        <f>'16'!D64</f>
        <v>1297</v>
      </c>
      <c r="E64" s="13">
        <f>'16'!E64</f>
        <v>3088</v>
      </c>
      <c r="F64" s="132" t="s">
        <v>587</v>
      </c>
      <c r="G64" s="132">
        <v>2</v>
      </c>
      <c r="H64" s="255">
        <v>117202.64</v>
      </c>
      <c r="I64" s="255">
        <v>833004</v>
      </c>
      <c r="J64" s="255">
        <v>1311902.3519313305</v>
      </c>
      <c r="K64" s="255">
        <f t="shared" si="0"/>
        <v>2262108.9919313304</v>
      </c>
      <c r="L64" s="132">
        <v>19</v>
      </c>
      <c r="M64" s="132">
        <v>0</v>
      </c>
      <c r="N64" s="132">
        <v>19</v>
      </c>
      <c r="O64" s="132">
        <v>116</v>
      </c>
      <c r="P64" s="132">
        <v>163</v>
      </c>
      <c r="Q64" s="132">
        <v>279</v>
      </c>
      <c r="R64" s="132">
        <v>182</v>
      </c>
      <c r="S64" s="132">
        <f t="shared" si="2"/>
        <v>298</v>
      </c>
      <c r="T64" s="214">
        <f t="shared" si="1"/>
        <v>6.1528497409326427E-3</v>
      </c>
      <c r="U64" s="214">
        <f t="shared" si="3"/>
        <v>6.4768285873813516E-2</v>
      </c>
      <c r="V64" s="214">
        <f t="shared" si="4"/>
        <v>0.14032382420971473</v>
      </c>
      <c r="W64" s="214">
        <f t="shared" si="4"/>
        <v>9.6502590673575125E-2</v>
      </c>
      <c r="X64" s="132">
        <v>1064</v>
      </c>
      <c r="Y64" s="214">
        <v>0.28007518796992481</v>
      </c>
    </row>
    <row r="65" spans="1:25">
      <c r="A65" s="19" t="s">
        <v>109</v>
      </c>
      <c r="B65" s="58" t="s">
        <v>122</v>
      </c>
      <c r="C65" s="13">
        <f>'16'!C65</f>
        <v>1254</v>
      </c>
      <c r="D65" s="13">
        <f>'16'!D65</f>
        <v>834</v>
      </c>
      <c r="E65" s="13">
        <f>'16'!E65</f>
        <v>2088</v>
      </c>
      <c r="F65" s="132" t="s">
        <v>423</v>
      </c>
      <c r="G65" s="132">
        <v>1</v>
      </c>
      <c r="H65" s="255">
        <v>0</v>
      </c>
      <c r="I65" s="255">
        <v>0</v>
      </c>
      <c r="J65" s="255">
        <v>1329046.72</v>
      </c>
      <c r="K65" s="255">
        <f t="shared" si="0"/>
        <v>1329046.72</v>
      </c>
      <c r="L65" s="132">
        <v>0</v>
      </c>
      <c r="M65" s="132">
        <v>0</v>
      </c>
      <c r="N65" s="132">
        <v>0</v>
      </c>
      <c r="O65" s="132">
        <v>0</v>
      </c>
      <c r="P65" s="132">
        <v>184</v>
      </c>
      <c r="Q65" s="132">
        <v>184</v>
      </c>
      <c r="R65" s="132">
        <v>184</v>
      </c>
      <c r="S65" s="132">
        <f t="shared" si="2"/>
        <v>184</v>
      </c>
      <c r="T65" s="214">
        <f t="shared" si="1"/>
        <v>0</v>
      </c>
      <c r="U65" s="214">
        <f t="shared" si="3"/>
        <v>0</v>
      </c>
      <c r="V65" s="214">
        <f t="shared" si="4"/>
        <v>0.22062350119904076</v>
      </c>
      <c r="W65" s="214">
        <f t="shared" si="4"/>
        <v>8.8122605363984668E-2</v>
      </c>
      <c r="X65" s="132">
        <v>512</v>
      </c>
      <c r="Y65" s="214">
        <v>0.359375</v>
      </c>
    </row>
    <row r="66" spans="1:25">
      <c r="A66" s="19" t="s">
        <v>110</v>
      </c>
      <c r="B66" s="58" t="s">
        <v>122</v>
      </c>
      <c r="C66" s="13">
        <f>'16'!C66</f>
        <v>6218</v>
      </c>
      <c r="D66" s="13">
        <f>'16'!D66</f>
        <v>4338</v>
      </c>
      <c r="E66" s="13">
        <f>'16'!E66</f>
        <v>10556</v>
      </c>
      <c r="F66" s="132" t="s">
        <v>217</v>
      </c>
      <c r="G66" s="132">
        <v>1</v>
      </c>
      <c r="H66" s="255">
        <v>775047</v>
      </c>
      <c r="I66" s="255">
        <v>453147.33333333331</v>
      </c>
      <c r="J66" s="255">
        <v>4596165.094594595</v>
      </c>
      <c r="K66" s="255">
        <f t="shared" si="0"/>
        <v>5824359.427927928</v>
      </c>
      <c r="L66" s="132">
        <v>45</v>
      </c>
      <c r="M66" s="132">
        <v>42</v>
      </c>
      <c r="N66" s="132">
        <v>87</v>
      </c>
      <c r="O66" s="132">
        <v>48</v>
      </c>
      <c r="P66" s="132">
        <v>421</v>
      </c>
      <c r="Q66" s="132">
        <v>469</v>
      </c>
      <c r="R66" s="132">
        <v>466</v>
      </c>
      <c r="S66" s="132">
        <f t="shared" si="2"/>
        <v>514</v>
      </c>
      <c r="T66" s="214">
        <f t="shared" si="1"/>
        <v>8.241758241758242E-3</v>
      </c>
      <c r="U66" s="214">
        <f t="shared" si="3"/>
        <v>7.7195239626889674E-3</v>
      </c>
      <c r="V66" s="214">
        <f t="shared" si="4"/>
        <v>0.10742277547256801</v>
      </c>
      <c r="W66" s="214">
        <f t="shared" si="4"/>
        <v>4.8692686623721108E-2</v>
      </c>
      <c r="X66" s="132">
        <v>1905</v>
      </c>
      <c r="Y66" s="214">
        <v>0.26981627296587929</v>
      </c>
    </row>
    <row r="67" spans="1:25">
      <c r="A67" s="19" t="s">
        <v>111</v>
      </c>
      <c r="B67" s="58" t="s">
        <v>122</v>
      </c>
      <c r="C67" s="13">
        <f>'16'!C67</f>
        <v>1238</v>
      </c>
      <c r="D67" s="13">
        <f>'16'!D67</f>
        <v>944</v>
      </c>
      <c r="E67" s="13">
        <f>'16'!E67</f>
        <v>2182</v>
      </c>
      <c r="F67" s="132" t="s">
        <v>576</v>
      </c>
      <c r="G67" s="132">
        <v>1</v>
      </c>
      <c r="H67" s="255">
        <v>604264.90416666667</v>
      </c>
      <c r="I67" s="255">
        <v>95971.812499999985</v>
      </c>
      <c r="J67" s="255">
        <v>429141.62343096233</v>
      </c>
      <c r="K67" s="255">
        <f t="shared" si="0"/>
        <v>1129378.340097629</v>
      </c>
      <c r="L67" s="132">
        <v>101</v>
      </c>
      <c r="M67" s="132">
        <v>0</v>
      </c>
      <c r="N67" s="132">
        <v>101</v>
      </c>
      <c r="O67" s="132">
        <v>23</v>
      </c>
      <c r="P67" s="132">
        <v>48</v>
      </c>
      <c r="Q67" s="132">
        <v>71</v>
      </c>
      <c r="R67" s="132">
        <v>149</v>
      </c>
      <c r="S67" s="132">
        <f t="shared" si="2"/>
        <v>172</v>
      </c>
      <c r="T67" s="214">
        <f t="shared" si="1"/>
        <v>4.6287809349220901E-2</v>
      </c>
      <c r="U67" s="214">
        <f t="shared" si="3"/>
        <v>1.8578352180936994E-2</v>
      </c>
      <c r="V67" s="214">
        <f t="shared" si="4"/>
        <v>0.15783898305084745</v>
      </c>
      <c r="W67" s="214">
        <f t="shared" si="4"/>
        <v>7.8826764436296978E-2</v>
      </c>
      <c r="X67" s="132">
        <v>322</v>
      </c>
      <c r="Y67" s="214">
        <v>0.53416149068322982</v>
      </c>
    </row>
    <row r="68" spans="1:25" ht="22.5">
      <c r="A68" s="434" t="s">
        <v>112</v>
      </c>
      <c r="B68" s="435" t="s">
        <v>118</v>
      </c>
      <c r="C68" s="436">
        <v>10239</v>
      </c>
      <c r="D68" s="436">
        <v>7432</v>
      </c>
      <c r="E68" s="436">
        <v>17671</v>
      </c>
      <c r="F68" s="315" t="s">
        <v>588</v>
      </c>
      <c r="G68" s="315">
        <v>2</v>
      </c>
      <c r="H68" s="255">
        <v>719703</v>
      </c>
      <c r="I68" s="255">
        <v>674523</v>
      </c>
      <c r="J68" s="255">
        <v>5263026</v>
      </c>
      <c r="K68" s="255">
        <f t="shared" si="0"/>
        <v>6657252</v>
      </c>
      <c r="L68" s="315">
        <v>90</v>
      </c>
      <c r="M68" s="315">
        <v>0</v>
      </c>
      <c r="N68" s="315">
        <v>90</v>
      </c>
      <c r="O68" s="315">
        <v>75</v>
      </c>
      <c r="P68" s="315">
        <v>698</v>
      </c>
      <c r="Q68" s="315">
        <v>773</v>
      </c>
      <c r="R68" s="315">
        <v>788</v>
      </c>
      <c r="S68" s="132">
        <f t="shared" si="2"/>
        <v>863</v>
      </c>
      <c r="T68" s="214">
        <f t="shared" si="1"/>
        <v>5.0930903740591931E-3</v>
      </c>
      <c r="U68" s="214">
        <f t="shared" si="3"/>
        <v>7.3249340755933198E-3</v>
      </c>
      <c r="V68" s="214">
        <f t="shared" si="4"/>
        <v>0.10602798708288483</v>
      </c>
      <c r="W68" s="214">
        <f t="shared" si="4"/>
        <v>4.8837077697923149E-2</v>
      </c>
      <c r="X68" s="315">
        <v>2812</v>
      </c>
      <c r="Y68" s="437">
        <v>0.30689900426742533</v>
      </c>
    </row>
    <row r="69" spans="1:25">
      <c r="A69" s="19" t="s">
        <v>113</v>
      </c>
      <c r="B69" s="58" t="s">
        <v>122</v>
      </c>
      <c r="C69" s="13">
        <f>'16'!C69</f>
        <v>871</v>
      </c>
      <c r="D69" s="13">
        <f>'16'!D69</f>
        <v>650</v>
      </c>
      <c r="E69" s="13">
        <f>'16'!E69</f>
        <v>1521</v>
      </c>
      <c r="F69" s="132" t="s">
        <v>589</v>
      </c>
      <c r="G69" s="132">
        <v>1</v>
      </c>
      <c r="H69" s="255">
        <v>0</v>
      </c>
      <c r="I69" s="255">
        <v>164858.08910891091</v>
      </c>
      <c r="J69" s="255">
        <v>314256.97245508985</v>
      </c>
      <c r="K69" s="255">
        <f>SUM(H69:J69)</f>
        <v>479115.06156400079</v>
      </c>
      <c r="L69" s="132">
        <v>0</v>
      </c>
      <c r="M69" s="132">
        <v>0</v>
      </c>
      <c r="N69" s="132">
        <v>0</v>
      </c>
      <c r="O69" s="132">
        <v>17</v>
      </c>
      <c r="P69" s="132">
        <v>47</v>
      </c>
      <c r="Q69" s="132">
        <v>64</v>
      </c>
      <c r="R69" s="132">
        <v>47</v>
      </c>
      <c r="S69" s="132">
        <f>O69+R69</f>
        <v>64</v>
      </c>
      <c r="T69" s="214">
        <f>N69/E69</f>
        <v>0</v>
      </c>
      <c r="U69" s="214">
        <f t="shared" si="3"/>
        <v>1.9517795637198621E-2</v>
      </c>
      <c r="V69" s="214">
        <f t="shared" si="4"/>
        <v>7.2307692307692309E-2</v>
      </c>
      <c r="W69" s="214">
        <f t="shared" si="4"/>
        <v>4.2077580539119003E-2</v>
      </c>
      <c r="X69" s="132">
        <v>264</v>
      </c>
      <c r="Y69" s="214">
        <v>0.24242424242424243</v>
      </c>
    </row>
    <row r="70" spans="1:25" ht="22.5">
      <c r="A70" s="19" t="s">
        <v>114</v>
      </c>
      <c r="B70" s="58" t="s">
        <v>118</v>
      </c>
      <c r="C70" s="13">
        <f>'16'!C70</f>
        <v>15734</v>
      </c>
      <c r="D70" s="13">
        <f>'16'!D70</f>
        <v>10858</v>
      </c>
      <c r="E70" s="13">
        <f>'16'!E70</f>
        <v>26592</v>
      </c>
      <c r="F70" s="132" t="s">
        <v>590</v>
      </c>
      <c r="G70" s="132">
        <v>1</v>
      </c>
      <c r="H70" s="255">
        <v>862796</v>
      </c>
      <c r="I70" s="255">
        <v>1415875</v>
      </c>
      <c r="J70" s="255">
        <v>3163520</v>
      </c>
      <c r="K70" s="255">
        <f>SUM(H70:J70)</f>
        <v>5442191</v>
      </c>
      <c r="L70" s="132">
        <v>115</v>
      </c>
      <c r="M70" s="132">
        <v>0</v>
      </c>
      <c r="N70" s="132">
        <v>115</v>
      </c>
      <c r="O70" s="132">
        <v>100</v>
      </c>
      <c r="P70" s="132">
        <v>411</v>
      </c>
      <c r="Q70" s="132">
        <v>511</v>
      </c>
      <c r="R70" s="132">
        <v>526</v>
      </c>
      <c r="S70" s="132">
        <f>O70+R70</f>
        <v>626</v>
      </c>
      <c r="T70" s="214">
        <f>N70/E70</f>
        <v>4.3246089049338143E-3</v>
      </c>
      <c r="U70" s="214">
        <f>O70/C70</f>
        <v>6.355662895640015E-3</v>
      </c>
      <c r="V70" s="214">
        <f>R70/D70</f>
        <v>4.8443543930742308E-2</v>
      </c>
      <c r="W70" s="214">
        <f>S70/E70</f>
        <v>2.3540914560770156E-2</v>
      </c>
      <c r="X70" s="132">
        <v>4003</v>
      </c>
      <c r="Y70" s="214">
        <v>0.15638271296527603</v>
      </c>
    </row>
    <row r="71" spans="1:25">
      <c r="A71" s="462" t="str">
        <f>'1'!A70</f>
        <v>Statewide Total</v>
      </c>
      <c r="B71" s="482"/>
      <c r="C71" s="14">
        <f>'16'!C71</f>
        <v>432581</v>
      </c>
      <c r="D71" s="14">
        <f>'16'!D71</f>
        <v>296957</v>
      </c>
      <c r="E71" s="14">
        <f>'16'!E71</f>
        <v>729538</v>
      </c>
      <c r="F71" s="20"/>
      <c r="G71" s="20">
        <v>63</v>
      </c>
      <c r="H71" s="389">
        <f>SUM(H4:H70)</f>
        <v>36913752</v>
      </c>
      <c r="I71" s="389">
        <f>SUM(I4:I70)</f>
        <v>40603100.000000007</v>
      </c>
      <c r="J71" s="389">
        <f>SUM(J4:J70)</f>
        <v>218037553.00000003</v>
      </c>
      <c r="K71" s="389">
        <f>SUM(K4:K70)</f>
        <v>295554405</v>
      </c>
      <c r="L71" s="29">
        <f>SUM(L4:L70)</f>
        <v>4442</v>
      </c>
      <c r="M71" s="29">
        <f t="shared" ref="M71:S71" si="5">SUM(M4:M70)</f>
        <v>1023</v>
      </c>
      <c r="N71" s="29">
        <f t="shared" si="5"/>
        <v>5465</v>
      </c>
      <c r="O71" s="29">
        <f t="shared" si="5"/>
        <v>4246</v>
      </c>
      <c r="P71" s="29">
        <f t="shared" si="5"/>
        <v>28637</v>
      </c>
      <c r="Q71" s="29">
        <f t="shared" si="5"/>
        <v>32883</v>
      </c>
      <c r="R71" s="29">
        <f t="shared" si="5"/>
        <v>33079</v>
      </c>
      <c r="S71" s="29">
        <f t="shared" si="5"/>
        <v>37325</v>
      </c>
      <c r="T71" s="125">
        <f>N71/E71</f>
        <v>7.4910422760706089E-3</v>
      </c>
      <c r="U71" s="125">
        <f>O71/C71</f>
        <v>9.8155027613325598E-3</v>
      </c>
      <c r="V71" s="125">
        <f>R71/D71</f>
        <v>0.11139323201675663</v>
      </c>
      <c r="W71" s="125">
        <f>S71/E71</f>
        <v>5.1162516551570995E-2</v>
      </c>
      <c r="X71" s="29">
        <v>142778</v>
      </c>
      <c r="Y71" s="125">
        <v>0.26141982658392748</v>
      </c>
    </row>
    <row r="72" spans="1:25">
      <c r="A72" s="133" t="s">
        <v>613</v>
      </c>
      <c r="B72" s="83"/>
      <c r="C72" s="83"/>
      <c r="D72" s="83"/>
      <c r="E72" s="83"/>
      <c r="F72" s="83"/>
      <c r="G72" s="83"/>
      <c r="H72" s="390"/>
      <c r="I72" s="390"/>
      <c r="J72" s="390"/>
      <c r="K72" s="390"/>
      <c r="L72" s="83"/>
      <c r="M72" s="83"/>
      <c r="N72" s="83"/>
      <c r="O72" s="83"/>
      <c r="P72" s="83"/>
      <c r="Q72" s="83"/>
      <c r="R72" s="83"/>
      <c r="S72" s="83"/>
      <c r="T72" s="83"/>
      <c r="U72" s="83"/>
      <c r="V72" s="83"/>
      <c r="W72" s="83"/>
      <c r="X72" s="309"/>
      <c r="Y72" s="83"/>
    </row>
    <row r="73" spans="1:25">
      <c r="A73" s="133" t="s">
        <v>593</v>
      </c>
      <c r="B73" s="83"/>
      <c r="C73" s="83"/>
      <c r="D73" s="83"/>
      <c r="E73" s="83"/>
      <c r="F73" s="83"/>
      <c r="G73" s="83"/>
      <c r="H73" s="390"/>
      <c r="I73" s="390"/>
      <c r="J73" s="390"/>
      <c r="K73" s="390"/>
      <c r="L73" s="83"/>
      <c r="M73" s="83"/>
      <c r="N73" s="83"/>
      <c r="O73" s="83"/>
      <c r="P73" s="83"/>
      <c r="Q73" s="83"/>
      <c r="R73" s="83"/>
      <c r="S73" s="83"/>
      <c r="T73" s="83"/>
      <c r="U73" s="83"/>
      <c r="V73" s="83"/>
      <c r="W73" s="83"/>
      <c r="X73" s="309"/>
      <c r="Y73" s="83"/>
    </row>
    <row r="74" spans="1:25" s="11" customFormat="1">
      <c r="A74" s="138" t="s">
        <v>680</v>
      </c>
      <c r="B74" s="10"/>
      <c r="C74" s="10"/>
      <c r="D74" s="10"/>
      <c r="E74" s="10"/>
      <c r="F74" s="438"/>
      <c r="H74" s="439"/>
      <c r="I74" s="439"/>
      <c r="J74" s="439"/>
      <c r="K74" s="439"/>
      <c r="L74" s="440"/>
      <c r="M74" s="440"/>
      <c r="N74" s="440"/>
      <c r="O74" s="440"/>
      <c r="P74" s="440"/>
      <c r="Q74" s="440"/>
      <c r="R74" s="440"/>
      <c r="S74" s="440"/>
      <c r="T74" s="440"/>
      <c r="U74" s="440"/>
      <c r="V74" s="440"/>
      <c r="X74" s="441"/>
      <c r="Y74" s="442"/>
    </row>
    <row r="75" spans="1:25">
      <c r="A75" s="133" t="s">
        <v>594</v>
      </c>
      <c r="L75" s="25"/>
      <c r="M75" s="25"/>
    </row>
    <row r="76" spans="1:25">
      <c r="A76" s="133" t="s">
        <v>595</v>
      </c>
      <c r="L76" s="25"/>
      <c r="M76" s="25"/>
    </row>
    <row r="77" spans="1:25">
      <c r="A77" s="133" t="s">
        <v>596</v>
      </c>
      <c r="L77" s="25"/>
      <c r="M77" s="25"/>
    </row>
    <row r="78" spans="1:25">
      <c r="A78" s="133" t="s">
        <v>291</v>
      </c>
      <c r="L78" s="25"/>
      <c r="M78" s="25"/>
    </row>
    <row r="79" spans="1:25">
      <c r="A79" s="307" t="s">
        <v>292</v>
      </c>
      <c r="L79" s="25"/>
      <c r="M79" s="25"/>
    </row>
    <row r="80" spans="1:25">
      <c r="A80" s="307" t="s">
        <v>293</v>
      </c>
      <c r="L80" s="25"/>
      <c r="M80" s="25"/>
    </row>
    <row r="81" spans="1:13">
      <c r="A81" s="307" t="s">
        <v>45</v>
      </c>
      <c r="L81" s="25"/>
      <c r="M81" s="25"/>
    </row>
    <row r="82" spans="1:13">
      <c r="L82" s="25"/>
      <c r="M82" s="25"/>
    </row>
    <row r="83" spans="1:13">
      <c r="L83" s="25"/>
      <c r="M83" s="25"/>
    </row>
    <row r="84" spans="1:13">
      <c r="L84" s="25"/>
      <c r="M84" s="25"/>
    </row>
    <row r="85" spans="1:13">
      <c r="L85" s="25"/>
      <c r="M85" s="25"/>
    </row>
    <row r="86" spans="1:13">
      <c r="L86" s="25"/>
      <c r="M86" s="25"/>
    </row>
    <row r="87" spans="1:13">
      <c r="L87" s="25"/>
      <c r="M87" s="25"/>
    </row>
    <row r="88" spans="1:13">
      <c r="L88" s="25"/>
      <c r="M88" s="25"/>
    </row>
    <row r="89" spans="1:13">
      <c r="L89" s="25"/>
      <c r="M89" s="25"/>
    </row>
    <row r="90" spans="1:13">
      <c r="L90" s="25"/>
      <c r="M90" s="25"/>
    </row>
    <row r="91" spans="1:13">
      <c r="L91" s="25"/>
      <c r="M91" s="25"/>
    </row>
  </sheetData>
  <mergeCells count="4">
    <mergeCell ref="A1:V1"/>
    <mergeCell ref="A2:E2"/>
    <mergeCell ref="A71:B71"/>
    <mergeCell ref="F2:Y2"/>
  </mergeCells>
  <phoneticPr fontId="3" type="noConversion"/>
  <pageMargins left="0.3" right="0.3" top="0.3" bottom="0.3" header="0.25" footer="0.25"/>
  <pageSetup fitToHeight="3" orientation="landscape" verticalDpi="1200" r:id="rId1"/>
  <headerFooter alignWithMargins="0">
    <oddFooter>&amp;L&amp;8Prepared by:  Office of Child Development and Early Learning&amp;C&amp;8&amp;P&amp;R&amp;8Updated: 11/1/2011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19</vt:i4>
      </vt:variant>
    </vt:vector>
  </HeadingPairs>
  <TitlesOfParts>
    <vt:vector size="39" baseType="lpstr">
      <vt:lpstr>Table of Contents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'10'!Print_Area</vt:lpstr>
      <vt:lpstr>'8'!Print_Area</vt:lpstr>
      <vt:lpstr>'Table of Contents'!Print_Area</vt:lpstr>
      <vt:lpstr>'1'!Print_Titles</vt:lpstr>
      <vt:lpstr>'10'!Print_Titles</vt:lpstr>
      <vt:lpstr>'11'!Print_Titles</vt:lpstr>
      <vt:lpstr>'12'!Print_Titles</vt:lpstr>
      <vt:lpstr>'13'!Print_Titles</vt:lpstr>
      <vt:lpstr>'14'!Print_Titles</vt:lpstr>
      <vt:lpstr>'16'!Print_Titles</vt:lpstr>
      <vt:lpstr>'17'!Print_Titles</vt:lpstr>
      <vt:lpstr>'2'!Print_Titles</vt:lpstr>
      <vt:lpstr>'3'!Print_Titles</vt:lpstr>
      <vt:lpstr>'4'!Print_Titles</vt:lpstr>
      <vt:lpstr>'5'!Print_Titles</vt:lpstr>
      <vt:lpstr>'6'!Print_Titles</vt:lpstr>
      <vt:lpstr>'7'!Print_Titles</vt:lpstr>
      <vt:lpstr>'8'!Print_Titles</vt:lpstr>
      <vt:lpstr>'9'!Print_Titles</vt:lpstr>
    </vt:vector>
  </TitlesOfParts>
  <Company>Office of Administration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Governors Office</dc:creator>
  <cp:lastModifiedBy>Michelle P. Hill</cp:lastModifiedBy>
  <cp:lastPrinted>2012-01-09T15:52:43Z</cp:lastPrinted>
  <dcterms:created xsi:type="dcterms:W3CDTF">2006-08-10T15:57:54Z</dcterms:created>
  <dcterms:modified xsi:type="dcterms:W3CDTF">2012-08-07T16:39:49Z</dcterms:modified>
</cp:coreProperties>
</file>